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EDI-DO1\Documents\Formulación POA 2017\"/>
    </mc:Choice>
  </mc:AlternateContent>
  <bookViews>
    <workbookView xWindow="0" yWindow="0" windowWidth="20730" windowHeight="9510" tabRatio="973"/>
  </bookViews>
  <sheets>
    <sheet name="Cuadro Resumen" sheetId="27" r:id="rId1"/>
    <sheet name="Presupuesto" sheetId="38" r:id="rId2"/>
    <sheet name="1. TALLERES SEMINARIOS" sheetId="7" state="hidden" r:id="rId3"/>
    <sheet name="2. CONTRATACION DE PERSONAL" sheetId="8" r:id="rId4"/>
    <sheet name="3. EQUIPO DE OFICINA" sheetId="9" state="hidden" r:id="rId5"/>
    <sheet name="4. EQUIPO TECNOLÓGICOS" sheetId="10" state="hidden" r:id="rId6"/>
    <sheet name="5. ACTIVIDADES ESPECIALES" sheetId="12" r:id="rId7"/>
    <sheet name="6. Becas" sheetId="40" state="hidden" r:id="rId8"/>
    <sheet name="7. Infraestructura" sheetId="42" state="hidden" r:id="rId9"/>
    <sheet name="8. Venta de Servicios" sheetId="43" state="hidden" r:id="rId10"/>
    <sheet name="1. Desarrollo e Innov. Curricu." sheetId="28" state="hidden" r:id="rId11"/>
    <sheet name="2. Investigación Científica" sheetId="21" state="hidden" r:id="rId12"/>
    <sheet name="3. Vinculación Univ. Sociedad" sheetId="22" state="hidden" r:id="rId13"/>
    <sheet name="4. Docencia y Profesorado Univ." sheetId="29" state="hidden" r:id="rId14"/>
    <sheet name="5. Estudiantes y Graduados" sheetId="30" state="hidden" r:id="rId15"/>
    <sheet name="6. Gestión del Conocimiento" sheetId="23" state="hidden" r:id="rId16"/>
    <sheet name="7. Lo Esencial de la Reforma U." sheetId="45" state="hidden" r:id="rId17"/>
    <sheet name="8. Cultura de Inno. Insti..." sheetId="47" state="hidden" r:id="rId18"/>
    <sheet name="9. Asegura. de la Calid. y M" sheetId="33" r:id="rId19"/>
    <sheet name="10. Posgrado" sheetId="48" state="hidden" r:id="rId20"/>
    <sheet name="11. Gestion Administrativa" sheetId="24" state="hidden" r:id="rId21"/>
    <sheet name="12. Gestión del Talento Humano" sheetId="44" r:id="rId22"/>
    <sheet name="13. Gestión Académica" sheetId="31" r:id="rId23"/>
    <sheet name="14. Internacional... de la E.S." sheetId="46" state="hidden" r:id="rId24"/>
    <sheet name="15. Gobernabilidad y Proceso..." sheetId="34" r:id="rId25"/>
    <sheet name="16. Desa. del Sistema Educ.Sup." sheetId="49" state="hidden" r:id="rId26"/>
    <sheet name="17. Gestión TIC" sheetId="50" state="hidden" r:id="rId27"/>
  </sheets>
  <definedNames>
    <definedName name="_xlnm._FilterDatabase" localSheetId="2" hidden="1">'1. TALLERES SEMINARIOS'!$C$11:$C$235</definedName>
    <definedName name="_xlnm._FilterDatabase" localSheetId="3" hidden="1">'2. CONTRATACION DE PERSONAL'!$C$12:$C$967</definedName>
    <definedName name="_xlnm._FilterDatabase" localSheetId="4" hidden="1">'3. EQUIPO DE OFICINA'!$C$12:$C$235</definedName>
    <definedName name="_xlnm._FilterDatabase" localSheetId="5" hidden="1">'4. EQUIPO TECNOLÓGICOS'!$J$11:$J$283</definedName>
    <definedName name="_xlnm._FilterDatabase" localSheetId="6" hidden="1">'5. ACTIVIDADES ESPECIALES'!$J$13:$J$211</definedName>
    <definedName name="_xlnm._FilterDatabase" localSheetId="7" hidden="1">'6. Becas'!$J$13:$J$131</definedName>
    <definedName name="_xlnm._FilterDatabase" localSheetId="8" hidden="1">'7. Infraestructura'!$J$12:$J$187</definedName>
    <definedName name="_xlnm._FilterDatabase" localSheetId="9" hidden="1">'8. Venta de Servicios'!$J$10:$J$179</definedName>
    <definedName name="_xlnm._FilterDatabase" localSheetId="1" hidden="1">Presupuesto!$B$6:$AR$566</definedName>
    <definedName name="_xlnm.Print_Titles" localSheetId="10">'1. Desarrollo e Innov. Curricu.'!$5:$7</definedName>
    <definedName name="_xlnm.Print_Titles" localSheetId="11">'2. Investigación Científica'!#REF!</definedName>
    <definedName name="_xlnm.Print_Titles" localSheetId="12">'3. Vinculación Univ. Sociedad'!#REF!</definedName>
  </definedNames>
  <calcPr calcId="152511"/>
</workbook>
</file>

<file path=xl/calcChain.xml><?xml version="1.0" encoding="utf-8"?>
<calcChain xmlns="http://schemas.openxmlformats.org/spreadsheetml/2006/main">
  <c r="M23" i="34" l="1"/>
  <c r="O23" i="34"/>
  <c r="K23" i="34"/>
  <c r="I23" i="34"/>
  <c r="I11" i="31"/>
  <c r="I209" i="12"/>
  <c r="F209" i="12"/>
  <c r="I208" i="12"/>
  <c r="F208" i="12"/>
  <c r="I207" i="12"/>
  <c r="F207" i="12"/>
  <c r="D202" i="12"/>
  <c r="D189" i="12"/>
  <c r="E151" i="12"/>
  <c r="E150" i="12"/>
  <c r="D145" i="12"/>
  <c r="D123" i="12"/>
  <c r="C124" i="12" s="1"/>
  <c r="I128" i="12"/>
  <c r="F128" i="12"/>
  <c r="I127" i="12"/>
  <c r="E127" i="12"/>
  <c r="F127" i="12" s="1"/>
  <c r="D134" i="12"/>
  <c r="E139" i="12"/>
  <c r="D112" i="12"/>
  <c r="D101" i="12"/>
  <c r="D57" i="12"/>
  <c r="E65" i="12"/>
  <c r="E64" i="12"/>
  <c r="E63" i="12"/>
  <c r="E62" i="12"/>
  <c r="D13" i="12"/>
  <c r="D120" i="12" l="1"/>
  <c r="K10" i="44" s="1"/>
  <c r="J14" i="44"/>
  <c r="I25" i="34" l="1"/>
  <c r="P10" i="31" l="1"/>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203" i="12"/>
  <c r="C190" i="12"/>
  <c r="C146" i="12"/>
  <c r="C135" i="12"/>
  <c r="C113"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3" i="44"/>
  <c r="P13" i="44"/>
  <c r="P12" i="44"/>
  <c r="P9" i="44"/>
  <c r="P10" i="44"/>
  <c r="Q10" i="44"/>
  <c r="P11"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Q9" i="31"/>
  <c r="P9" i="31"/>
  <c r="P8" i="44"/>
  <c r="P7"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0" i="33"/>
  <c r="Q10" i="33"/>
  <c r="P11" i="33"/>
  <c r="Q11" i="33"/>
  <c r="P12" i="33"/>
  <c r="Q12" i="33"/>
  <c r="P13" i="33"/>
  <c r="Q13" i="33"/>
  <c r="P14" i="33"/>
  <c r="Q14" i="33"/>
  <c r="P15" i="33"/>
  <c r="P16" i="33"/>
  <c r="Q16" i="33"/>
  <c r="Q9" i="33"/>
  <c r="P9"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I206" i="12"/>
  <c r="E206" i="12"/>
  <c r="F206" i="12" s="1"/>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E138" i="12"/>
  <c r="F138" i="12" s="1"/>
  <c r="I117" i="12"/>
  <c r="F117" i="12"/>
  <c r="I116" i="12"/>
  <c r="E116" i="12"/>
  <c r="F116" i="12" s="1"/>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131" i="12" l="1"/>
  <c r="K11" i="44" s="1"/>
  <c r="Q11" i="44"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24" i="9"/>
  <c r="F420" i="8"/>
  <c r="G420" i="8" s="1"/>
  <c r="D143" i="9"/>
  <c r="D200" i="9"/>
  <c r="D219" i="9"/>
  <c r="F180" i="8"/>
  <c r="G180" i="8" s="1"/>
  <c r="D96" i="43"/>
  <c r="D40" i="42"/>
  <c r="D160" i="42"/>
  <c r="D70" i="42"/>
  <c r="D41" i="40"/>
  <c r="D54" i="12"/>
  <c r="I7" i="44" s="1"/>
  <c r="Q7" i="44" s="1"/>
  <c r="D109" i="12"/>
  <c r="I9" i="44" s="1"/>
  <c r="Q9" i="44" s="1"/>
  <c r="D142" i="12"/>
  <c r="M12" i="44" s="1"/>
  <c r="Q12" i="44" s="1"/>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199" i="12"/>
  <c r="D186" i="12"/>
  <c r="D98" i="12"/>
  <c r="I8" i="44" s="1"/>
  <c r="Q8" i="44" s="1"/>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14" i="44"/>
  <c r="Q14" i="44"/>
  <c r="I19" i="27" s="1"/>
  <c r="P27" i="23"/>
  <c r="Q27" i="23"/>
  <c r="I9" i="27" s="1"/>
  <c r="P17" i="33"/>
  <c r="P21" i="31"/>
  <c r="Q21" i="31"/>
  <c r="I20" i="27" s="1"/>
  <c r="P39" i="24"/>
  <c r="Q39"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E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4" i="44"/>
  <c r="N14" i="44"/>
  <c r="M14" i="44"/>
  <c r="L14" i="44"/>
  <c r="K14" i="44"/>
  <c r="I14" i="44"/>
  <c r="H14" i="44"/>
  <c r="H27" i="23"/>
  <c r="I27" i="23"/>
  <c r="J27" i="23"/>
  <c r="K27" i="23"/>
  <c r="L27" i="23"/>
  <c r="M27" i="23"/>
  <c r="N27" i="23"/>
  <c r="O27" i="23"/>
  <c r="O17" i="33"/>
  <c r="N17" i="33"/>
  <c r="M17" i="33"/>
  <c r="L17" i="33"/>
  <c r="K17" i="33"/>
  <c r="J17" i="33"/>
  <c r="H17"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J248" i="38" l="1"/>
  <c r="H248" i="38"/>
  <c r="AF560" i="38"/>
  <c r="AC164" i="38"/>
  <c r="AE164" i="38" s="1"/>
  <c r="AR164" i="38" s="1"/>
  <c r="AC243" i="38"/>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5" i="34"/>
  <c r="N25" i="34"/>
  <c r="M25" i="34"/>
  <c r="L25" i="34"/>
  <c r="K25" i="34"/>
  <c r="J25" i="34"/>
  <c r="H25" i="34"/>
  <c r="Q25"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D322" i="38" s="1"/>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D244" i="38" l="1"/>
  <c r="AB244" i="38"/>
  <c r="F322" i="38"/>
  <c r="D312" i="38"/>
  <c r="F312" i="38" s="1"/>
  <c r="I22" i="27"/>
  <c r="I25" i="27" s="1"/>
  <c r="Y162" i="38"/>
  <c r="Y149" i="38" s="1"/>
  <c r="Y106" i="38" s="1"/>
  <c r="AD317" i="38"/>
  <c r="AE317" i="38" s="1"/>
  <c r="AR317" i="38" s="1"/>
  <c r="D99" i="27"/>
  <c r="AP348" i="38"/>
  <c r="AQ348" i="38" s="1"/>
  <c r="E348" i="38"/>
  <c r="F348" i="38" s="1"/>
  <c r="F366" i="38"/>
  <c r="AB366" i="38"/>
  <c r="AC106" i="38"/>
  <c r="P25"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G60" i="8"/>
  <c r="F67" i="8"/>
  <c r="G67" i="8" s="1"/>
  <c r="AB29" i="38" s="1"/>
  <c r="D10" i="10"/>
  <c r="D5" i="10" s="1"/>
  <c r="C7" i="27" s="1"/>
  <c r="J322" i="38" l="1"/>
  <c r="H322" i="38"/>
  <c r="D5" i="12"/>
  <c r="C8" i="27" s="1"/>
  <c r="I15" i="33"/>
  <c r="AB243" i="38"/>
  <c r="AE243" i="38" s="1"/>
  <c r="AR243" i="38" s="1"/>
  <c r="AE244" i="38"/>
  <c r="AR244" i="38" s="1"/>
  <c r="H312" i="38"/>
  <c r="J312" i="38"/>
  <c r="F244" i="38"/>
  <c r="D243" i="38"/>
  <c r="AB64" i="38"/>
  <c r="AE64" i="38" s="1"/>
  <c r="AR64" i="38" s="1"/>
  <c r="Y64" i="38"/>
  <c r="Y47" i="38" s="1"/>
  <c r="AP345" i="38"/>
  <c r="AP327" i="38" s="1"/>
  <c r="E345" i="38"/>
  <c r="E327" i="38" s="1"/>
  <c r="F327" i="38" s="1"/>
  <c r="J348" i="38"/>
  <c r="H348" i="38"/>
  <c r="J366" i="38"/>
  <c r="H366" i="38"/>
  <c r="D12" i="38"/>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Q15" i="33" l="1"/>
  <c r="Q17" i="33" s="1"/>
  <c r="I12" i="27" s="1"/>
  <c r="I14" i="27" s="1"/>
  <c r="I27" i="27" s="1"/>
  <c r="I17" i="33"/>
  <c r="D222" i="38"/>
  <c r="F222" i="38" s="1"/>
  <c r="F243" i="38"/>
  <c r="H244" i="38"/>
  <c r="J244"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D566" i="38" l="1"/>
  <c r="F8" i="27" s="1"/>
  <c r="J222" i="38"/>
  <c r="H222" i="38"/>
  <c r="H243" i="38"/>
  <c r="J243" i="38"/>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sharedStrings.xml><?xml version="1.0" encoding="utf-8"?>
<sst xmlns="http://schemas.openxmlformats.org/spreadsheetml/2006/main" count="13160" uniqueCount="1790">
  <si>
    <t>I</t>
  </si>
  <si>
    <t>II</t>
  </si>
  <si>
    <t>III</t>
  </si>
  <si>
    <t>IV</t>
  </si>
  <si>
    <t>COSTO</t>
  </si>
  <si>
    <t>Descripción</t>
  </si>
  <si>
    <t>Costo Total</t>
  </si>
  <si>
    <t>Marcadores</t>
  </si>
  <si>
    <t>Datashow</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</si>
  <si>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</si>
  <si>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</si>
  <si>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</si>
  <si>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</si>
  <si>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</si>
  <si>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</si>
  <si>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</si>
  <si>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</si>
  <si>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</si>
  <si>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</si>
  <si>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</si>
  <si>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</si>
  <si>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</si>
  <si>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</si>
  <si>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</si>
  <si>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</si>
  <si>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</si>
  <si>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</si>
  <si>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</si>
  <si>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</si>
  <si>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</si>
  <si>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</si>
  <si>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</si>
  <si>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</si>
  <si>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</si>
  <si>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</si>
  <si>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</si>
  <si>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</si>
  <si>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</si>
  <si>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</si>
  <si>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</si>
  <si>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</si>
  <si>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</si>
  <si>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</si>
  <si>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</si>
  <si>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</si>
  <si>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</si>
  <si>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</si>
  <si>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</si>
  <si>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</si>
  <si>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</si>
  <si>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</si>
  <si>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</si>
  <si>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</si>
  <si>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</si>
  <si>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</si>
  <si>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</si>
  <si>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</si>
  <si>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VINCULACIÓN UNIVERSIDAD-SOCIEDAD</t>
  </si>
  <si>
    <t>OBJETIVOS INSTITUCIONALES</t>
  </si>
  <si>
    <t>TOTAL VINCULACIÓN UNIVERSIDAD - SOCIEDAD</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</si>
  <si>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</si>
  <si>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</si>
  <si>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</si>
  <si>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</si>
  <si>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</si>
  <si>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</si>
  <si>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</si>
  <si>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</si>
  <si>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</si>
  <si>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</si>
  <si>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</si>
  <si>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</si>
  <si>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</si>
  <si>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</si>
  <si>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</si>
  <si>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</si>
  <si>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</si>
  <si>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</si>
  <si>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</si>
  <si>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</si>
  <si>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</si>
  <si>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</si>
  <si>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</si>
  <si>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</si>
  <si>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</si>
  <si>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</si>
  <si>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</si>
  <si>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</si>
  <si>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</si>
  <si>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</si>
  <si>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</si>
  <si>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</si>
  <si>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</si>
  <si>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</si>
  <si>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</si>
  <si>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</si>
  <si>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</si>
  <si>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</si>
  <si>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</si>
  <si>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</si>
  <si>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</si>
  <si>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</si>
  <si>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</si>
  <si>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</si>
  <si>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</si>
  <si>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</si>
  <si>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</si>
  <si>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</si>
  <si>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</si>
  <si>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</si>
  <si>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</si>
  <si>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</si>
  <si>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</si>
  <si>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</si>
  <si>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</si>
  <si>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</si>
  <si>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</si>
  <si>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</si>
  <si>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</si>
  <si>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</si>
  <si>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</si>
  <si>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</si>
  <si>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</si>
  <si>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</si>
  <si>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</si>
  <si>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</si>
  <si>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</si>
  <si>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</si>
  <si>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</si>
  <si>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</si>
  <si>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</si>
  <si>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</si>
  <si>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</si>
  <si>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</si>
  <si>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</si>
  <si>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</si>
  <si>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</si>
  <si>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</si>
  <si>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</si>
  <si>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</si>
  <si>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</si>
  <si>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</si>
  <si>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</si>
  <si>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</si>
  <si>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</si>
  <si>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</si>
  <si>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</si>
  <si>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</si>
  <si>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</si>
  <si>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</si>
  <si>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</si>
  <si>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</si>
  <si>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</si>
  <si>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</si>
  <si>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</si>
  <si>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</si>
  <si>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</si>
  <si>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</si>
  <si>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</si>
  <si>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</si>
  <si>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</si>
  <si>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</si>
  <si>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</si>
  <si>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</si>
  <si>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</si>
  <si>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</si>
  <si>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</si>
  <si>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</si>
  <si>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</si>
  <si>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</si>
  <si>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</si>
  <si>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</si>
  <si>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</si>
  <si>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</si>
  <si>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</si>
  <si>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</si>
  <si>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</si>
  <si>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</si>
  <si>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</si>
  <si>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</si>
  <si>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</si>
  <si>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</si>
  <si>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</si>
  <si>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</si>
  <si>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</si>
  <si>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</si>
  <si>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</si>
  <si>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</si>
  <si>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</si>
  <si>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</si>
  <si>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</si>
  <si>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</si>
  <si>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</si>
  <si>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</si>
  <si>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</si>
  <si>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</si>
  <si>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</si>
  <si>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</si>
  <si>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</si>
  <si>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</si>
  <si>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</si>
  <si>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</si>
  <si>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</si>
  <si>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</si>
  <si>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</si>
  <si>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</si>
  <si>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</si>
  <si>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</si>
  <si>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</si>
  <si>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</si>
  <si>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</si>
  <si>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</si>
  <si>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</si>
  <si>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</si>
  <si>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</si>
  <si>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</si>
  <si>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</si>
  <si>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</si>
  <si>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</si>
  <si>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</si>
  <si>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</si>
  <si>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</si>
  <si>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</si>
  <si>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</si>
  <si>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</si>
  <si>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</si>
  <si>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</si>
  <si>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</si>
  <si>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</si>
  <si>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</si>
  <si>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</si>
  <si>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</si>
  <si>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</si>
  <si>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</si>
  <si>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</si>
  <si>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</si>
  <si>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</si>
  <si>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</si>
  <si>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</si>
  <si>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</si>
  <si>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</si>
  <si>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</si>
  <si>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</si>
  <si>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</si>
  <si>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</si>
  <si>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</si>
  <si>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</si>
  <si>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</si>
  <si>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</si>
  <si>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</si>
  <si>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</si>
  <si>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</si>
  <si>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</si>
  <si>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</si>
  <si>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</si>
  <si>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</si>
  <si>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</si>
  <si>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</si>
  <si>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</si>
  <si>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</si>
  <si>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</si>
  <si>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</si>
  <si>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</si>
  <si>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</si>
  <si>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</si>
  <si>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</si>
  <si>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</si>
  <si>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</si>
  <si>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</si>
  <si>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</si>
  <si>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</si>
  <si>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</si>
  <si>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</si>
  <si>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</si>
  <si>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</si>
  <si>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</si>
  <si>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</si>
  <si>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</si>
  <si>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</si>
  <si>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</si>
  <si>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</si>
  <si>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</si>
  <si>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</si>
  <si>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</si>
  <si>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</si>
  <si>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</si>
  <si>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</si>
  <si>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</si>
  <si>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</si>
  <si>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</si>
  <si>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</si>
  <si>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</si>
  <si>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</si>
  <si>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</si>
  <si>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</si>
  <si>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</si>
  <si>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</si>
  <si>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</si>
  <si>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</si>
  <si>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</si>
  <si>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</si>
  <si>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</si>
  <si>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</si>
  <si>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</si>
  <si>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</si>
  <si>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</si>
  <si>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</si>
  <si>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</si>
  <si>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</si>
  <si>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</si>
  <si>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</si>
  <si>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</si>
  <si>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</si>
  <si>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</si>
  <si>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</si>
  <si>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</si>
  <si>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</si>
  <si>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</si>
  <si>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</si>
  <si>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</si>
  <si>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</si>
  <si>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</si>
  <si>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</si>
  <si>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</si>
  <si>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</si>
  <si>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</si>
  <si>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</si>
  <si>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</si>
  <si>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</si>
  <si>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</si>
  <si>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</si>
  <si>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</si>
  <si>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</si>
  <si>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</si>
  <si>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</si>
  <si>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</si>
  <si>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</si>
  <si>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</si>
  <si>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</si>
  <si>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</si>
  <si>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</si>
  <si>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</si>
  <si>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</si>
  <si>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</si>
  <si>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</si>
  <si>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</si>
  <si>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</si>
  <si>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</si>
  <si>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</si>
  <si>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</si>
  <si>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</si>
  <si>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</si>
  <si>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</si>
  <si>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</si>
  <si>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</si>
  <si>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</si>
  <si>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</si>
  <si>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</si>
  <si>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</si>
  <si>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</si>
  <si>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</si>
  <si>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</si>
  <si>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</si>
  <si>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</si>
  <si>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</si>
  <si>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</si>
  <si>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</si>
  <si>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</si>
  <si>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</si>
  <si>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</si>
  <si>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</si>
  <si>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</si>
  <si>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</si>
  <si>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</si>
  <si>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</si>
  <si>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</si>
  <si>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</si>
  <si>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</si>
  <si>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</si>
  <si>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</si>
  <si>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</si>
  <si>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</si>
  <si>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</si>
  <si>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</si>
  <si>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</si>
  <si>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</si>
  <si>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</si>
  <si>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</si>
  <si>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</si>
  <si>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</si>
  <si>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</si>
  <si>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</si>
  <si>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</si>
  <si>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</si>
  <si>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</si>
  <si>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</si>
  <si>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</si>
  <si>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</si>
  <si>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</si>
  <si>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</si>
  <si>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</si>
  <si>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</si>
  <si>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</si>
  <si>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</si>
  <si>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</si>
  <si>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</si>
  <si>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</si>
  <si>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</si>
  <si>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</si>
  <si>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</si>
  <si>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</si>
  <si>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</si>
  <si>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</si>
  <si>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</si>
  <si>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</si>
  <si>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</si>
  <si>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</si>
  <si>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</si>
  <si>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</si>
  <si>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</si>
  <si>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</si>
  <si>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</si>
  <si>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</si>
  <si>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</si>
  <si>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</si>
  <si>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</si>
  <si>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</si>
  <si>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</si>
  <si>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</si>
  <si>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</si>
  <si>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</si>
  <si>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</si>
  <si>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</si>
  <si>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</si>
  <si>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</si>
  <si>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</si>
  <si>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</si>
  <si>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</si>
  <si>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</si>
  <si>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</si>
  <si>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</si>
  <si>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</si>
  <si>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</si>
  <si>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</si>
  <si>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</si>
  <si>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</si>
  <si>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</si>
  <si>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</si>
  <si>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</si>
  <si>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</si>
  <si>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</si>
  <si>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</si>
  <si>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</si>
  <si>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</si>
  <si>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</si>
  <si>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</si>
  <si>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</si>
  <si>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</si>
  <si>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</si>
  <si>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</si>
  <si>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</si>
  <si>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</si>
  <si>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</si>
  <si>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</si>
  <si>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</si>
  <si>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</si>
  <si>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</si>
  <si>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</si>
  <si>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</si>
  <si>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</si>
  <si>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</si>
  <si>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</si>
  <si>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</si>
  <si>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</si>
  <si>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</si>
  <si>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</si>
  <si>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</si>
  <si>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</si>
  <si>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</si>
  <si>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</si>
  <si>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</si>
  <si>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</si>
  <si>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</si>
  <si>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</si>
  <si>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</si>
  <si>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</si>
  <si>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</si>
  <si>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</si>
  <si>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</si>
  <si>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</si>
  <si>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</si>
  <si>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</si>
  <si>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</si>
  <si>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</si>
  <si>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</si>
  <si>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</si>
  <si>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</si>
  <si>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</si>
  <si>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</si>
  <si>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</si>
  <si>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</si>
  <si>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</si>
  <si>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</si>
  <si>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</si>
  <si>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</si>
  <si>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</si>
  <si>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</si>
  <si>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</si>
  <si>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</si>
  <si>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</si>
  <si>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</si>
  <si>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</si>
  <si>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</si>
  <si>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</si>
  <si>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</si>
  <si>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</si>
  <si>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</si>
  <si>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</si>
  <si>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</si>
  <si>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</si>
  <si>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</si>
  <si>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</si>
  <si>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</si>
  <si>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</si>
  <si>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</si>
  <si>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</si>
  <si>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</si>
  <si>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</si>
  <si>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</si>
  <si>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</si>
  <si>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</si>
  <si>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</si>
  <si>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</si>
  <si>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</si>
  <si>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</si>
  <si>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</si>
  <si>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</si>
  <si>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</si>
  <si>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</si>
  <si>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</si>
  <si>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</si>
  <si>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</si>
  <si>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</si>
  <si>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</si>
  <si>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</si>
  <si>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</si>
  <si>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</si>
  <si>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</si>
  <si>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</si>
  <si>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</si>
  <si>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</si>
  <si>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</si>
  <si>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</si>
  <si>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</si>
  <si>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</si>
  <si>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</si>
  <si>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</si>
  <si>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</si>
  <si>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</si>
  <si>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</si>
  <si>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</si>
  <si>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</si>
  <si>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</si>
  <si>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</si>
  <si>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</si>
  <si>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</si>
  <si>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</si>
  <si>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</si>
  <si>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</si>
  <si>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</si>
  <si>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</si>
  <si>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</si>
  <si>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</si>
  <si>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</si>
  <si>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</si>
  <si>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</si>
  <si>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</si>
  <si>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</si>
  <si>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</si>
  <si>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</si>
  <si>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</si>
  <si>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</si>
  <si>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</si>
  <si>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</si>
  <si>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</si>
  <si>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</si>
  <si>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</si>
  <si>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</si>
  <si>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</si>
  <si>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</si>
  <si>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</si>
  <si>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</si>
  <si>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</si>
  <si>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</si>
  <si>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</si>
  <si>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</si>
  <si>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</si>
  <si>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</si>
  <si>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</si>
  <si>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</si>
  <si>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</si>
  <si>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</si>
  <si>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</si>
  <si>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</si>
  <si>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</si>
  <si>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</si>
  <si>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</si>
  <si>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</si>
  <si>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</si>
  <si>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</si>
  <si>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</si>
  <si>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</si>
  <si>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</si>
  <si>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</si>
  <si>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</si>
  <si>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</si>
  <si>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</si>
  <si>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</si>
  <si>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</si>
  <si>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</si>
  <si>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</si>
  <si>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</si>
  <si>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</si>
  <si>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</si>
  <si>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</si>
  <si>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</si>
  <si>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</si>
  <si>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</si>
  <si>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</si>
  <si>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</si>
  <si>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</si>
  <si>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</si>
  <si>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</si>
  <si>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</si>
  <si>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</si>
  <si>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</si>
  <si>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</si>
  <si>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</si>
  <si>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</si>
  <si>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</si>
  <si>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</si>
  <si>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</si>
  <si>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</si>
  <si>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</si>
  <si>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</si>
  <si>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</si>
  <si>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</si>
  <si>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</si>
  <si>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</si>
  <si>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</si>
  <si>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</si>
  <si>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</si>
  <si>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</si>
  <si>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</si>
  <si>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</si>
  <si>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</si>
  <si>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</si>
  <si>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</si>
  <si>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</si>
  <si>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</si>
  <si>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</si>
  <si>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</si>
  <si>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</si>
  <si>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</si>
  <si>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</si>
  <si>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</si>
  <si>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</si>
  <si>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</si>
  <si>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</si>
  <si>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</si>
  <si>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</si>
  <si>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</si>
  <si>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</si>
  <si>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</si>
  <si>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</si>
  <si>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</si>
  <si>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</si>
  <si>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</si>
  <si>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</si>
  <si>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</si>
  <si>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</si>
  <si>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</si>
  <si>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</si>
  <si>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</si>
  <si>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</si>
  <si>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</si>
  <si>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</si>
  <si>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</si>
  <si>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</si>
  <si>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</si>
  <si>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</si>
  <si>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</si>
  <si>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</si>
  <si>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</si>
  <si>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</si>
  <si>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</si>
  <si>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</si>
  <si>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</si>
  <si>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</si>
  <si>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</si>
  <si>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</si>
  <si>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</si>
  <si>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</si>
  <si>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</si>
  <si>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</si>
  <si>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</si>
  <si>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</si>
  <si>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</si>
  <si>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</si>
  <si>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</si>
  <si>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</si>
  <si>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</si>
  <si>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</si>
  <si>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</si>
  <si>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</si>
  <si>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</si>
  <si>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</si>
  <si>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</si>
  <si>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</si>
  <si>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</si>
  <si>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</si>
  <si>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</si>
  <si>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</si>
  <si>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</si>
  <si>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</si>
  <si>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</si>
  <si>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</si>
  <si>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</si>
  <si>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</si>
  <si>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</si>
  <si>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</si>
  <si>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</si>
  <si>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</si>
  <si>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</si>
  <si>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</si>
  <si>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</si>
  <si>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</si>
  <si>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</si>
  <si>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</si>
  <si>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</si>
  <si>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</si>
  <si>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</si>
  <si>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</si>
  <si>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</si>
  <si>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</si>
  <si>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</si>
  <si>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</si>
  <si>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</si>
  <si>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</si>
  <si>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</si>
  <si>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</si>
  <si>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</si>
  <si>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</si>
  <si>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</si>
  <si>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</si>
  <si>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</si>
  <si>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</si>
  <si>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</si>
  <si>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</si>
  <si>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</si>
  <si>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</si>
  <si>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</si>
  <si>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</si>
  <si>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</si>
  <si>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</si>
  <si>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</si>
  <si>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</si>
  <si>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</si>
  <si>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</si>
  <si>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</si>
  <si>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</si>
  <si>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</si>
  <si>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</si>
  <si>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</si>
  <si>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</si>
  <si>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</si>
  <si>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</si>
  <si>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</si>
  <si>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</si>
  <si>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</si>
  <si>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</si>
  <si>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</si>
  <si>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</si>
  <si>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</si>
  <si>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</si>
  <si>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</si>
  <si>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</si>
  <si>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</si>
  <si>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</si>
  <si>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</si>
  <si>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</si>
  <si>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</si>
  <si>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</si>
  <si>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</si>
  <si>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</si>
  <si>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</si>
  <si>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</si>
  <si>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</si>
  <si>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</si>
  <si>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</si>
  <si>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</si>
  <si>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</si>
  <si>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</si>
  <si>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</si>
  <si>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</si>
  <si>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</si>
  <si>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</si>
  <si>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</si>
  <si>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</si>
  <si>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</si>
  <si>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</si>
  <si>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</si>
  <si>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</si>
  <si>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</si>
  <si>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</si>
  <si>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</si>
  <si>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</si>
  <si>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</si>
  <si>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</si>
  <si>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</si>
  <si>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</si>
  <si>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</si>
  <si>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</si>
  <si>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</si>
  <si>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</si>
  <si>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</si>
  <si>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</si>
  <si>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</si>
  <si>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</si>
  <si>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</si>
  <si>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</si>
  <si>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</si>
  <si>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</si>
  <si>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</si>
  <si>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</si>
  <si>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</si>
  <si>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</si>
  <si>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</si>
  <si>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</si>
  <si>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</si>
  <si>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</si>
  <si>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</si>
  <si>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</si>
  <si>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</si>
  <si>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</si>
  <si>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</si>
  <si>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</si>
  <si>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</si>
  <si>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</si>
  <si>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</si>
  <si>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</si>
  <si>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</si>
  <si>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</si>
  <si>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</si>
  <si>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</si>
  <si>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</si>
  <si>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</si>
  <si>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</si>
  <si>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</si>
  <si>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</si>
  <si>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</si>
  <si>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</si>
  <si>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</si>
  <si>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</si>
  <si>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</si>
  <si>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</si>
  <si>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</si>
  <si>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</si>
  <si>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</si>
  <si>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</si>
  <si>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</si>
  <si>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</si>
  <si>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</si>
  <si>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</si>
  <si>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</si>
  <si>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</si>
  <si>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</si>
  <si>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</si>
  <si>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</si>
  <si>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</si>
  <si>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</si>
  <si>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</si>
  <si>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</si>
  <si>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</si>
  <si>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</si>
  <si>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</si>
  <si>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</si>
  <si>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</si>
  <si>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</si>
  <si>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</si>
  <si>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</si>
  <si>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</si>
  <si>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</si>
  <si>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</si>
  <si>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</si>
  <si>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</si>
  <si>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</si>
  <si>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</si>
  <si>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</si>
  <si>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</si>
  <si>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</si>
  <si>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</si>
  <si>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</si>
  <si>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</si>
  <si>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</si>
  <si>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</si>
  <si>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</si>
  <si>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</si>
  <si>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</si>
  <si>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</si>
  <si>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</si>
  <si>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</si>
  <si>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</si>
  <si>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</si>
  <si>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</si>
  <si>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</si>
  <si>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</si>
  <si>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</si>
  <si>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</si>
  <si>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</si>
  <si>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</si>
  <si>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</si>
  <si>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</si>
  <si>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</si>
  <si>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</si>
  <si>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</si>
  <si>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</si>
  <si>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</si>
  <si>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</si>
  <si>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</si>
  <si>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</si>
  <si>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</si>
  <si>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</si>
  <si>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</si>
  <si>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</si>
  <si>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</si>
  <si>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</si>
  <si>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</si>
  <si>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</si>
  <si>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</si>
  <si>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</si>
  <si>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</si>
  <si>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</si>
  <si>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</si>
  <si>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</si>
  <si>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</si>
  <si>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</si>
  <si>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</si>
  <si>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</si>
  <si>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</si>
  <si>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</si>
  <si>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</si>
  <si>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</si>
  <si>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</si>
  <si>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</si>
  <si>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</si>
  <si>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</si>
  <si>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</si>
  <si>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</si>
  <si>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</si>
  <si>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</si>
  <si>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</si>
  <si>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</si>
  <si>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</si>
  <si>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</si>
  <si>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</si>
  <si>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</si>
  <si>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</si>
  <si>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</si>
  <si>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</si>
  <si>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</si>
  <si>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</si>
  <si>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</si>
  <si>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</si>
  <si>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</si>
  <si>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</si>
  <si>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</si>
  <si>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</si>
  <si>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</si>
  <si>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</si>
  <si>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</si>
  <si>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</si>
  <si>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</si>
  <si>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</si>
  <si>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</si>
  <si>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</si>
  <si>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</si>
  <si>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</si>
  <si>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</si>
  <si>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</si>
  <si>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</si>
  <si>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</si>
  <si>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</si>
  <si>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</si>
  <si>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</si>
  <si>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</si>
  <si>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</si>
  <si>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</si>
  <si>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</si>
  <si>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</si>
  <si>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</si>
  <si>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</si>
  <si>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</si>
  <si>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</si>
  <si>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</si>
  <si>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</si>
  <si>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</si>
  <si>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</si>
  <si>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</si>
  <si>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</si>
  <si>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</si>
  <si>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</si>
  <si>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</si>
  <si>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</si>
  <si>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</si>
  <si>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</si>
  <si>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</si>
  <si>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</si>
  <si>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</si>
  <si>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</si>
  <si>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</si>
  <si>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</si>
  <si>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</si>
  <si>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</si>
  <si>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</si>
  <si>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</si>
  <si>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</si>
  <si>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</si>
  <si>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</si>
  <si>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</si>
  <si>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</si>
  <si>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</si>
  <si>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</si>
  <si>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</si>
  <si>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</si>
  <si>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</si>
  <si>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</si>
  <si>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</si>
  <si>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</si>
  <si>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</si>
  <si>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</si>
  <si>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</si>
  <si>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</si>
  <si>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</si>
  <si>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</si>
  <si>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</si>
  <si>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</si>
  <si>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</si>
  <si>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</si>
  <si>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</si>
  <si>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</si>
  <si>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</si>
  <si>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</si>
  <si>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</si>
  <si>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</si>
  <si>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</si>
  <si>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</si>
  <si>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</si>
  <si>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</si>
  <si>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</si>
  <si>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</si>
  <si>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</si>
  <si>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</si>
  <si>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</si>
  <si>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</si>
  <si>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</si>
  <si>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</si>
  <si>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</si>
  <si>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</si>
  <si>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</si>
  <si>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</si>
  <si>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</si>
  <si>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</si>
  <si>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</si>
  <si>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</si>
  <si>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</si>
  <si>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</si>
  <si>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</si>
  <si>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</si>
  <si>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</si>
  <si>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</si>
  <si>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</si>
  <si>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</si>
  <si>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</si>
  <si>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</si>
  <si>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</si>
  <si>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</si>
  <si>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</si>
  <si>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</si>
  <si>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</si>
  <si>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</si>
  <si>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</si>
  <si>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</si>
  <si>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</si>
  <si>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</si>
  <si>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</si>
  <si>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</si>
  <si>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</si>
  <si>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</si>
  <si>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</si>
  <si>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</si>
  <si>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</si>
  <si>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</si>
  <si>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</si>
  <si>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</si>
  <si>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</si>
  <si>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</si>
  <si>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</si>
  <si>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</si>
  <si>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</si>
  <si>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</si>
  <si>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</si>
  <si>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</si>
  <si>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</si>
  <si>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</si>
  <si>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</si>
  <si>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</si>
  <si>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</si>
  <si>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</si>
  <si>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</si>
  <si>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</si>
  <si>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</si>
  <si>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</si>
  <si>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</si>
  <si>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</si>
  <si>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</si>
  <si>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</si>
  <si>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</si>
  <si>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</si>
  <si>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</si>
  <si>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</si>
  <si>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</si>
  <si>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</si>
  <si>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</si>
  <si>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</si>
  <si>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</si>
  <si>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</si>
  <si>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</si>
  <si>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</si>
  <si>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</si>
  <si>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</si>
  <si>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</si>
  <si>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</si>
  <si>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</si>
  <si>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</si>
  <si>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</si>
  <si>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</si>
  <si>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</si>
  <si>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</si>
  <si>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</si>
  <si>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</si>
  <si>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</si>
  <si>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</si>
  <si>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</si>
  <si>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</si>
  <si>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</si>
  <si>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</si>
  <si>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</si>
  <si>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</si>
  <si>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</si>
  <si>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</si>
  <si>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</si>
  <si>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</si>
  <si>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</si>
  <si>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</si>
  <si>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</si>
  <si>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</si>
  <si>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</si>
  <si>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</si>
  <si>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</si>
  <si>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</si>
  <si>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</si>
  <si>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</si>
  <si>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</si>
  <si>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</si>
  <si>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</si>
  <si>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</si>
  <si>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</si>
  <si>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</si>
  <si>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</si>
  <si>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</si>
  <si>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</si>
  <si>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</si>
  <si>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</si>
  <si>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</si>
  <si>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</si>
  <si>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</si>
  <si>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</si>
  <si>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</si>
  <si>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</si>
  <si>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</si>
  <si>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</si>
  <si>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</si>
  <si>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</si>
  <si>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</si>
  <si>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</si>
  <si>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</si>
  <si>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</si>
  <si>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</si>
  <si>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</si>
  <si>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</si>
  <si>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</si>
  <si>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</si>
  <si>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</si>
  <si>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</si>
  <si>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</si>
  <si>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</si>
  <si>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</si>
  <si>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</si>
  <si>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</si>
  <si>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</si>
  <si>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</si>
  <si>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</si>
  <si>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</si>
  <si>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</si>
  <si>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</si>
  <si>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</si>
  <si>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</si>
  <si>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</si>
  <si>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</si>
  <si>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</si>
  <si>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</si>
  <si>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</si>
  <si>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</si>
  <si>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</si>
  <si>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</si>
  <si>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</si>
  <si>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</si>
  <si>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</si>
  <si>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</si>
  <si>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</si>
  <si>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</si>
  <si>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</si>
  <si>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</si>
  <si>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</si>
  <si>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</si>
  <si>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</si>
  <si>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</si>
  <si>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</si>
  <si>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</si>
  <si>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</si>
  <si>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</si>
  <si>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</si>
  <si>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</si>
  <si>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</si>
  <si>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</si>
  <si>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</si>
  <si>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</si>
  <si>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</si>
  <si>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</si>
  <si>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</si>
  <si>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</si>
  <si>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</si>
  <si>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</si>
  <si>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</si>
  <si>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</si>
  <si>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</si>
  <si>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</si>
  <si>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</si>
  <si>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</si>
  <si>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</si>
  <si>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</si>
  <si>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</si>
  <si>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</si>
  <si>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</si>
  <si>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</si>
  <si>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</si>
  <si>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</si>
  <si>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</si>
  <si>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</si>
  <si>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</si>
  <si>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</si>
  <si>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</si>
  <si>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</si>
  <si>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</si>
  <si>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</si>
  <si>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</si>
  <si>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</si>
  <si>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</si>
  <si>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</si>
  <si>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</si>
  <si>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</si>
  <si>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</si>
  <si>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</si>
  <si>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</si>
  <si>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</si>
  <si>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</si>
  <si>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</si>
  <si>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</si>
  <si>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</si>
  <si>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</si>
  <si>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</si>
  <si>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</si>
  <si>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</si>
  <si>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</si>
  <si>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</si>
  <si>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</si>
  <si>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</si>
  <si>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</si>
  <si>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</si>
  <si>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</si>
  <si>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</si>
  <si>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</si>
  <si>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</si>
  <si>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</si>
  <si>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</si>
  <si>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</si>
  <si>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</si>
  <si>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</si>
  <si>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</si>
  <si>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</si>
  <si>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</si>
  <si>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</si>
  <si>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</si>
  <si>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</si>
  <si>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</si>
  <si>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</si>
  <si>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</si>
  <si>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</si>
  <si>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</si>
  <si>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</si>
  <si>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</si>
  <si>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</si>
  <si>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</si>
  <si>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</si>
  <si>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</si>
  <si>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</si>
  <si>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</si>
  <si>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</si>
  <si>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</si>
  <si>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</si>
  <si>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</si>
  <si>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</si>
  <si>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</si>
  <si>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</si>
  <si>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</si>
  <si>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</si>
  <si>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</si>
  <si>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</si>
  <si>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</si>
  <si>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</si>
  <si>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</si>
  <si>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</si>
  <si>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</si>
  <si>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</si>
  <si>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</si>
  <si>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</si>
  <si>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</si>
  <si>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</si>
  <si>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</si>
  <si>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</si>
  <si>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</si>
  <si>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</si>
  <si>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</si>
  <si>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</si>
  <si>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</si>
  <si>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</si>
  <si>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</si>
  <si>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</si>
  <si>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</si>
  <si>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</si>
  <si>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</si>
  <si>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</si>
  <si>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</si>
  <si>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</si>
  <si>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</si>
  <si>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</si>
  <si>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</si>
  <si>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</si>
  <si>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</si>
  <si>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</si>
  <si>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</si>
  <si>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</si>
  <si>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</si>
  <si>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</si>
  <si>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</si>
  <si>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</si>
  <si>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</si>
  <si>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</si>
  <si>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</si>
  <si>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</si>
  <si>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</si>
  <si>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</si>
  <si>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</si>
  <si>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</si>
  <si>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</si>
  <si>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</si>
  <si>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</si>
  <si>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</si>
  <si>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</si>
  <si>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</si>
  <si>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</si>
  <si>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</si>
  <si>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</si>
  <si>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</si>
  <si>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</si>
  <si>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</si>
  <si>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</si>
  <si>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</si>
  <si>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</si>
  <si>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</si>
  <si>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</si>
  <si>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</si>
  <si>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</si>
  <si>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</si>
  <si>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</si>
  <si>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</si>
  <si>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</si>
  <si>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</si>
  <si>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</si>
  <si>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</si>
  <si>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</si>
  <si>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</si>
  <si>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</si>
  <si>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</si>
  <si>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</si>
  <si>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</si>
  <si>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</si>
  <si>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</si>
  <si>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</si>
  <si>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</si>
  <si>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</si>
  <si>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</si>
  <si>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</si>
  <si>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</si>
  <si>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</si>
  <si>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</si>
  <si>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</si>
  <si>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</si>
  <si>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</si>
  <si>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</si>
  <si>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</si>
  <si>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</si>
  <si>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</si>
  <si>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</si>
  <si>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</si>
  <si>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</si>
  <si>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</si>
  <si>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</si>
  <si>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</si>
  <si>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</si>
  <si>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</si>
  <si>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</si>
  <si>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</si>
  <si>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</si>
  <si>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</si>
  <si>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</si>
  <si>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</si>
  <si>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</si>
  <si>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</si>
  <si>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</si>
  <si>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</si>
  <si>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</si>
  <si>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</si>
  <si>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</si>
  <si>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</si>
  <si>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</si>
  <si>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</si>
  <si>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</si>
  <si>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</si>
  <si>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</si>
  <si>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</si>
  <si>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</si>
  <si>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</si>
  <si>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</si>
  <si>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</si>
  <si>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</si>
  <si>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</si>
  <si>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</si>
  <si>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</si>
  <si>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</si>
  <si>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</si>
  <si>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</si>
  <si>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</si>
  <si>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</si>
  <si>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</si>
  <si>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</si>
  <si>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</si>
  <si>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</si>
  <si>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</si>
  <si>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</si>
  <si>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</si>
  <si>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</si>
  <si>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</si>
  <si>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</si>
  <si>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</si>
  <si>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</si>
  <si>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</si>
  <si>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</si>
  <si>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</si>
  <si>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</si>
  <si>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</si>
  <si>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</si>
  <si>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</si>
  <si>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</si>
  <si>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</si>
  <si>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</si>
  <si>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</si>
  <si>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</si>
  <si>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</si>
  <si>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</si>
  <si>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</si>
  <si>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</si>
  <si>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</si>
  <si>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</si>
  <si>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</si>
  <si>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</si>
  <si>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</si>
  <si>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</si>
  <si>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</si>
  <si>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</si>
  <si>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</si>
  <si>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</si>
  <si>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</si>
  <si>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</si>
  <si>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</si>
  <si>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</si>
  <si>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</si>
  <si>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</si>
  <si>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</si>
  <si>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</si>
  <si>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</si>
  <si>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</si>
  <si>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</si>
  <si>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</si>
  <si>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</si>
  <si>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</si>
  <si>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</si>
  <si>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</si>
  <si>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</si>
  <si>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</si>
  <si>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</si>
  <si>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</si>
  <si>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</si>
  <si>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</si>
  <si>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</si>
  <si>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</si>
  <si>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</si>
  <si>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</si>
  <si>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</si>
  <si>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</si>
  <si>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</si>
  <si>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</si>
  <si>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</si>
  <si>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</si>
  <si>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</si>
  <si>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</si>
  <si>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</si>
  <si>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</si>
  <si>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</si>
  <si>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</si>
  <si>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</si>
  <si>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</si>
  <si>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</si>
  <si>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</si>
  <si>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</si>
  <si>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</si>
  <si>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</si>
  <si>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</si>
  <si>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</si>
  <si>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</si>
  <si>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</si>
  <si>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</si>
  <si>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</si>
  <si>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</si>
  <si>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</si>
  <si>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</si>
  <si>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</si>
  <si>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</si>
  <si>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</si>
  <si>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</si>
  <si>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</si>
  <si>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</si>
  <si>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</si>
  <si>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</si>
  <si>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</si>
  <si>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</si>
  <si>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</si>
  <si>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</si>
  <si>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</si>
  <si>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</si>
  <si>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</si>
  <si>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</si>
  <si>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</si>
  <si>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</si>
  <si>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</si>
  <si>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</si>
  <si>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</si>
  <si>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</si>
  <si>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</si>
  <si>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</si>
  <si>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</si>
  <si>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</si>
  <si>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</si>
  <si>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</si>
  <si>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</si>
  <si>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</si>
  <si>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</si>
  <si>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</si>
  <si>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</si>
  <si>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</si>
  <si>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</si>
  <si>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</si>
  <si>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</si>
  <si>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</si>
  <si>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</si>
  <si>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</si>
  <si>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</si>
  <si>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</si>
  <si>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</si>
  <si>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</si>
  <si>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</si>
  <si>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</si>
  <si>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</si>
  <si>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</si>
  <si>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</si>
  <si>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</si>
  <si>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</si>
  <si>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</si>
  <si>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</si>
  <si>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</si>
  <si>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</si>
  <si>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</si>
  <si>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</si>
  <si>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</si>
  <si>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</si>
  <si>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</si>
  <si>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</si>
  <si>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</si>
  <si>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</si>
  <si>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</si>
  <si>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</si>
  <si>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</si>
  <si>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</si>
  <si>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</si>
  <si>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</si>
  <si>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</si>
  <si>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</si>
  <si>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</si>
  <si>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</si>
  <si>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</si>
  <si>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</si>
  <si>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</si>
  <si>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</si>
  <si>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</si>
  <si>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</si>
  <si>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</si>
  <si>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</si>
  <si>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</si>
  <si>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</si>
  <si>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</si>
  <si>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</si>
  <si>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</si>
  <si>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</si>
  <si>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</si>
  <si>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</si>
  <si>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</si>
  <si>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</si>
  <si>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</si>
  <si>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</si>
  <si>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25% de las carreras mejoran indicadores de calidad de acuerdo a su plan de mejora.</t>
  </si>
  <si>
    <t>100% de las Unidades Académicas implementan el Subsistema de Planificación, Monitoria y Evaluación de la Gestión Académica.</t>
  </si>
  <si>
    <t xml:space="preserve">Realizar un monitoreo y seguimiento del cambio en los procesos de generación de acciones de mejora de la calidad y pertinencia, activados por la reforma universitaria. </t>
  </si>
  <si>
    <t xml:space="preserve">El 5% de carreras con indicadores de calidad acordes con su plan de mejora. </t>
  </si>
  <si>
    <t xml:space="preserve">Desarrollar un cátalogo de indicadores que permitan evaluar el grado de eficacia y eficiencia de un sistema de calidad de la educación. </t>
  </si>
  <si>
    <t>Auditoria interna satisfactorias</t>
  </si>
  <si>
    <t xml:space="preserve">Impulsar y desarrollar el cumplimiento de estandares y controles para la certificación. </t>
  </si>
  <si>
    <t>Acta de conformación de comisión</t>
  </si>
  <si>
    <t>Cumplir con el reglamento de seguridad e higiene ocupacional</t>
  </si>
  <si>
    <t>Establecer la estructura organizativa de la Oficina de Responsabilidad Social Universitaria</t>
  </si>
  <si>
    <t>Acuerdo de estructura</t>
  </si>
  <si>
    <t>Informe de Propuesta de Estructura</t>
  </si>
  <si>
    <t>Desarrollar el sistema de gestión de Seguridad e Higiene Ocupacional (OSHAS 18001)</t>
  </si>
  <si>
    <t>Establecimiento y consideración de riesgos laborales en la institución</t>
  </si>
  <si>
    <t>Manual de Higiene y Seguridad Ocupacional basado en la Norma OSHAS 18001</t>
  </si>
  <si>
    <t>Desarrollo Organizacional</t>
  </si>
  <si>
    <t>Gestión académica y administrativa financiera</t>
  </si>
  <si>
    <t>Gestión Académica y Administrativa Financiera</t>
  </si>
  <si>
    <t>Procesos eficientes</t>
  </si>
  <si>
    <t>Identificación y documentación de procesos integrados</t>
  </si>
  <si>
    <t>Indicadores alcanzados vs. Indicadores actualizados</t>
  </si>
  <si>
    <t>Revisión de cumplimiento de indicadores y establecimiento de nuevos indicadores</t>
  </si>
  <si>
    <t xml:space="preserve">Verificar registros y documentación en cada uno de los procesos para simplificación y mejora de los mismos
</t>
  </si>
  <si>
    <t>9.1.DO</t>
  </si>
  <si>
    <t>12.1.DO</t>
  </si>
  <si>
    <t>9.3. DO</t>
  </si>
  <si>
    <t>9.5. DO</t>
  </si>
  <si>
    <t>9.4. DO</t>
  </si>
  <si>
    <t>9.8. DO</t>
  </si>
  <si>
    <t>9.7. DO</t>
  </si>
  <si>
    <t>4.  Comisiones Mixtas de Seguridad e Higiene</t>
  </si>
  <si>
    <t>Establecer estructura de la Comisión Mixta</t>
  </si>
  <si>
    <t>Certificación en Universidades Verdes, Seguras y Saludables</t>
  </si>
  <si>
    <t>9.2.DO</t>
  </si>
  <si>
    <t>9.6. DO</t>
  </si>
  <si>
    <t>13.1. D.O.</t>
  </si>
  <si>
    <t>13.2. D.O.</t>
  </si>
  <si>
    <t>13.3. D.O.</t>
  </si>
  <si>
    <t>15.1. DO</t>
  </si>
  <si>
    <t>15.2 DO</t>
  </si>
  <si>
    <t>Unidades Administrativas</t>
  </si>
  <si>
    <t>Desarrollo Organizacional, Unidades Administrativas solicitantes y Junta Dirección Universitaria</t>
  </si>
  <si>
    <t xml:space="preserve">Informe de observaciones de las políticas administrativas </t>
  </si>
  <si>
    <t>Infome de Auditoria  de Procesos</t>
  </si>
  <si>
    <t>Desarrollo Organizacional y  Unidades Administrativas evaluadas</t>
  </si>
  <si>
    <t>Evaluar la eficacia y eficiencia de los procesos administrativos</t>
  </si>
  <si>
    <t xml:space="preserve">Que la Oficina de Responsabilidad Social Universitaria cuente con el personal competente para realizar las funciones de esta oficina </t>
  </si>
  <si>
    <t xml:space="preserve"> Por requerimiento para la implementación del sistema de gestión de Seguridad e Higiene Ocupacional (OSHAS 18001)</t>
  </si>
  <si>
    <t>Para la certificación en Universidades Verdes, Seguras y Saludables</t>
  </si>
  <si>
    <t xml:space="preserve">Para tener parámetros de evaluación en un sistema de calidad de la educación. </t>
  </si>
  <si>
    <t>Cátalogo de indicadores en un sistema de calidad de la educación</t>
  </si>
  <si>
    <t xml:space="preserve">Desarrollo Organizacional </t>
  </si>
  <si>
    <t>Unidades Académicas</t>
  </si>
  <si>
    <t>UNAH</t>
  </si>
  <si>
    <t>Estructura de la Comisión Mixta</t>
  </si>
  <si>
    <t>Elaborar y presentar la Propuesta de Estructura</t>
  </si>
  <si>
    <t xml:space="preserve">Desarrollo Organizacional,  Unidades Administrativas y Académicas </t>
  </si>
  <si>
    <t>Unidades Administrativas y Académicas</t>
  </si>
  <si>
    <t xml:space="preserve">Informe de Propuesta de Estructura Organizacional
</t>
  </si>
  <si>
    <t>Desarrollo Organizacional, Rectoría y Junta de Dirección</t>
  </si>
  <si>
    <t>Que cada unidad cuente con una Estructura Organizacional ágil y flexible para el óptimo desempeño de sus funciones</t>
  </si>
  <si>
    <t>Infome de Auditoria de Procesos</t>
  </si>
  <si>
    <t xml:space="preserve">Elaborar Propuestas de Estructuras Organizacionales
</t>
  </si>
  <si>
    <t>Elaborar Propuestas de Estructuras Organizacionales</t>
  </si>
  <si>
    <t>Revisar estructuras organizativas</t>
  </si>
  <si>
    <t>Para emitir opinón que contega las fortalezas y debilidad de las estructuras organizativas</t>
  </si>
  <si>
    <t>Informe de avance en la certificación de ISO9001</t>
  </si>
  <si>
    <t>Desarrollo Organizacional y todo el personal en nivel ejecutivo, administrativo y académico.</t>
  </si>
  <si>
    <t>Informe de avance en la  certificación de ISO14001</t>
  </si>
  <si>
    <t xml:space="preserve">Informe de avance en la certificación de OHSAS18001 </t>
  </si>
  <si>
    <t xml:space="preserve">Diplomas de Participantes en el curso de Gestión por Procesos </t>
  </si>
  <si>
    <t>Diplomas de Participantes en el curso de Control Estadístico de Procesos</t>
  </si>
  <si>
    <t>Diplomas de Participantes en el curso de Desarrollo Organizacional</t>
  </si>
  <si>
    <t>Diplomas de Participantes en la Capacitación de Modelos de Valuación de Puestos</t>
  </si>
  <si>
    <t xml:space="preserve">Desarrollo Organizacional y SEDP </t>
  </si>
  <si>
    <t>Para implemantar un sistema de gestión medioambiental</t>
  </si>
  <si>
    <t xml:space="preserve">Para implemantar un  sistemas de gestión de seguridad y salud en el trabajo </t>
  </si>
  <si>
    <t>Adquirir conocimientos en la Gestión por Procesos para la aplicación en la simplicación de los mismos</t>
  </si>
  <si>
    <t>Adquirir conocimientos en Desarrollo Organizacional para la aplicación en las propuestas de estructuras organizacionales</t>
  </si>
  <si>
    <t>Adquirir conocimientos en Modelos de Valuación de Puestos para la aplicación en las propuestas de estructuras organizacionales</t>
  </si>
  <si>
    <t>Adquirir conocimientos en Control Estadístico de Procesos para la aplicación en la estimación de carga de trabajo</t>
  </si>
  <si>
    <t>Para implemantar un Sistema de Calidad</t>
  </si>
  <si>
    <t xml:space="preserve">Para simplificar los  procesos y estos sean eficientes en tiempo y forma para elevar el nivel del servicio al cliente </t>
  </si>
  <si>
    <t xml:space="preserve">Revisar los procesos académicos </t>
  </si>
  <si>
    <t>80% de las propuestas de estructuras organizativas  aprobadas</t>
  </si>
  <si>
    <t>40% de personal capacitado en Sistemas de Gestión Integrado</t>
  </si>
  <si>
    <t>GESTIÓN DEL TALENTO HUMANO ADMINISTRATIVO Y DOCENTE+H:TH:SH:QH:OH:Q</t>
  </si>
  <si>
    <t>Personal altamente capacitado para obtener certificaciones en  Sistemas de Gestión Integrado,  Procesos Estandarizados y Desarrollo Organizacional para implementar nuevas estructuras organizacionales y estandarización de procesos en la UNAH</t>
  </si>
  <si>
    <t>Obtener capacitación en Gestión por Procesos a través de entidades expertas en el tema y externa a la UNAH</t>
  </si>
  <si>
    <t>Obtener capacitación en Control Estadístico de Procesos a través de entidades expertas en el tema y externa a la UNAH</t>
  </si>
  <si>
    <t>Obtener capacitación en Desarrollo Organizacional a través de entidades expertas en el tema y externa a la UNAH</t>
  </si>
  <si>
    <t>Obtener capacitación en Modelos de Valuación de Puestos con el apoyo de la SEDP</t>
  </si>
  <si>
    <t>100% del personal capacitado en Desarrollo Organizacional</t>
  </si>
  <si>
    <t xml:space="preserve">100% del personal capacitado en Procesos Estandarizados </t>
  </si>
  <si>
    <t>Propuestas de Restructuración Organizacional en cumplimiento de las normas académicas presentadas ante las Autoridades Universitarias (Rectoría y Junta de Dirección)</t>
  </si>
  <si>
    <t>Propuestas de Restructuración Organizacional  presentadas ante las Autoridades Universitarias (Rectoría y Junta de Dirección)</t>
  </si>
  <si>
    <t xml:space="preserve">
Participación en la Presentación de Propuestas de las políticas administrativas ante las Autoridades Universitarias</t>
  </si>
  <si>
    <t xml:space="preserve">
80% de las solicitudes de apoyo en el desarrollo de las políticas administrativas de las Unidades.
</t>
  </si>
  <si>
    <t xml:space="preserve"> Asesorar en la actualización o elaboración de políticas administrativas</t>
  </si>
  <si>
    <t>Aplicar políticas  actualizadas de acuerdo a los requerimientos que surjan en el desempeño de las funciones administrativas</t>
  </si>
  <si>
    <t>Cátalogo de indicadores de la calidad que permitan a las Unidades medir la eficiencia y eficacia en el Sistema Educativo.</t>
  </si>
  <si>
    <t>Resma de Papel carta</t>
  </si>
  <si>
    <t>CDs</t>
  </si>
  <si>
    <t>Curso Documentacion e Implementacion de un Sistema de Calidad eficiente con base 9001 (Mexico)</t>
  </si>
  <si>
    <t>Pasajes al Exterior</t>
  </si>
  <si>
    <t>Viaticos Exterior de Director de Desarrollo Organizacional</t>
  </si>
  <si>
    <t>Viaticos Exterior de Especialista Organizacional</t>
  </si>
  <si>
    <t>Capacitacion Documentacion e Implementacion de un Sistema de Calidad eficiente con base 9001 (INLAC Mexico)</t>
  </si>
  <si>
    <t>Curso ISO14001</t>
  </si>
  <si>
    <t>Curso OHSAS 18001</t>
  </si>
  <si>
    <t>Curso Control Estadistico de Procesos y Recepcion (online)</t>
  </si>
  <si>
    <t>Capacitacion Desarrollo Organizacional, Cultura Organizacional (Online emagister) 5´s (Infop)</t>
  </si>
  <si>
    <t>Avance en la certificación de ISO9001, Documentación e Implementación de un Sistema de Calidad eficiente basado en ISO9001</t>
  </si>
  <si>
    <t>Avance en la certificación de ISO14001 y Universidades Verdes</t>
  </si>
  <si>
    <t>Avance en la certificación de OHSAS18001, Universidades Seguras y Saludables</t>
  </si>
  <si>
    <t>Desarrollo Organizacional (Online)</t>
  </si>
  <si>
    <t>Cultura Organizacional (Online)</t>
  </si>
  <si>
    <t>12.2.DO</t>
  </si>
  <si>
    <t>12.3.DO</t>
  </si>
  <si>
    <t>12.4. D.O.</t>
  </si>
  <si>
    <t>12.5. D.O.</t>
  </si>
  <si>
    <t>12.6. D.O.</t>
  </si>
  <si>
    <t>12.7. D.O.</t>
  </si>
  <si>
    <t>Capacitacion ISO 14001, OHSAS 18001 (INCONTEC)</t>
  </si>
  <si>
    <t>Curso Gestión por Proceso</t>
  </si>
  <si>
    <t>Capacitacion Gestión por Procesos (INCONTEC)</t>
  </si>
  <si>
    <t>Capacitacion Control Estadistico de Procesos y Recepcion (online emagister)</t>
  </si>
  <si>
    <t xml:space="preserve">Papel carta </t>
  </si>
  <si>
    <t>CD</t>
  </si>
  <si>
    <t>Cartuchos de tinta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</si>
</sst>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_ * #,##0.00_ ;_ * \-#,##0.00_ ;_ * &quot;-&quot;_ ;_ @_ "/>
    <numFmt numFmtId="170" formatCode="_ * #,##0_ ;_ * \-#,##0_ ;_ * &quot;-&quot;??_ ;_ @_ "/>
    <numFmt numFmtId="171" formatCode="_ &quot;L.&quot;\ * #,##0.0000_ ;_ &quot;L.&quot;\ * \-#,##0.0000_ ;_ &quot;L.&quot;\ * &quot;-&quot;??_ ;_ @_ "/>
  </numFmts>
  <fonts count="67" x14ac:knownFonts="1">
    <font>
      <sz val="11"/>
      <color theme="1"/>
      <name val="Calibri"/>
      <family val="2"/>
      <scheme val="minor"/>
    </font>
    <font>
      <sz val="11"/>
      <name val="Calibri"/>
      <family val="2"/>
      <scheme val="minor"/>
    </font>
    <font>
      <sz val="10"/>
      <name val="Arial"/>
      <family val="2"/>
    </font>
    <font>
      <sz val="11"/>
      <color indexed="8"/>
      <name val="Calibri"/>
      <family val="2"/>
    </font>
    <font>
      <b/>
      <sz val="11"/>
      <color theme="1"/>
      <name val="Calibri"/>
      <family val="2"/>
      <scheme val="minor"/>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indexed="56"/>
      <name val="Calibri"/>
      <family val="2"/>
      <scheme val="minor"/>
    </font>
    <font>
      <sz val="12"/>
      <color theme="1"/>
      <name val="Calibri"/>
      <family val="2"/>
    </font>
    <font>
      <sz val="11"/>
      <color rgb="FF00B0F0"/>
      <name val="Calibri"/>
      <family val="2"/>
      <scheme val="minor"/>
    </font>
    <font>
      <b/>
      <sz val="11"/>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9">
    <xf numFmtId="0" fontId="0" fillId="0" borderId="0"/>
    <xf numFmtId="0" fontId="2" fillId="0" borderId="0"/>
    <xf numFmtId="164" fontId="2" fillId="0" borderId="0" applyFont="0" applyFill="0" applyBorder="0" applyAlignment="0" applyProtection="0"/>
    <xf numFmtId="165" fontId="3"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0" fontId="5" fillId="0" borderId="0"/>
    <xf numFmtId="0" fontId="9" fillId="0" borderId="0"/>
    <xf numFmtId="9" fontId="5" fillId="0" borderId="0" applyFont="0" applyFill="0" applyBorder="0" applyAlignment="0" applyProtection="0"/>
    <xf numFmtId="43" fontId="5" fillId="0" borderId="0" applyFont="0" applyFill="0" applyBorder="0" applyAlignment="0" applyProtection="0"/>
    <xf numFmtId="0" fontId="2" fillId="0" borderId="0"/>
  </cellStyleXfs>
  <cellXfs count="612">
    <xf numFmtId="0" fontId="0" fillId="0" borderId="0" xfId="0"/>
    <xf numFmtId="41" fontId="6" fillId="3" borderId="3" xfId="0" applyNumberFormat="1" applyFont="1" applyFill="1" applyBorder="1" applyAlignment="1">
      <alignment horizontal="right" vertical="center"/>
    </xf>
    <xf numFmtId="41" fontId="6" fillId="3" borderId="3" xfId="10" applyNumberFormat="1" applyFont="1" applyFill="1" applyBorder="1" applyAlignment="1">
      <alignment horizontal="center" vertical="center"/>
    </xf>
    <xf numFmtId="44" fontId="6" fillId="2" borderId="0" xfId="10" applyFont="1" applyFill="1" applyAlignment="1">
      <alignment horizontal="center" vertical="center"/>
    </xf>
    <xf numFmtId="0" fontId="11" fillId="0" borderId="0" xfId="0" applyFont="1" applyAlignment="1">
      <alignment vertical="top" wrapText="1"/>
    </xf>
    <xf numFmtId="0" fontId="11" fillId="0" borderId="0" xfId="0" applyFont="1" applyAlignment="1">
      <alignment vertical="center" wrapText="1"/>
    </xf>
    <xf numFmtId="0" fontId="17" fillId="9" borderId="23" xfId="15" applyFont="1" applyFill="1" applyBorder="1" applyAlignment="1">
      <alignment vertical="top" wrapText="1"/>
    </xf>
    <xf numFmtId="41" fontId="6" fillId="3" borderId="3" xfId="0" applyNumberFormat="1" applyFont="1" applyFill="1" applyBorder="1" applyAlignment="1">
      <alignment horizontal="left" vertical="center"/>
    </xf>
    <xf numFmtId="0" fontId="6" fillId="2" borderId="0" xfId="0" applyFont="1" applyFill="1" applyAlignment="1">
      <alignment vertical="center"/>
    </xf>
    <xf numFmtId="0" fontId="17" fillId="0" borderId="23" xfId="15" applyFont="1" applyBorder="1" applyAlignment="1">
      <alignment horizontal="center" vertical="center" wrapText="1"/>
    </xf>
    <xf numFmtId="0" fontId="22" fillId="0" borderId="23" xfId="15" applyFont="1" applyBorder="1" applyAlignment="1">
      <alignment horizontal="center" vertical="center" wrapText="1"/>
    </xf>
    <xf numFmtId="0" fontId="16" fillId="2" borderId="23" xfId="0" applyFont="1" applyFill="1" applyBorder="1" applyAlignment="1">
      <alignment horizontal="center" vertical="center" wrapText="1"/>
    </xf>
    <xf numFmtId="0" fontId="16" fillId="0" borderId="23" xfId="0" applyFont="1" applyBorder="1" applyAlignment="1">
      <alignment vertical="center" wrapText="1"/>
    </xf>
    <xf numFmtId="0" fontId="17" fillId="9" borderId="23" xfId="15" applyFont="1" applyFill="1" applyBorder="1" applyAlignment="1">
      <alignment horizontal="right" wrapText="1"/>
    </xf>
    <xf numFmtId="0" fontId="7" fillId="2" borderId="0" xfId="0" applyFont="1" applyFill="1" applyAlignment="1">
      <alignment horizontal="center" vertical="center"/>
    </xf>
    <xf numFmtId="0" fontId="0" fillId="0" borderId="0" xfId="0" applyAlignment="1">
      <alignment horizontal="center" vertical="center"/>
    </xf>
    <xf numFmtId="0" fontId="6" fillId="2" borderId="0" xfId="0" applyFont="1" applyFill="1" applyBorder="1" applyAlignment="1">
      <alignment horizontal="center" vertical="center"/>
    </xf>
    <xf numFmtId="0" fontId="6" fillId="2" borderId="0" xfId="0" applyFont="1" applyFill="1" applyAlignment="1">
      <alignment horizontal="center" vertical="center"/>
    </xf>
    <xf numFmtId="0" fontId="25" fillId="0" borderId="0" xfId="0" applyFont="1" applyAlignment="1">
      <alignment horizontal="center" vertical="center"/>
    </xf>
    <xf numFmtId="0" fontId="25" fillId="0" borderId="0" xfId="0" applyFont="1" applyAlignment="1">
      <alignment vertical="center"/>
    </xf>
    <xf numFmtId="170" fontId="25" fillId="0" borderId="0" xfId="17" applyNumberFormat="1" applyFont="1" applyAlignment="1">
      <alignment vertical="center"/>
    </xf>
    <xf numFmtId="0" fontId="26" fillId="0" borderId="0" xfId="0" applyFont="1" applyAlignment="1">
      <alignment vertical="center"/>
    </xf>
    <xf numFmtId="170" fontId="27" fillId="0" borderId="0" xfId="17" applyNumberFormat="1" applyFont="1" applyAlignment="1">
      <alignment vertical="center"/>
    </xf>
    <xf numFmtId="0" fontId="0" fillId="0" borderId="0" xfId="0" applyAlignment="1">
      <alignment vertical="center"/>
    </xf>
    <xf numFmtId="0" fontId="28" fillId="6" borderId="0" xfId="0" applyFont="1" applyFill="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horizontal="left" vertical="center"/>
    </xf>
    <xf numFmtId="0" fontId="30"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horizontal="left" vertical="center"/>
    </xf>
    <xf numFmtId="0" fontId="7" fillId="2" borderId="10" xfId="0" applyFont="1" applyFill="1" applyBorder="1" applyAlignment="1">
      <alignment vertical="center"/>
    </xf>
    <xf numFmtId="41" fontId="7" fillId="2" borderId="12" xfId="0" applyNumberFormat="1" applyFont="1" applyFill="1" applyBorder="1" applyAlignment="1">
      <alignment vertical="center"/>
    </xf>
    <xf numFmtId="41" fontId="7" fillId="2" borderId="10" xfId="0" applyNumberFormat="1" applyFont="1" applyFill="1" applyBorder="1" applyAlignment="1">
      <alignment vertical="center"/>
    </xf>
    <xf numFmtId="0" fontId="7" fillId="2" borderId="13" xfId="0" applyFont="1" applyFill="1" applyBorder="1" applyAlignment="1">
      <alignment horizontal="center" vertical="center"/>
    </xf>
    <xf numFmtId="0" fontId="7" fillId="2" borderId="8" xfId="0" applyFont="1" applyFill="1" applyBorder="1" applyAlignment="1">
      <alignment vertical="center"/>
    </xf>
    <xf numFmtId="41" fontId="7" fillId="2" borderId="15" xfId="0" applyNumberFormat="1" applyFont="1" applyFill="1" applyBorder="1" applyAlignment="1">
      <alignment vertical="center"/>
    </xf>
    <xf numFmtId="0" fontId="7" fillId="2" borderId="16" xfId="0" applyFont="1" applyFill="1" applyBorder="1" applyAlignment="1">
      <alignment horizontal="center" vertical="center"/>
    </xf>
    <xf numFmtId="0" fontId="7" fillId="2" borderId="9" xfId="0" applyFont="1" applyFill="1" applyBorder="1" applyAlignment="1">
      <alignment vertical="center"/>
    </xf>
    <xf numFmtId="41" fontId="7" fillId="4" borderId="17" xfId="0" applyNumberFormat="1" applyFont="1" applyFill="1" applyBorder="1" applyAlignment="1">
      <alignment vertical="center"/>
    </xf>
    <xf numFmtId="41" fontId="7" fillId="2" borderId="17" xfId="0" applyNumberFormat="1" applyFont="1" applyFill="1" applyBorder="1" applyAlignment="1">
      <alignment vertical="center"/>
    </xf>
    <xf numFmtId="41" fontId="7" fillId="2" borderId="9" xfId="0" applyNumberFormat="1" applyFont="1" applyFill="1" applyBorder="1" applyAlignment="1">
      <alignment vertical="center"/>
    </xf>
    <xf numFmtId="0" fontId="7" fillId="2" borderId="9" xfId="0" applyFont="1" applyFill="1" applyBorder="1" applyAlignment="1">
      <alignment horizontal="center" vertical="center"/>
    </xf>
    <xf numFmtId="0" fontId="6" fillId="2" borderId="0" xfId="0" applyFont="1" applyFill="1" applyBorder="1" applyAlignment="1">
      <alignment vertical="center"/>
    </xf>
    <xf numFmtId="169" fontId="6" fillId="3" borderId="5" xfId="0" applyNumberFormat="1" applyFont="1" applyFill="1" applyBorder="1" applyAlignment="1">
      <alignment vertical="center"/>
    </xf>
    <xf numFmtId="0" fontId="7" fillId="2" borderId="18" xfId="0" applyFont="1" applyFill="1" applyBorder="1" applyAlignment="1">
      <alignment vertical="center"/>
    </xf>
    <xf numFmtId="0" fontId="7" fillId="2" borderId="19" xfId="0" applyFont="1" applyFill="1" applyBorder="1" applyAlignment="1">
      <alignment horizontal="center" vertical="center"/>
    </xf>
    <xf numFmtId="0" fontId="0" fillId="0" borderId="0" xfId="0" applyFill="1" applyAlignment="1">
      <alignment vertical="center"/>
    </xf>
    <xf numFmtId="0" fontId="7" fillId="0" borderId="0" xfId="0" applyFont="1" applyAlignment="1">
      <alignment vertical="center"/>
    </xf>
    <xf numFmtId="41" fontId="6" fillId="5" borderId="22" xfId="0" applyNumberFormat="1" applyFont="1" applyFill="1" applyBorder="1" applyAlignment="1">
      <alignment vertical="center"/>
    </xf>
    <xf numFmtId="0" fontId="7" fillId="5" borderId="5" xfId="0" applyFont="1" applyFill="1" applyBorder="1" applyAlignment="1">
      <alignment horizontal="center" vertical="center"/>
    </xf>
    <xf numFmtId="41" fontId="7" fillId="4" borderId="12" xfId="0" applyNumberFormat="1" applyFont="1" applyFill="1" applyBorder="1" applyAlignment="1">
      <alignment vertical="center"/>
    </xf>
    <xf numFmtId="0" fontId="7" fillId="2" borderId="21" xfId="0" applyFont="1" applyFill="1" applyBorder="1" applyAlignment="1">
      <alignment horizontal="center" vertical="center"/>
    </xf>
    <xf numFmtId="41" fontId="7" fillId="2" borderId="8" xfId="0" applyNumberFormat="1" applyFont="1" applyFill="1" applyBorder="1" applyAlignment="1">
      <alignment vertical="center"/>
    </xf>
    <xf numFmtId="41" fontId="7" fillId="4" borderId="15" xfId="0" applyNumberFormat="1" applyFont="1" applyFill="1" applyBorder="1" applyAlignment="1">
      <alignment vertical="center"/>
    </xf>
    <xf numFmtId="41" fontId="7" fillId="2" borderId="20" xfId="0" applyNumberFormat="1" applyFont="1" applyFill="1" applyBorder="1" applyAlignment="1">
      <alignment vertical="center"/>
    </xf>
    <xf numFmtId="41" fontId="7" fillId="2" borderId="1" xfId="0" applyNumberFormat="1" applyFont="1" applyFill="1" applyBorder="1" applyAlignment="1">
      <alignment vertical="center"/>
    </xf>
    <xf numFmtId="0" fontId="6" fillId="2" borderId="0" xfId="0" applyFont="1" applyFill="1" applyAlignment="1">
      <alignment horizontal="left" vertical="center"/>
    </xf>
    <xf numFmtId="0" fontId="0" fillId="3" borderId="0" xfId="0" applyFill="1" applyAlignment="1">
      <alignment vertical="center"/>
    </xf>
    <xf numFmtId="41" fontId="7" fillId="4" borderId="30" xfId="0" applyNumberFormat="1" applyFont="1" applyFill="1" applyBorder="1" applyAlignment="1">
      <alignment vertical="center"/>
    </xf>
    <xf numFmtId="0" fontId="7" fillId="2" borderId="32" xfId="0" applyFont="1" applyFill="1" applyBorder="1" applyAlignment="1">
      <alignment horizontal="center" vertical="center"/>
    </xf>
    <xf numFmtId="0" fontId="0" fillId="0" borderId="23" xfId="0" applyBorder="1" applyAlignment="1">
      <alignment vertical="center"/>
    </xf>
    <xf numFmtId="0" fontId="8" fillId="10" borderId="3" xfId="0" applyFont="1" applyFill="1" applyBorder="1" applyAlignment="1">
      <alignment horizontal="center" vertical="center"/>
    </xf>
    <xf numFmtId="41" fontId="8" fillId="10" borderId="3" xfId="0" applyNumberFormat="1" applyFont="1" applyFill="1" applyBorder="1" applyAlignment="1">
      <alignment horizontal="center" vertical="center"/>
    </xf>
    <xf numFmtId="0" fontId="8" fillId="10" borderId="5" xfId="0" applyFont="1" applyFill="1" applyBorder="1" applyAlignment="1">
      <alignment horizontal="center" vertical="center"/>
    </xf>
    <xf numFmtId="0" fontId="8" fillId="10" borderId="3" xfId="0" applyFont="1" applyFill="1" applyBorder="1" applyAlignment="1">
      <alignment horizontal="center" vertical="center" wrapText="1"/>
    </xf>
    <xf numFmtId="41" fontId="7" fillId="2" borderId="13" xfId="0" applyNumberFormat="1" applyFont="1" applyFill="1" applyBorder="1" applyAlignment="1">
      <alignment vertical="center"/>
    </xf>
    <xf numFmtId="41" fontId="7" fillId="2" borderId="19" xfId="0" applyNumberFormat="1" applyFont="1" applyFill="1" applyBorder="1" applyAlignment="1">
      <alignment vertical="center"/>
    </xf>
    <xf numFmtId="41" fontId="7" fillId="2" borderId="32" xfId="0" applyNumberFormat="1" applyFont="1" applyFill="1" applyBorder="1" applyAlignment="1">
      <alignment vertical="center"/>
    </xf>
    <xf numFmtId="41" fontId="8" fillId="10" borderId="5" xfId="0" applyNumberFormat="1" applyFont="1" applyFill="1" applyBorder="1" applyAlignment="1">
      <alignment horizontal="center" vertical="center" wrapText="1"/>
    </xf>
    <xf numFmtId="0" fontId="8" fillId="10" borderId="4" xfId="0" applyFont="1" applyFill="1" applyBorder="1" applyAlignment="1">
      <alignment horizontal="center" vertical="center" wrapText="1"/>
    </xf>
    <xf numFmtId="41" fontId="8" fillId="10" borderId="3" xfId="0" applyNumberFormat="1" applyFont="1" applyFill="1" applyBorder="1" applyAlignment="1">
      <alignment horizontal="center" vertical="center" wrapText="1"/>
    </xf>
    <xf numFmtId="0" fontId="8" fillId="10" borderId="5" xfId="0" applyFont="1" applyFill="1" applyBorder="1" applyAlignment="1">
      <alignment horizontal="center" vertical="center" wrapText="1"/>
    </xf>
    <xf numFmtId="0" fontId="6" fillId="5" borderId="30" xfId="0" applyFont="1" applyFill="1" applyBorder="1" applyAlignment="1">
      <alignment vertical="center"/>
    </xf>
    <xf numFmtId="0" fontId="8" fillId="10" borderId="6" xfId="0" applyFont="1" applyFill="1" applyBorder="1" applyAlignment="1">
      <alignment horizontal="center" vertical="center" wrapText="1"/>
    </xf>
    <xf numFmtId="41" fontId="7" fillId="4" borderId="35" xfId="0" applyNumberFormat="1" applyFont="1" applyFill="1" applyBorder="1" applyAlignment="1">
      <alignment vertical="center"/>
    </xf>
    <xf numFmtId="0" fontId="6" fillId="5" borderId="4" xfId="0" applyFont="1" applyFill="1" applyBorder="1" applyAlignment="1">
      <alignment vertical="center"/>
    </xf>
    <xf numFmtId="0" fontId="7" fillId="4" borderId="10" xfId="0" applyFont="1" applyFill="1" applyBorder="1" applyAlignment="1">
      <alignment vertical="center"/>
    </xf>
    <xf numFmtId="0" fontId="7" fillId="4" borderId="13" xfId="0" applyFont="1" applyFill="1" applyBorder="1" applyAlignment="1">
      <alignment horizontal="center" vertical="center"/>
    </xf>
    <xf numFmtId="0" fontId="7" fillId="4" borderId="8" xfId="0" applyFont="1" applyFill="1" applyBorder="1" applyAlignment="1">
      <alignment vertical="center"/>
    </xf>
    <xf numFmtId="0" fontId="7" fillId="4" borderId="16" xfId="0" applyFont="1" applyFill="1" applyBorder="1" applyAlignment="1">
      <alignment horizontal="center" vertical="center"/>
    </xf>
    <xf numFmtId="0" fontId="7" fillId="4" borderId="18" xfId="0" applyFont="1" applyFill="1" applyBorder="1" applyAlignment="1">
      <alignment vertical="center"/>
    </xf>
    <xf numFmtId="0" fontId="7" fillId="4" borderId="19" xfId="0" applyFont="1" applyFill="1" applyBorder="1" applyAlignment="1">
      <alignment horizontal="center" vertical="center"/>
    </xf>
    <xf numFmtId="0" fontId="7" fillId="4" borderId="9" xfId="0" applyFont="1" applyFill="1" applyBorder="1" applyAlignment="1">
      <alignment vertical="center"/>
    </xf>
    <xf numFmtId="0" fontId="7" fillId="4" borderId="9" xfId="0" applyFont="1" applyFill="1" applyBorder="1" applyAlignment="1">
      <alignment horizontal="center" vertical="center"/>
    </xf>
    <xf numFmtId="0" fontId="8" fillId="10" borderId="23" xfId="0" applyFont="1" applyFill="1" applyBorder="1" applyAlignment="1">
      <alignment horizontal="center" vertical="center" wrapText="1"/>
    </xf>
    <xf numFmtId="41" fontId="8" fillId="10" borderId="23" xfId="0" applyNumberFormat="1" applyFont="1" applyFill="1" applyBorder="1" applyAlignment="1">
      <alignment horizontal="center" vertical="center" wrapText="1"/>
    </xf>
    <xf numFmtId="0" fontId="7" fillId="4" borderId="14" xfId="0" applyNumberFormat="1" applyFont="1" applyFill="1" applyBorder="1" applyAlignment="1">
      <alignment horizontal="center" vertical="center"/>
    </xf>
    <xf numFmtId="0" fontId="7" fillId="4" borderId="16" xfId="0" applyNumberFormat="1" applyFont="1" applyFill="1" applyBorder="1" applyAlignment="1">
      <alignment horizontal="center" vertical="center"/>
    </xf>
    <xf numFmtId="0" fontId="0" fillId="0" borderId="0" xfId="0" applyBorder="1" applyAlignment="1">
      <alignment vertical="center"/>
    </xf>
    <xf numFmtId="41" fontId="7" fillId="2" borderId="16"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6" fillId="3" borderId="4" xfId="0" applyFont="1" applyFill="1" applyBorder="1" applyAlignment="1">
      <alignment horizontal="right" vertical="center"/>
    </xf>
    <xf numFmtId="0" fontId="7" fillId="4" borderId="11" xfId="0" applyNumberFormat="1" applyFont="1" applyFill="1" applyBorder="1" applyAlignment="1">
      <alignment horizontal="center" vertical="center"/>
    </xf>
    <xf numFmtId="0" fontId="7" fillId="4" borderId="17" xfId="0" applyNumberFormat="1" applyFont="1" applyFill="1" applyBorder="1" applyAlignment="1">
      <alignment horizontal="center" vertical="center"/>
    </xf>
    <xf numFmtId="0" fontId="0" fillId="3" borderId="0" xfId="0" applyFill="1" applyAlignment="1">
      <alignment horizontal="center" vertical="center"/>
    </xf>
    <xf numFmtId="41" fontId="7" fillId="2" borderId="13" xfId="0" applyNumberFormat="1" applyFont="1" applyFill="1" applyBorder="1" applyAlignment="1">
      <alignment horizontal="center" vertical="center"/>
    </xf>
    <xf numFmtId="41" fontId="7" fillId="2" borderId="9" xfId="0" applyNumberFormat="1" applyFont="1" applyFill="1" applyBorder="1" applyAlignment="1">
      <alignment horizontal="center" vertical="center"/>
    </xf>
    <xf numFmtId="41" fontId="7" fillId="2" borderId="8" xfId="0" applyNumberFormat="1" applyFont="1" applyFill="1" applyBorder="1" applyAlignment="1">
      <alignment horizontal="center" vertical="center"/>
    </xf>
    <xf numFmtId="41" fontId="7" fillId="2" borderId="10" xfId="0" applyNumberFormat="1" applyFont="1" applyFill="1" applyBorder="1" applyAlignment="1">
      <alignment horizontal="center" vertical="center"/>
    </xf>
    <xf numFmtId="41" fontId="7" fillId="2" borderId="23" xfId="0" applyNumberFormat="1" applyFont="1" applyFill="1" applyBorder="1" applyAlignment="1">
      <alignment horizontal="center" vertical="center"/>
    </xf>
    <xf numFmtId="41" fontId="6" fillId="5" borderId="22" xfId="0" applyNumberFormat="1" applyFont="1" applyFill="1" applyBorder="1" applyAlignment="1">
      <alignment horizontal="center" vertical="center"/>
    </xf>
    <xf numFmtId="170" fontId="25" fillId="0" borderId="0" xfId="17" applyNumberFormat="1" applyFont="1" applyAlignment="1">
      <alignment horizontal="center" vertical="center"/>
    </xf>
    <xf numFmtId="170" fontId="27" fillId="0" borderId="0" xfId="17" applyNumberFormat="1" applyFont="1" applyAlignment="1">
      <alignment horizontal="center" vertical="center"/>
    </xf>
    <xf numFmtId="41" fontId="7" fillId="2" borderId="18" xfId="0" applyNumberFormat="1" applyFont="1" applyFill="1" applyBorder="1" applyAlignment="1">
      <alignment horizontal="center" vertical="center"/>
    </xf>
    <xf numFmtId="0" fontId="8" fillId="10" borderId="29" xfId="0" applyFont="1" applyFill="1" applyBorder="1" applyAlignment="1">
      <alignment horizontal="center" vertical="center" wrapText="1"/>
    </xf>
    <xf numFmtId="0" fontId="7" fillId="2" borderId="15" xfId="0" applyFont="1" applyFill="1" applyBorder="1" applyAlignment="1">
      <alignment vertical="center"/>
    </xf>
    <xf numFmtId="0" fontId="7" fillId="2" borderId="20" xfId="0" applyFont="1" applyFill="1" applyBorder="1" applyAlignment="1">
      <alignment vertical="center"/>
    </xf>
    <xf numFmtId="0" fontId="7" fillId="2" borderId="17" xfId="0" applyFont="1" applyFill="1" applyBorder="1" applyAlignment="1">
      <alignment vertical="center"/>
    </xf>
    <xf numFmtId="0" fontId="7"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6" fillId="2" borderId="0" xfId="0" applyFont="1" applyFill="1" applyAlignment="1">
      <alignment horizontal="left" vertical="center"/>
    </xf>
    <xf numFmtId="0" fontId="32" fillId="10" borderId="23" xfId="0" applyFont="1" applyFill="1" applyBorder="1" applyAlignment="1">
      <alignment horizontal="center" vertical="center"/>
    </xf>
    <xf numFmtId="0" fontId="8" fillId="11" borderId="23" xfId="0" applyFont="1" applyFill="1" applyBorder="1" applyAlignment="1">
      <alignment horizontal="left" vertical="center"/>
    </xf>
    <xf numFmtId="170" fontId="8" fillId="11" borderId="23" xfId="17" applyNumberFormat="1" applyFont="1" applyFill="1" applyBorder="1" applyAlignment="1">
      <alignment horizontal="center" vertical="center"/>
    </xf>
    <xf numFmtId="0" fontId="0" fillId="0" borderId="23" xfId="0" applyBorder="1" applyAlignment="1">
      <alignment horizontal="center" vertical="center"/>
    </xf>
    <xf numFmtId="0" fontId="0" fillId="0" borderId="23" xfId="0" applyFont="1" applyBorder="1" applyAlignment="1">
      <alignment horizontal="left" vertical="center"/>
    </xf>
    <xf numFmtId="170" fontId="0" fillId="0" borderId="23" xfId="17" applyNumberFormat="1" applyFont="1" applyBorder="1" applyAlignment="1">
      <alignment horizontal="center" vertical="center"/>
    </xf>
    <xf numFmtId="0" fontId="33" fillId="10" borderId="23" xfId="0" applyFont="1" applyFill="1" applyBorder="1" applyAlignment="1">
      <alignment horizontal="center" vertical="center"/>
    </xf>
    <xf numFmtId="0" fontId="33" fillId="10" borderId="23" xfId="0" applyFont="1" applyFill="1" applyBorder="1" applyAlignment="1">
      <alignment vertical="center"/>
    </xf>
    <xf numFmtId="170" fontId="33" fillId="10" borderId="23" xfId="17" applyNumberFormat="1" applyFont="1" applyFill="1" applyBorder="1" applyAlignment="1">
      <alignment horizontal="center" vertical="center"/>
    </xf>
    <xf numFmtId="0" fontId="32" fillId="10" borderId="24" xfId="0" applyFont="1" applyFill="1" applyBorder="1" applyAlignment="1">
      <alignment horizontal="center" vertical="center"/>
    </xf>
    <xf numFmtId="0" fontId="8" fillId="11" borderId="24" xfId="0" applyFont="1" applyFill="1" applyBorder="1" applyAlignment="1">
      <alignment horizontal="left" vertical="center"/>
    </xf>
    <xf numFmtId="170" fontId="8" fillId="11" borderId="24" xfId="17" applyNumberFormat="1" applyFont="1" applyFill="1" applyBorder="1" applyAlignment="1">
      <alignment horizontal="center" vertical="center"/>
    </xf>
    <xf numFmtId="0" fontId="34" fillId="3" borderId="23" xfId="0" applyFont="1" applyFill="1" applyBorder="1" applyAlignment="1">
      <alignment horizontal="center" vertical="center"/>
    </xf>
    <xf numFmtId="0" fontId="31" fillId="3" borderId="23" xfId="0" applyFont="1" applyFill="1" applyBorder="1" applyAlignment="1">
      <alignment horizontal="left" vertical="center"/>
    </xf>
    <xf numFmtId="170" fontId="31" fillId="3" borderId="23" xfId="17" applyNumberFormat="1" applyFont="1" applyFill="1" applyBorder="1" applyAlignment="1">
      <alignment horizontal="center" vertical="center"/>
    </xf>
    <xf numFmtId="0" fontId="33" fillId="12" borderId="38" xfId="0" applyFont="1" applyFill="1" applyBorder="1" applyAlignment="1">
      <alignment horizontal="center" vertical="center"/>
    </xf>
    <xf numFmtId="43" fontId="33" fillId="12" borderId="36" xfId="17" applyFont="1" applyFill="1" applyBorder="1" applyAlignment="1">
      <alignment horizontal="center" vertical="center"/>
    </xf>
    <xf numFmtId="0" fontId="28" fillId="6" borderId="0" xfId="0" applyFont="1" applyFill="1" applyAlignment="1">
      <alignment horizontal="center" vertical="center" wrapText="1"/>
    </xf>
    <xf numFmtId="44" fontId="0" fillId="0" borderId="0" xfId="0" applyNumberFormat="1" applyAlignment="1">
      <alignment vertical="center"/>
    </xf>
    <xf numFmtId="0" fontId="4" fillId="0" borderId="0" xfId="0" applyFont="1" applyAlignment="1">
      <alignment horizontal="left" vertical="center" indent="11"/>
    </xf>
    <xf numFmtId="169" fontId="35" fillId="3" borderId="5" xfId="0" applyNumberFormat="1" applyFont="1" applyFill="1" applyBorder="1" applyAlignment="1">
      <alignment vertical="center"/>
    </xf>
    <xf numFmtId="0" fontId="7" fillId="4" borderId="8" xfId="0" applyNumberFormat="1" applyFont="1" applyFill="1" applyBorder="1" applyAlignment="1">
      <alignment horizontal="center" vertical="center"/>
    </xf>
    <xf numFmtId="0" fontId="7" fillId="2" borderId="14" xfId="0" applyNumberFormat="1" applyFont="1" applyFill="1" applyBorder="1" applyAlignment="1">
      <alignment horizontal="center" vertical="center"/>
    </xf>
    <xf numFmtId="170" fontId="30" fillId="0" borderId="0" xfId="17" applyNumberFormat="1" applyFont="1" applyAlignment="1">
      <alignment vertical="center"/>
    </xf>
    <xf numFmtId="0" fontId="36" fillId="10" borderId="0" xfId="0" applyFont="1" applyFill="1" applyAlignment="1">
      <alignment horizontal="left" vertical="center"/>
    </xf>
    <xf numFmtId="9" fontId="17" fillId="0" borderId="23" xfId="15" applyNumberFormat="1" applyFont="1" applyBorder="1" applyAlignment="1">
      <alignment horizontal="center" vertical="center" wrapText="1"/>
    </xf>
    <xf numFmtId="4" fontId="17" fillId="0" borderId="23" xfId="15" applyNumberFormat="1" applyFont="1" applyBorder="1" applyAlignment="1">
      <alignment horizontal="center" vertical="center" wrapText="1"/>
    </xf>
    <xf numFmtId="9" fontId="17" fillId="0" borderId="23" xfId="16" applyFont="1" applyBorder="1" applyAlignment="1">
      <alignment horizontal="center" vertical="center" wrapText="1"/>
    </xf>
    <xf numFmtId="0" fontId="17" fillId="9" borderId="23" xfId="15" applyFont="1" applyFill="1" applyBorder="1" applyAlignment="1">
      <alignment vertical="center" wrapText="1"/>
    </xf>
    <xf numFmtId="0" fontId="10" fillId="7" borderId="0" xfId="15" applyFont="1" applyFill="1" applyBorder="1" applyAlignment="1">
      <alignment vertical="center" wrapText="1"/>
    </xf>
    <xf numFmtId="0" fontId="10" fillId="7" borderId="0" xfId="15" applyFont="1" applyFill="1" applyBorder="1" applyAlignment="1">
      <alignment vertical="center"/>
    </xf>
    <xf numFmtId="0" fontId="14" fillId="9" borderId="23" xfId="15" applyFont="1" applyFill="1" applyBorder="1" applyAlignment="1">
      <alignment vertical="center" wrapText="1"/>
    </xf>
    <xf numFmtId="0" fontId="37" fillId="0" borderId="0" xfId="0" applyNumberFormat="1" applyFont="1" applyFill="1" applyAlignment="1">
      <alignment horizontal="left" vertical="center"/>
    </xf>
    <xf numFmtId="43" fontId="33" fillId="12" borderId="36" xfId="17" applyFont="1" applyFill="1" applyBorder="1" applyAlignment="1">
      <alignment horizontal="center" vertical="center" wrapText="1"/>
    </xf>
    <xf numFmtId="0" fontId="7" fillId="2" borderId="31" xfId="0" applyNumberFormat="1" applyFont="1" applyFill="1" applyBorder="1" applyAlignment="1">
      <alignment horizontal="center" vertical="center"/>
    </xf>
    <xf numFmtId="0" fontId="4" fillId="3" borderId="0" xfId="0" applyFont="1" applyFill="1" applyAlignment="1">
      <alignment horizontal="center" vertical="center"/>
    </xf>
    <xf numFmtId="170" fontId="4" fillId="3" borderId="0" xfId="17" applyNumberFormat="1" applyFont="1" applyFill="1" applyAlignment="1">
      <alignment horizontal="center" vertical="center"/>
    </xf>
    <xf numFmtId="170" fontId="0" fillId="3" borderId="0" xfId="17" applyNumberFormat="1" applyFont="1" applyFill="1" applyAlignment="1">
      <alignment vertical="center"/>
    </xf>
    <xf numFmtId="0" fontId="8" fillId="13" borderId="9" xfId="0" applyFont="1" applyFill="1" applyBorder="1" applyAlignment="1">
      <alignment vertical="center"/>
    </xf>
    <xf numFmtId="0" fontId="8" fillId="13" borderId="2" xfId="0" applyFont="1" applyFill="1" applyBorder="1" applyAlignment="1">
      <alignment horizontal="center" vertical="center"/>
    </xf>
    <xf numFmtId="0" fontId="32" fillId="13" borderId="13" xfId="0" applyFont="1" applyFill="1" applyBorder="1" applyAlignment="1">
      <alignment horizontal="center" vertical="center"/>
    </xf>
    <xf numFmtId="41" fontId="7" fillId="0" borderId="12" xfId="0" applyNumberFormat="1" applyFont="1" applyFill="1" applyBorder="1" applyAlignment="1">
      <alignment vertical="center"/>
    </xf>
    <xf numFmtId="0" fontId="8" fillId="13" borderId="10" xfId="0" applyFont="1" applyFill="1" applyBorder="1" applyAlignment="1">
      <alignment vertical="center"/>
    </xf>
    <xf numFmtId="0" fontId="8" fillId="13" borderId="11" xfId="0" applyNumberFormat="1" applyFont="1" applyFill="1" applyBorder="1" applyAlignment="1">
      <alignment horizontal="center" vertical="center"/>
    </xf>
    <xf numFmtId="0" fontId="7" fillId="4" borderId="9" xfId="0" applyNumberFormat="1" applyFont="1" applyFill="1" applyBorder="1" applyAlignment="1">
      <alignment horizontal="center" vertical="center"/>
    </xf>
    <xf numFmtId="0" fontId="8" fillId="14" borderId="3" xfId="0" applyFont="1" applyFill="1" applyBorder="1" applyAlignment="1">
      <alignment horizontal="center" vertical="center" wrapText="1"/>
    </xf>
    <xf numFmtId="0" fontId="8" fillId="14" borderId="5" xfId="0" applyFont="1" applyFill="1" applyBorder="1" applyAlignment="1">
      <alignment horizontal="center" vertical="center" wrapText="1"/>
    </xf>
    <xf numFmtId="41" fontId="8" fillId="14" borderId="3" xfId="0" applyNumberFormat="1" applyFont="1" applyFill="1" applyBorder="1" applyAlignment="1">
      <alignment horizontal="center" vertical="center" wrapText="1"/>
    </xf>
    <xf numFmtId="0" fontId="32" fillId="10" borderId="0" xfId="0" applyFont="1" applyFill="1" applyAlignment="1">
      <alignment vertical="center"/>
    </xf>
    <xf numFmtId="0" fontId="38" fillId="10" borderId="0" xfId="0" applyFont="1" applyFill="1" applyAlignment="1">
      <alignment horizontal="left" vertical="center" indent="5"/>
    </xf>
    <xf numFmtId="9" fontId="8" fillId="14" borderId="3" xfId="16" applyFont="1" applyFill="1" applyBorder="1" applyAlignment="1">
      <alignment horizontal="center" vertical="center" wrapText="1"/>
    </xf>
    <xf numFmtId="0" fontId="38" fillId="10" borderId="0" xfId="0" applyFont="1" applyFill="1" applyAlignment="1">
      <alignment horizontal="center" vertical="center" wrapText="1"/>
    </xf>
    <xf numFmtId="43" fontId="17" fillId="0" borderId="23" xfId="17" applyFont="1" applyBorder="1" applyAlignment="1">
      <alignment horizontal="center" vertical="center" wrapText="1"/>
    </xf>
    <xf numFmtId="43" fontId="17" fillId="9" borderId="23" xfId="17" applyFont="1" applyFill="1" applyBorder="1" applyAlignment="1">
      <alignment vertical="center" wrapText="1"/>
    </xf>
    <xf numFmtId="43" fontId="17" fillId="9" borderId="23" xfId="17" applyFont="1" applyFill="1" applyBorder="1" applyAlignment="1">
      <alignment vertical="top" wrapText="1"/>
    </xf>
    <xf numFmtId="43" fontId="0" fillId="0" borderId="0" xfId="17" applyFont="1"/>
    <xf numFmtId="43" fontId="17" fillId="9" borderId="23" xfId="17" applyFont="1" applyFill="1" applyBorder="1" applyAlignment="1">
      <alignment horizontal="right" vertical="top" wrapText="1"/>
    </xf>
    <xf numFmtId="43" fontId="17" fillId="9" borderId="23" xfId="17" applyFont="1" applyFill="1" applyBorder="1" applyAlignment="1">
      <alignment horizontal="right" wrapText="1"/>
    </xf>
    <xf numFmtId="0" fontId="39" fillId="0" borderId="0" xfId="0" applyFont="1" applyAlignment="1">
      <alignment horizontal="center" vertical="center"/>
    </xf>
    <xf numFmtId="43" fontId="39" fillId="0" borderId="0" xfId="17" applyFont="1" applyAlignment="1">
      <alignment vertical="center"/>
    </xf>
    <xf numFmtId="170" fontId="39" fillId="0" borderId="0" xfId="17" applyNumberFormat="1" applyFont="1" applyAlignment="1">
      <alignment vertical="center"/>
    </xf>
    <xf numFmtId="170" fontId="39" fillId="0" borderId="0" xfId="0" applyNumberFormat="1" applyFont="1" applyAlignment="1">
      <alignment vertical="center"/>
    </xf>
    <xf numFmtId="0" fontId="10" fillId="7" borderId="0" xfId="15" applyFont="1" applyFill="1" applyBorder="1" applyAlignment="1">
      <alignment horizontal="center" vertical="center" wrapText="1"/>
    </xf>
    <xf numFmtId="0" fontId="10" fillId="7" borderId="0" xfId="15" applyFont="1" applyFill="1" applyBorder="1" applyAlignment="1">
      <alignment horizontal="center" vertical="top" wrapText="1"/>
    </xf>
    <xf numFmtId="0" fontId="14" fillId="9" borderId="23" xfId="15" applyFont="1" applyFill="1" applyBorder="1" applyAlignment="1">
      <alignment horizontal="left" vertical="top" wrapText="1"/>
    </xf>
    <xf numFmtId="0" fontId="10" fillId="7" borderId="0" xfId="15" applyFont="1" applyFill="1" applyBorder="1" applyAlignment="1">
      <alignment horizontal="center" vertical="top" wrapText="1"/>
    </xf>
    <xf numFmtId="0" fontId="11" fillId="0" borderId="0" xfId="18" applyFont="1" applyAlignment="1">
      <alignment vertical="center" wrapText="1"/>
    </xf>
    <xf numFmtId="0" fontId="12" fillId="7" borderId="11" xfId="18" applyFont="1" applyFill="1" applyBorder="1" applyAlignment="1">
      <alignment vertical="top"/>
    </xf>
    <xf numFmtId="0" fontId="12" fillId="7" borderId="11" xfId="18" applyFont="1" applyFill="1" applyBorder="1" applyAlignment="1">
      <alignment vertical="center" wrapText="1"/>
    </xf>
    <xf numFmtId="0" fontId="12" fillId="7" borderId="11" xfId="18" applyFont="1" applyFill="1" applyBorder="1" applyAlignment="1">
      <alignment horizontal="center" vertical="center" wrapText="1"/>
    </xf>
    <xf numFmtId="0" fontId="22" fillId="0" borderId="23" xfId="18" applyFont="1" applyBorder="1" applyAlignment="1">
      <alignment vertical="center" wrapText="1"/>
    </xf>
    <xf numFmtId="0" fontId="17" fillId="0" borderId="23" xfId="18" applyFont="1" applyBorder="1" applyAlignment="1">
      <alignment horizontal="center" vertical="center" wrapText="1"/>
    </xf>
    <xf numFmtId="9" fontId="17" fillId="0" borderId="23" xfId="18" applyNumberFormat="1" applyFont="1" applyBorder="1" applyAlignment="1">
      <alignment horizontal="center" vertical="center" wrapText="1"/>
    </xf>
    <xf numFmtId="4" fontId="17" fillId="0" borderId="23" xfId="18" applyNumberFormat="1" applyFont="1" applyBorder="1" applyAlignment="1">
      <alignment horizontal="center" vertical="center" wrapText="1"/>
    </xf>
    <xf numFmtId="0" fontId="11" fillId="0" borderId="0" xfId="18" applyFont="1" applyBorder="1" applyAlignment="1">
      <alignment vertical="center" wrapText="1"/>
    </xf>
    <xf numFmtId="8" fontId="17" fillId="0" borderId="23" xfId="18" applyNumberFormat="1" applyFont="1" applyBorder="1" applyAlignment="1">
      <alignment horizontal="center" vertical="center" wrapText="1"/>
    </xf>
    <xf numFmtId="0" fontId="17" fillId="2" borderId="23" xfId="18" applyFont="1" applyFill="1" applyBorder="1" applyAlignment="1">
      <alignment horizontal="center" vertical="center" wrapText="1"/>
    </xf>
    <xf numFmtId="43" fontId="17" fillId="9" borderId="23" xfId="18" applyNumberFormat="1" applyFont="1" applyFill="1" applyBorder="1" applyAlignment="1">
      <alignment vertical="center" wrapText="1"/>
    </xf>
    <xf numFmtId="0" fontId="17" fillId="9" borderId="23" xfId="18" applyFont="1" applyFill="1" applyBorder="1" applyAlignment="1">
      <alignment vertical="center" wrapText="1"/>
    </xf>
    <xf numFmtId="0" fontId="17" fillId="0" borderId="0" xfId="18" applyFont="1" applyBorder="1" applyAlignment="1">
      <alignment vertical="top" wrapText="1"/>
    </xf>
    <xf numFmtId="0" fontId="17" fillId="0" borderId="0" xfId="18" applyFont="1" applyBorder="1" applyAlignment="1">
      <alignment vertical="center" wrapText="1"/>
    </xf>
    <xf numFmtId="0" fontId="17" fillId="0" borderId="0" xfId="18" applyFont="1" applyBorder="1" applyAlignment="1">
      <alignment horizontal="center" vertical="center" wrapText="1"/>
    </xf>
    <xf numFmtId="0" fontId="11" fillId="0" borderId="0" xfId="18" applyFont="1" applyBorder="1" applyAlignment="1">
      <alignment vertical="top" wrapText="1"/>
    </xf>
    <xf numFmtId="0" fontId="11" fillId="0" borderId="0" xfId="18" applyFont="1" applyBorder="1" applyAlignment="1">
      <alignment horizontal="center" vertical="center" wrapText="1"/>
    </xf>
    <xf numFmtId="0" fontId="2" fillId="0" borderId="0" xfId="18" applyAlignment="1">
      <alignment vertical="top"/>
    </xf>
    <xf numFmtId="43" fontId="17" fillId="9" borderId="23" xfId="18" applyNumberFormat="1" applyFont="1" applyFill="1" applyBorder="1" applyAlignment="1">
      <alignment vertical="top" wrapText="1"/>
    </xf>
    <xf numFmtId="0" fontId="17" fillId="9" borderId="23" xfId="18" applyFont="1" applyFill="1" applyBorder="1" applyAlignment="1">
      <alignment vertical="top" wrapText="1"/>
    </xf>
    <xf numFmtId="0" fontId="11" fillId="2" borderId="0" xfId="18" applyFont="1" applyFill="1" applyBorder="1" applyAlignment="1">
      <alignment vertical="top" wrapText="1"/>
    </xf>
    <xf numFmtId="0" fontId="15" fillId="0" borderId="0" xfId="18" applyFont="1" applyAlignment="1">
      <alignment horizontal="left" vertical="top" wrapText="1"/>
    </xf>
    <xf numFmtId="0" fontId="18" fillId="2" borderId="0" xfId="18" applyFont="1" applyFill="1" applyBorder="1" applyAlignment="1">
      <alignment horizontal="center" vertical="top" wrapText="1"/>
    </xf>
    <xf numFmtId="0" fontId="13" fillId="7" borderId="11" xfId="18" applyFont="1" applyFill="1" applyBorder="1" applyAlignment="1">
      <alignment vertical="top"/>
    </xf>
    <xf numFmtId="0" fontId="12" fillId="8" borderId="11" xfId="18" applyFont="1" applyFill="1" applyBorder="1" applyAlignment="1" applyProtection="1">
      <alignment vertical="top"/>
      <protection locked="0"/>
    </xf>
    <xf numFmtId="43" fontId="17" fillId="2" borderId="23" xfId="17" applyFont="1" applyFill="1" applyBorder="1" applyAlignment="1">
      <alignment horizontal="center" vertical="center" wrapText="1"/>
    </xf>
    <xf numFmtId="41" fontId="21" fillId="2" borderId="23" xfId="0" applyNumberFormat="1" applyFont="1" applyFill="1" applyBorder="1" applyAlignment="1">
      <alignment horizontal="center" vertical="center" wrapText="1"/>
    </xf>
    <xf numFmtId="0" fontId="21" fillId="2" borderId="23" xfId="0" applyFont="1" applyFill="1" applyBorder="1" applyAlignment="1">
      <alignment horizontal="center" vertical="center" wrapText="1"/>
    </xf>
    <xf numFmtId="43" fontId="17" fillId="9" borderId="23" xfId="17" applyNumberFormat="1" applyFont="1" applyFill="1" applyBorder="1" applyAlignment="1">
      <alignment vertical="top" wrapText="1"/>
    </xf>
    <xf numFmtId="43" fontId="17" fillId="9" borderId="23" xfId="18" applyNumberFormat="1" applyFont="1" applyFill="1" applyBorder="1" applyAlignment="1">
      <alignment horizontal="right" vertical="top" wrapText="1"/>
    </xf>
    <xf numFmtId="43" fontId="17" fillId="9" borderId="23" xfId="17" applyNumberFormat="1" applyFont="1" applyFill="1" applyBorder="1" applyAlignment="1">
      <alignment horizontal="right" vertical="top" wrapText="1"/>
    </xf>
    <xf numFmtId="0" fontId="11" fillId="0" borderId="0" xfId="18" applyFont="1" applyAlignment="1">
      <alignment wrapText="1"/>
    </xf>
    <xf numFmtId="0" fontId="16" fillId="0" borderId="23" xfId="0" applyFont="1" applyFill="1" applyBorder="1" applyAlignment="1">
      <alignment horizontal="center" vertical="center" wrapText="1"/>
    </xf>
    <xf numFmtId="0" fontId="14" fillId="9" borderId="23" xfId="18" applyFont="1" applyFill="1" applyBorder="1" applyAlignment="1">
      <alignment vertical="top" wrapText="1"/>
    </xf>
    <xf numFmtId="0" fontId="10" fillId="7" borderId="0" xfId="18" applyFont="1" applyFill="1" applyBorder="1" applyAlignment="1"/>
    <xf numFmtId="0" fontId="14" fillId="0" borderId="23" xfId="18" applyFont="1" applyFill="1" applyBorder="1" applyAlignment="1">
      <alignment horizontal="center" vertical="center" wrapText="1"/>
    </xf>
    <xf numFmtId="0" fontId="17" fillId="0" borderId="23" xfId="18" applyFont="1" applyFill="1" applyBorder="1" applyAlignment="1">
      <alignment horizontal="center" vertical="center" wrapText="1"/>
    </xf>
    <xf numFmtId="43" fontId="17" fillId="9" borderId="23" xfId="18" applyNumberFormat="1" applyFont="1" applyFill="1" applyBorder="1" applyAlignment="1">
      <alignment horizontal="right" wrapText="1"/>
    </xf>
    <xf numFmtId="43" fontId="17" fillId="9" borderId="23" xfId="17" applyNumberFormat="1" applyFont="1" applyFill="1" applyBorder="1" applyAlignment="1">
      <alignment horizontal="right" wrapText="1"/>
    </xf>
    <xf numFmtId="0" fontId="10" fillId="7" borderId="0" xfId="18" applyFont="1" applyFill="1" applyBorder="1" applyAlignment="1">
      <alignment vertical="top"/>
    </xf>
    <xf numFmtId="0" fontId="2" fillId="0" borderId="0" xfId="18"/>
    <xf numFmtId="0" fontId="11" fillId="0" borderId="0" xfId="18" applyFont="1" applyBorder="1" applyAlignment="1">
      <alignment wrapText="1"/>
    </xf>
    <xf numFmtId="0" fontId="12" fillId="8" borderId="11" xfId="18" applyFont="1" applyFill="1" applyBorder="1" applyAlignment="1" applyProtection="1">
      <alignment vertical="center"/>
      <protection locked="0"/>
    </xf>
    <xf numFmtId="0" fontId="10" fillId="7" borderId="0" xfId="18" applyFont="1" applyFill="1" applyBorder="1" applyAlignment="1">
      <alignment vertical="center"/>
    </xf>
    <xf numFmtId="0" fontId="10" fillId="7" borderId="0" xfId="15" applyFont="1" applyFill="1" applyBorder="1" applyAlignment="1">
      <alignment horizontal="left" vertical="center"/>
    </xf>
    <xf numFmtId="0" fontId="14" fillId="9" borderId="34" xfId="18" applyFont="1" applyFill="1" applyBorder="1" applyAlignment="1">
      <alignment vertical="center"/>
    </xf>
    <xf numFmtId="0" fontId="14" fillId="9" borderId="14" xfId="18" applyFont="1" applyFill="1" applyBorder="1" applyAlignment="1">
      <alignment vertical="center"/>
    </xf>
    <xf numFmtId="0" fontId="14" fillId="9" borderId="33" xfId="18" applyFont="1" applyFill="1" applyBorder="1" applyAlignment="1">
      <alignment vertical="center"/>
    </xf>
    <xf numFmtId="0" fontId="14" fillId="9" borderId="34" xfId="15" applyFont="1" applyFill="1" applyBorder="1" applyAlignment="1">
      <alignment vertical="center"/>
    </xf>
    <xf numFmtId="0" fontId="14" fillId="9" borderId="14" xfId="15" applyFont="1" applyFill="1" applyBorder="1" applyAlignment="1">
      <alignment vertical="center"/>
    </xf>
    <xf numFmtId="0" fontId="14" fillId="9" borderId="33" xfId="15" applyFont="1" applyFill="1" applyBorder="1" applyAlignment="1">
      <alignment vertical="center"/>
    </xf>
    <xf numFmtId="0" fontId="14" fillId="9" borderId="34" xfId="18" applyFont="1" applyFill="1" applyBorder="1" applyAlignment="1">
      <alignment vertical="top"/>
    </xf>
    <xf numFmtId="0" fontId="14" fillId="9" borderId="14" xfId="18" applyFont="1" applyFill="1" applyBorder="1" applyAlignment="1">
      <alignment vertical="top"/>
    </xf>
    <xf numFmtId="0" fontId="14" fillId="9" borderId="33" xfId="18" applyFont="1" applyFill="1" applyBorder="1" applyAlignment="1">
      <alignment vertical="top"/>
    </xf>
    <xf numFmtId="0" fontId="14" fillId="9" borderId="23" xfId="15" applyFont="1" applyFill="1" applyBorder="1" applyAlignment="1">
      <alignment horizontal="left" vertical="top"/>
    </xf>
    <xf numFmtId="0" fontId="36" fillId="10" borderId="0" xfId="0" applyFont="1" applyFill="1" applyAlignment="1">
      <alignment horizontal="center" vertical="center" wrapText="1"/>
    </xf>
    <xf numFmtId="43" fontId="0" fillId="0" borderId="0" xfId="17" applyFont="1" applyAlignment="1">
      <alignment vertical="center"/>
    </xf>
    <xf numFmtId="41" fontId="7" fillId="2" borderId="35" xfId="0" applyNumberFormat="1" applyFont="1" applyFill="1" applyBorder="1" applyAlignment="1">
      <alignment vertical="center"/>
    </xf>
    <xf numFmtId="0" fontId="8" fillId="15" borderId="10" xfId="0" applyFont="1" applyFill="1" applyBorder="1" applyAlignment="1">
      <alignment vertical="center"/>
    </xf>
    <xf numFmtId="0" fontId="25" fillId="0" borderId="0" xfId="0" applyFont="1" applyAlignment="1">
      <alignment vertical="center" wrapText="1"/>
    </xf>
    <xf numFmtId="0" fontId="22" fillId="0" borderId="23" xfId="18" applyFont="1" applyBorder="1" applyAlignment="1">
      <alignment horizontal="center" vertical="center" wrapText="1"/>
    </xf>
    <xf numFmtId="0" fontId="0" fillId="0" borderId="23" xfId="0" applyBorder="1" applyAlignment="1">
      <alignment vertical="center" wrapText="1"/>
    </xf>
    <xf numFmtId="0" fontId="0" fillId="0" borderId="23" xfId="0" applyBorder="1" applyAlignment="1">
      <alignment horizontal="center" vertical="center" wrapText="1"/>
    </xf>
    <xf numFmtId="0" fontId="12" fillId="8" borderId="0" xfId="15" applyFont="1" applyFill="1" applyBorder="1" applyAlignment="1" applyProtection="1">
      <alignment vertical="center"/>
      <protection locked="0"/>
    </xf>
    <xf numFmtId="0" fontId="12" fillId="7" borderId="0" xfId="18" applyFont="1" applyFill="1" applyBorder="1" applyAlignment="1">
      <alignment vertical="top"/>
    </xf>
    <xf numFmtId="0" fontId="1" fillId="0" borderId="23" xfId="0" applyFont="1" applyBorder="1" applyAlignment="1">
      <alignment horizontal="center" vertical="center" wrapText="1"/>
    </xf>
    <xf numFmtId="0" fontId="12" fillId="7" borderId="0" xfId="18" applyFont="1" applyFill="1" applyBorder="1" applyAlignment="1">
      <alignment horizontal="left" vertical="top"/>
    </xf>
    <xf numFmtId="0" fontId="12" fillId="7" borderId="0" xfId="18" applyFont="1" applyFill="1" applyBorder="1" applyAlignment="1">
      <alignment horizontal="center" vertical="top"/>
    </xf>
    <xf numFmtId="0" fontId="41" fillId="0" borderId="0" xfId="0" applyFont="1"/>
    <xf numFmtId="0" fontId="6" fillId="0" borderId="0" xfId="0" applyFont="1"/>
    <xf numFmtId="0" fontId="42" fillId="0" borderId="0" xfId="18" applyFont="1" applyAlignment="1">
      <alignment vertical="top"/>
    </xf>
    <xf numFmtId="0" fontId="42" fillId="0" borderId="0" xfId="0" applyFont="1"/>
    <xf numFmtId="0" fontId="42" fillId="0" borderId="0" xfId="18" applyFont="1"/>
    <xf numFmtId="0" fontId="11" fillId="0" borderId="0" xfId="18" applyFont="1" applyAlignment="1">
      <alignment vertical="top"/>
    </xf>
    <xf numFmtId="0" fontId="43" fillId="0" borderId="0" xfId="18" applyFont="1" applyAlignment="1">
      <alignment wrapText="1"/>
    </xf>
    <xf numFmtId="0" fontId="7" fillId="13" borderId="13" xfId="0" applyFont="1" applyFill="1" applyBorder="1" applyAlignment="1">
      <alignment horizontal="center" vertical="center"/>
    </xf>
    <xf numFmtId="0" fontId="33" fillId="12" borderId="37" xfId="0" applyFont="1" applyFill="1" applyBorder="1" applyAlignment="1">
      <alignment horizontal="center" vertical="center" wrapText="1"/>
    </xf>
    <xf numFmtId="0" fontId="19" fillId="0" borderId="23" xfId="18" applyFont="1" applyBorder="1" applyAlignment="1">
      <alignment horizontal="center" vertical="center" wrapText="1"/>
    </xf>
    <xf numFmtId="0" fontId="14" fillId="0" borderId="23" xfId="18" applyFont="1" applyBorder="1" applyAlignment="1">
      <alignment horizontal="center" vertical="center" wrapText="1"/>
    </xf>
    <xf numFmtId="0" fontId="16" fillId="0" borderId="23" xfId="0" applyFont="1" applyBorder="1" applyAlignment="1">
      <alignment horizontal="center" vertical="center" wrapText="1"/>
    </xf>
    <xf numFmtId="0" fontId="7" fillId="2" borderId="7" xfId="0" applyFont="1" applyFill="1" applyBorder="1" applyAlignment="1">
      <alignment vertical="center"/>
    </xf>
    <xf numFmtId="0" fontId="7" fillId="4" borderId="42" xfId="0" applyNumberFormat="1" applyFont="1" applyFill="1" applyBorder="1" applyAlignment="1">
      <alignment horizontal="center" vertical="center"/>
    </xf>
    <xf numFmtId="41" fontId="7" fillId="2" borderId="7" xfId="0" applyNumberFormat="1" applyFont="1" applyFill="1" applyBorder="1" applyAlignment="1">
      <alignment vertical="center"/>
    </xf>
    <xf numFmtId="41" fontId="7" fillId="2" borderId="21" xfId="0" applyNumberFormat="1" applyFont="1" applyFill="1" applyBorder="1" applyAlignment="1">
      <alignment horizontal="center" vertical="center"/>
    </xf>
    <xf numFmtId="0" fontId="32" fillId="13" borderId="21" xfId="0" applyFont="1" applyFill="1" applyBorder="1" applyAlignment="1">
      <alignment horizontal="center" vertical="center"/>
    </xf>
    <xf numFmtId="0" fontId="8" fillId="13" borderId="43" xfId="0" applyNumberFormat="1" applyFont="1" applyFill="1" applyBorder="1" applyAlignment="1">
      <alignment horizontal="center" vertical="center"/>
    </xf>
    <xf numFmtId="41" fontId="7" fillId="2" borderId="44" xfId="0" applyNumberFormat="1" applyFont="1" applyFill="1" applyBorder="1" applyAlignment="1">
      <alignment horizontal="center" vertical="center"/>
    </xf>
    <xf numFmtId="0" fontId="7" fillId="13" borderId="44" xfId="0" applyFont="1" applyFill="1" applyBorder="1" applyAlignment="1">
      <alignment horizontal="center" vertical="center"/>
    </xf>
    <xf numFmtId="0" fontId="7" fillId="2" borderId="44" xfId="0" applyFont="1" applyFill="1" applyBorder="1" applyAlignment="1">
      <alignment horizontal="center" vertical="center"/>
    </xf>
    <xf numFmtId="41" fontId="6" fillId="0" borderId="0" xfId="0" applyNumberFormat="1" applyFont="1" applyFill="1" applyBorder="1" applyAlignment="1">
      <alignment horizontal="right" vertical="center"/>
    </xf>
    <xf numFmtId="41" fontId="6" fillId="0" borderId="0" xfId="10" applyNumberFormat="1"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43" fontId="33" fillId="12" borderId="5" xfId="17" applyFont="1" applyFill="1" applyBorder="1" applyAlignment="1">
      <alignment horizontal="center" vertical="center" wrapText="1"/>
    </xf>
    <xf numFmtId="0" fontId="38" fillId="12" borderId="3" xfId="0" applyFont="1" applyFill="1" applyBorder="1" applyAlignment="1">
      <alignment horizontal="center" vertical="center" wrapText="1"/>
    </xf>
    <xf numFmtId="0" fontId="46" fillId="0" borderId="0" xfId="0" applyFont="1" applyFill="1" applyBorder="1" applyAlignment="1">
      <alignment vertical="center"/>
    </xf>
    <xf numFmtId="44" fontId="46" fillId="0" borderId="0" xfId="0" applyNumberFormat="1" applyFont="1" applyFill="1" applyBorder="1" applyAlignment="1">
      <alignment vertical="center"/>
    </xf>
    <xf numFmtId="0" fontId="40" fillId="0" borderId="23" xfId="18" applyFont="1" applyBorder="1" applyAlignment="1">
      <alignment horizontal="center" vertical="center" wrapText="1"/>
    </xf>
    <xf numFmtId="3" fontId="17" fillId="0" borderId="23" xfId="15" applyNumberFormat="1" applyFont="1" applyBorder="1" applyAlignment="1">
      <alignment horizontal="center" vertical="center" wrapText="1"/>
    </xf>
    <xf numFmtId="0" fontId="22" fillId="2" borderId="23" xfId="18" applyFont="1" applyFill="1" applyBorder="1" applyAlignment="1">
      <alignment horizontal="center" vertical="center" wrapText="1"/>
    </xf>
    <xf numFmtId="3" fontId="17" fillId="0" borderId="23" xfId="18" applyNumberFormat="1" applyFont="1" applyBorder="1" applyAlignment="1">
      <alignment horizontal="center" vertical="center" wrapText="1"/>
    </xf>
    <xf numFmtId="0" fontId="23" fillId="0" borderId="23" xfId="18" applyFont="1" applyBorder="1" applyAlignment="1" applyProtection="1">
      <alignment horizontal="center" vertical="center" wrapText="1"/>
      <protection locked="0"/>
    </xf>
    <xf numFmtId="0" fontId="23" fillId="0" borderId="23" xfId="18" applyFont="1" applyBorder="1" applyAlignment="1">
      <alignment horizontal="center" vertical="center" wrapText="1"/>
    </xf>
    <xf numFmtId="3" fontId="23" fillId="0" borderId="23" xfId="18" applyNumberFormat="1" applyFont="1" applyBorder="1" applyAlignment="1">
      <alignment horizontal="center" vertical="center" wrapText="1"/>
    </xf>
    <xf numFmtId="9" fontId="23" fillId="0" borderId="23" xfId="18" applyNumberFormat="1" applyFont="1" applyBorder="1" applyAlignment="1">
      <alignment horizontal="center" vertical="center" wrapText="1"/>
    </xf>
    <xf numFmtId="0" fontId="16" fillId="0" borderId="23" xfId="0" applyFont="1" applyBorder="1" applyAlignment="1">
      <alignment horizontal="center" vertical="center"/>
    </xf>
    <xf numFmtId="43" fontId="20" fillId="2" borderId="23" xfId="17" applyFont="1" applyFill="1" applyBorder="1" applyAlignment="1">
      <alignment horizontal="center" vertical="center" wrapText="1"/>
    </xf>
    <xf numFmtId="0" fontId="12" fillId="7" borderId="0" xfId="18" applyFont="1" applyFill="1" applyBorder="1" applyAlignment="1">
      <alignment vertical="center"/>
    </xf>
    <xf numFmtId="43" fontId="16" fillId="0" borderId="23" xfId="17" applyFont="1" applyBorder="1" applyAlignment="1">
      <alignment horizontal="center" vertical="center"/>
    </xf>
    <xf numFmtId="9" fontId="16" fillId="0" borderId="23" xfId="0" applyNumberFormat="1" applyFont="1" applyBorder="1" applyAlignment="1">
      <alignment horizontal="center" vertical="center" wrapText="1"/>
    </xf>
    <xf numFmtId="43" fontId="16" fillId="0" borderId="23" xfId="17" applyFont="1" applyBorder="1" applyAlignment="1">
      <alignment horizontal="center" vertical="center" wrapText="1"/>
    </xf>
    <xf numFmtId="43" fontId="17" fillId="0" borderId="23" xfId="17" applyFont="1" applyFill="1" applyBorder="1" applyAlignment="1">
      <alignment horizontal="center" vertical="center" wrapText="1"/>
    </xf>
    <xf numFmtId="0" fontId="22" fillId="0" borderId="23" xfId="18" applyFont="1" applyFill="1" applyBorder="1" applyAlignment="1">
      <alignment horizontal="center" vertical="center" wrapText="1"/>
    </xf>
    <xf numFmtId="10" fontId="17" fillId="0" borderId="23" xfId="18" applyNumberFormat="1" applyFont="1" applyFill="1" applyBorder="1" applyAlignment="1">
      <alignment horizontal="center" vertical="center" wrapText="1"/>
    </xf>
    <xf numFmtId="0" fontId="21" fillId="0" borderId="23" xfId="0" applyFont="1" applyFill="1" applyBorder="1" applyAlignment="1">
      <alignment horizontal="center" vertical="center" wrapText="1"/>
    </xf>
    <xf numFmtId="9" fontId="16" fillId="0" borderId="23" xfId="0" applyNumberFormat="1" applyFont="1" applyFill="1" applyBorder="1" applyAlignment="1">
      <alignment horizontal="center" vertical="center" wrapText="1"/>
    </xf>
    <xf numFmtId="43" fontId="16" fillId="0" borderId="23" xfId="17" applyFont="1" applyFill="1" applyBorder="1" applyAlignment="1">
      <alignment horizontal="center" vertical="center" wrapText="1"/>
    </xf>
    <xf numFmtId="0" fontId="49" fillId="0" borderId="23" xfId="18" applyFont="1" applyBorder="1" applyAlignment="1">
      <alignment horizontal="center" vertical="center" wrapText="1"/>
    </xf>
    <xf numFmtId="0" fontId="0" fillId="0" borderId="0" xfId="0"/>
    <xf numFmtId="0" fontId="1" fillId="0" borderId="23" xfId="0" applyFont="1" applyBorder="1" applyAlignment="1">
      <alignment vertical="center" wrapText="1"/>
    </xf>
    <xf numFmtId="0" fontId="36" fillId="10" borderId="0" xfId="10" applyNumberFormat="1" applyFont="1" applyFill="1" applyAlignment="1">
      <alignment horizontal="center" vertical="center"/>
    </xf>
    <xf numFmtId="0" fontId="14" fillId="0" borderId="24" xfId="18" applyFont="1" applyFill="1" applyBorder="1" applyAlignment="1">
      <alignment horizontal="center" vertical="center" wrapText="1"/>
    </xf>
    <xf numFmtId="0" fontId="14" fillId="0" borderId="23" xfId="18" applyFont="1" applyFill="1" applyBorder="1" applyAlignment="1">
      <alignment horizontal="center" vertical="center" wrapText="1"/>
    </xf>
    <xf numFmtId="0" fontId="52" fillId="0" borderId="0" xfId="18" applyFont="1" applyAlignment="1">
      <alignment horizontal="left" vertical="top"/>
    </xf>
    <xf numFmtId="169" fontId="6" fillId="3" borderId="3" xfId="0" applyNumberFormat="1" applyFont="1" applyFill="1" applyBorder="1" applyAlignment="1">
      <alignment vertical="center"/>
    </xf>
    <xf numFmtId="0" fontId="0" fillId="0" borderId="28" xfId="0" applyBorder="1" applyAlignment="1">
      <alignment vertical="center"/>
    </xf>
    <xf numFmtId="0" fontId="0" fillId="0" borderId="13" xfId="0" applyBorder="1" applyAlignment="1">
      <alignment vertical="center"/>
    </xf>
    <xf numFmtId="0" fontId="12" fillId="8" borderId="0" xfId="18" applyFont="1" applyFill="1" applyBorder="1" applyAlignment="1" applyProtection="1">
      <alignment horizontal="left" vertical="top" wrapText="1"/>
      <protection locked="0"/>
    </xf>
    <xf numFmtId="0" fontId="12" fillId="8" borderId="0" xfId="18" applyFont="1" applyFill="1" applyBorder="1" applyAlignment="1" applyProtection="1">
      <alignment horizontal="left" vertical="top"/>
      <protection locked="0"/>
    </xf>
    <xf numFmtId="43" fontId="17" fillId="0" borderId="23" xfId="15" applyNumberFormat="1" applyFont="1" applyBorder="1" applyAlignment="1">
      <alignment horizontal="center" vertical="center" wrapText="1"/>
    </xf>
    <xf numFmtId="43" fontId="10" fillId="7" borderId="0" xfId="18" applyNumberFormat="1" applyFont="1" applyFill="1" applyBorder="1" applyAlignment="1">
      <alignment vertical="center"/>
    </xf>
    <xf numFmtId="43" fontId="12" fillId="7" borderId="11" xfId="18" applyNumberFormat="1" applyFont="1" applyFill="1" applyBorder="1" applyAlignment="1">
      <alignment vertical="center" wrapText="1"/>
    </xf>
    <xf numFmtId="43" fontId="17" fillId="0" borderId="23" xfId="18" applyNumberFormat="1" applyFont="1" applyBorder="1" applyAlignment="1">
      <alignment horizontal="center" vertical="center" wrapText="1"/>
    </xf>
    <xf numFmtId="43" fontId="17" fillId="0" borderId="23" xfId="17" applyNumberFormat="1" applyFont="1" applyBorder="1" applyAlignment="1">
      <alignment horizontal="center" vertical="center" wrapText="1"/>
    </xf>
    <xf numFmtId="43" fontId="17" fillId="0" borderId="23" xfId="16" applyNumberFormat="1" applyFont="1" applyBorder="1" applyAlignment="1">
      <alignment horizontal="center" vertical="center" wrapText="1"/>
    </xf>
    <xf numFmtId="43" fontId="17" fillId="0" borderId="0" xfId="18" applyNumberFormat="1" applyFont="1" applyBorder="1" applyAlignment="1">
      <alignment vertical="center" wrapText="1"/>
    </xf>
    <xf numFmtId="43" fontId="11" fillId="0" borderId="0" xfId="18" applyNumberFormat="1" applyFont="1" applyBorder="1" applyAlignment="1">
      <alignment vertical="center" wrapText="1"/>
    </xf>
    <xf numFmtId="43" fontId="23" fillId="0" borderId="23" xfId="18" applyNumberFormat="1" applyFont="1" applyBorder="1" applyAlignment="1">
      <alignment horizontal="center" vertical="center" wrapText="1"/>
    </xf>
    <xf numFmtId="43" fontId="23" fillId="0" borderId="23" xfId="17" applyNumberFormat="1" applyFont="1" applyBorder="1" applyAlignment="1">
      <alignment horizontal="center" vertical="center" wrapText="1"/>
    </xf>
    <xf numFmtId="43" fontId="23" fillId="0" borderId="23" xfId="17" applyNumberFormat="1" applyFont="1" applyFill="1" applyBorder="1" applyAlignment="1">
      <alignment horizontal="center" vertical="center" wrapText="1"/>
    </xf>
    <xf numFmtId="43" fontId="17" fillId="2" borderId="23" xfId="18" applyNumberFormat="1" applyFont="1" applyFill="1" applyBorder="1" applyAlignment="1">
      <alignment horizontal="center" vertical="center" wrapText="1"/>
    </xf>
    <xf numFmtId="43" fontId="17" fillId="2" borderId="23" xfId="17" applyNumberFormat="1" applyFont="1" applyFill="1" applyBorder="1" applyAlignment="1">
      <alignment horizontal="center" vertical="center" wrapText="1"/>
    </xf>
    <xf numFmtId="43" fontId="10" fillId="7" borderId="0" xfId="18" applyNumberFormat="1" applyFont="1" applyFill="1" applyBorder="1" applyAlignment="1">
      <alignment vertical="top"/>
    </xf>
    <xf numFmtId="43" fontId="12" fillId="8" borderId="11" xfId="18" applyNumberFormat="1" applyFont="1" applyFill="1" applyBorder="1" applyAlignment="1" applyProtection="1">
      <alignment vertical="top"/>
      <protection locked="0"/>
    </xf>
    <xf numFmtId="43" fontId="20" fillId="2" borderId="23"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23" fillId="0" borderId="23" xfId="18" applyNumberFormat="1" applyFont="1" applyFill="1" applyBorder="1" applyAlignment="1">
      <alignment horizontal="center" vertical="center"/>
    </xf>
    <xf numFmtId="43" fontId="23" fillId="0" borderId="23" xfId="17" applyNumberFormat="1" applyFont="1" applyFill="1" applyBorder="1" applyAlignment="1">
      <alignment horizontal="center" vertical="center"/>
    </xf>
    <xf numFmtId="43" fontId="16" fillId="0" borderId="23" xfId="0" applyNumberFormat="1" applyFont="1" applyBorder="1" applyAlignment="1">
      <alignment horizontal="center" vertical="center" wrapText="1"/>
    </xf>
    <xf numFmtId="43" fontId="16" fillId="0" borderId="23" xfId="17" applyNumberFormat="1" applyFont="1" applyBorder="1" applyAlignment="1">
      <alignment horizontal="center" vertical="center" wrapText="1"/>
    </xf>
    <xf numFmtId="43" fontId="17" fillId="0" borderId="23" xfId="18" applyNumberFormat="1" applyFont="1" applyFill="1" applyBorder="1" applyAlignment="1">
      <alignment horizontal="center" vertical="center" wrapText="1"/>
    </xf>
    <xf numFmtId="43" fontId="17" fillId="0" borderId="23" xfId="17" applyNumberFormat="1" applyFont="1" applyFill="1" applyBorder="1" applyAlignment="1">
      <alignment horizontal="center" vertical="center" wrapText="1"/>
    </xf>
    <xf numFmtId="43" fontId="17" fillId="0" borderId="23" xfId="16" applyNumberFormat="1" applyFont="1" applyFill="1" applyBorder="1" applyAlignment="1">
      <alignment horizontal="center" vertical="center" wrapText="1"/>
    </xf>
    <xf numFmtId="43" fontId="17" fillId="0" borderId="23" xfId="15" applyNumberFormat="1" applyFont="1" applyFill="1" applyBorder="1" applyAlignment="1">
      <alignment horizontal="center" vertical="center" wrapText="1"/>
    </xf>
    <xf numFmtId="43" fontId="21" fillId="0" borderId="23" xfId="17" applyNumberFormat="1" applyFont="1" applyFill="1" applyBorder="1" applyAlignment="1">
      <alignment horizontal="center" vertical="center" wrapText="1"/>
    </xf>
    <xf numFmtId="0" fontId="14" fillId="0" borderId="23" xfId="18" applyFont="1" applyFill="1" applyBorder="1" applyAlignment="1">
      <alignment horizontal="center" vertical="center" wrapText="1"/>
    </xf>
    <xf numFmtId="0" fontId="42" fillId="0" borderId="0" xfId="0" applyFont="1" applyFill="1"/>
    <xf numFmtId="0" fontId="0" fillId="0" borderId="0" xfId="0" applyFill="1"/>
    <xf numFmtId="0" fontId="10" fillId="0" borderId="0" xfId="15" applyFont="1" applyFill="1" applyBorder="1" applyAlignment="1">
      <alignment vertical="top"/>
    </xf>
    <xf numFmtId="43" fontId="0" fillId="0" borderId="0" xfId="17" applyFont="1" applyFill="1"/>
    <xf numFmtId="0" fontId="12" fillId="0" borderId="11" xfId="15" applyFont="1" applyFill="1" applyBorder="1" applyAlignment="1" applyProtection="1">
      <alignment vertical="top" wrapText="1"/>
      <protection locked="0"/>
    </xf>
    <xf numFmtId="0" fontId="12" fillId="0" borderId="11" xfId="15" applyFont="1" applyFill="1" applyBorder="1" applyAlignment="1" applyProtection="1">
      <alignment vertical="top"/>
      <protection locked="0"/>
    </xf>
    <xf numFmtId="0" fontId="14" fillId="0" borderId="23" xfId="15" applyFont="1" applyBorder="1" applyAlignment="1">
      <alignment vertical="center" wrapText="1"/>
    </xf>
    <xf numFmtId="0" fontId="0" fillId="0" borderId="21" xfId="0" applyBorder="1" applyAlignment="1">
      <alignment vertical="center"/>
    </xf>
    <xf numFmtId="0" fontId="0" fillId="0" borderId="16" xfId="0" applyBorder="1" applyAlignment="1">
      <alignment vertical="center"/>
    </xf>
    <xf numFmtId="0" fontId="0" fillId="0" borderId="19" xfId="0" applyFill="1" applyBorder="1" applyAlignment="1">
      <alignment vertical="center"/>
    </xf>
    <xf numFmtId="44" fontId="0" fillId="0" borderId="12" xfId="17" applyNumberFormat="1" applyFont="1" applyBorder="1" applyAlignment="1">
      <alignment vertical="center"/>
    </xf>
    <xf numFmtId="44" fontId="0" fillId="0" borderId="15" xfId="17" applyNumberFormat="1" applyFont="1" applyBorder="1" applyAlignment="1">
      <alignment vertical="center"/>
    </xf>
    <xf numFmtId="44" fontId="0" fillId="0" borderId="15" xfId="17" applyNumberFormat="1" applyFont="1" applyFill="1" applyBorder="1" applyAlignment="1">
      <alignment vertical="center"/>
    </xf>
    <xf numFmtId="44" fontId="0" fillId="0" borderId="20" xfId="17" applyNumberFormat="1" applyFont="1" applyFill="1" applyBorder="1" applyAlignment="1">
      <alignment vertical="center"/>
    </xf>
    <xf numFmtId="0" fontId="4" fillId="0" borderId="44" xfId="0" applyFont="1" applyBorder="1" applyAlignment="1">
      <alignment horizontal="center" vertical="center"/>
    </xf>
    <xf numFmtId="44" fontId="4" fillId="0" borderId="45" xfId="0" applyNumberFormat="1" applyFont="1" applyBorder="1" applyAlignment="1">
      <alignment horizontal="center" vertical="center"/>
    </xf>
    <xf numFmtId="0" fontId="4" fillId="0" borderId="29" xfId="0" applyFont="1" applyFill="1" applyBorder="1" applyAlignment="1">
      <alignment vertical="center"/>
    </xf>
    <xf numFmtId="44" fontId="4" fillId="0" borderId="47" xfId="17" applyNumberFormat="1" applyFont="1" applyFill="1" applyBorder="1" applyAlignment="1">
      <alignment vertical="center"/>
    </xf>
    <xf numFmtId="0" fontId="4" fillId="0" borderId="45" xfId="0" applyFont="1" applyBorder="1" applyAlignment="1">
      <alignment horizontal="center" vertical="center"/>
    </xf>
    <xf numFmtId="44" fontId="4" fillId="0" borderId="46" xfId="0" applyNumberFormat="1" applyFont="1" applyBorder="1" applyAlignment="1">
      <alignment horizontal="center" vertical="center"/>
    </xf>
    <xf numFmtId="0" fontId="46" fillId="16" borderId="4" xfId="0" applyFont="1" applyFill="1" applyBorder="1" applyAlignment="1">
      <alignment vertical="center"/>
    </xf>
    <xf numFmtId="44" fontId="46" fillId="16" borderId="3" xfId="0" applyNumberFormat="1" applyFont="1" applyFill="1" applyBorder="1" applyAlignment="1">
      <alignment vertical="center"/>
    </xf>
    <xf numFmtId="170" fontId="26" fillId="0" borderId="0" xfId="17" applyNumberFormat="1" applyFont="1" applyAlignment="1">
      <alignment vertical="center"/>
    </xf>
    <xf numFmtId="0" fontId="0" fillId="0" borderId="48" xfId="0" applyFont="1" applyBorder="1" applyAlignment="1">
      <alignment horizontal="left" vertical="center"/>
    </xf>
    <xf numFmtId="44" fontId="0" fillId="0" borderId="49" xfId="0" applyNumberFormat="1" applyBorder="1" applyAlignment="1">
      <alignment vertical="center"/>
    </xf>
    <xf numFmtId="0" fontId="0" fillId="0" borderId="28" xfId="0" applyFont="1" applyBorder="1" applyAlignment="1">
      <alignment horizontal="left" vertical="center"/>
    </xf>
    <xf numFmtId="44" fontId="0" fillId="0" borderId="26" xfId="0" applyNumberFormat="1" applyBorder="1" applyAlignment="1">
      <alignment vertical="center"/>
    </xf>
    <xf numFmtId="44" fontId="0" fillId="0" borderId="46" xfId="0" applyNumberFormat="1" applyFill="1" applyBorder="1" applyAlignment="1">
      <alignment horizontal="center" vertical="center"/>
    </xf>
    <xf numFmtId="0" fontId="0" fillId="0" borderId="50" xfId="0" applyFont="1" applyBorder="1" applyAlignment="1">
      <alignment horizontal="left" vertical="center"/>
    </xf>
    <xf numFmtId="44" fontId="0" fillId="0" borderId="51" xfId="0" applyNumberFormat="1" applyBorder="1" applyAlignment="1">
      <alignment vertical="center"/>
    </xf>
    <xf numFmtId="0" fontId="54" fillId="0" borderId="50" xfId="0" applyFont="1" applyBorder="1" applyAlignment="1">
      <alignment horizontal="left" vertical="center"/>
    </xf>
    <xf numFmtId="44" fontId="0" fillId="0" borderId="51" xfId="0" applyNumberFormat="1" applyFill="1" applyBorder="1" applyAlignment="1">
      <alignment vertical="center"/>
    </xf>
    <xf numFmtId="0" fontId="56" fillId="18" borderId="23" xfId="0" applyFont="1" applyFill="1" applyBorder="1" applyAlignment="1" applyProtection="1">
      <alignment horizontal="center" vertical="center" wrapText="1"/>
      <protection locked="0"/>
    </xf>
    <xf numFmtId="0" fontId="12" fillId="19" borderId="41" xfId="0" applyFont="1" applyFill="1" applyBorder="1" applyAlignment="1">
      <alignment horizontal="center" vertical="center" wrapText="1"/>
    </xf>
    <xf numFmtId="0" fontId="12" fillId="19" borderId="25" xfId="0" applyFont="1" applyFill="1" applyBorder="1" applyAlignment="1">
      <alignment horizontal="center" vertical="center" wrapText="1"/>
    </xf>
    <xf numFmtId="0" fontId="14" fillId="20" borderId="24" xfId="0" applyFont="1" applyFill="1" applyBorder="1" applyAlignment="1" applyProtection="1">
      <alignment horizontal="center" vertical="center" wrapText="1"/>
      <protection locked="0"/>
    </xf>
    <xf numFmtId="0" fontId="48" fillId="20" borderId="24" xfId="0" applyFont="1" applyFill="1" applyBorder="1" applyAlignment="1" applyProtection="1">
      <alignment horizontal="center" vertical="center" wrapText="1"/>
      <protection locked="0"/>
    </xf>
    <xf numFmtId="0" fontId="13" fillId="20" borderId="23" xfId="0" applyFont="1" applyFill="1" applyBorder="1" applyAlignment="1" applyProtection="1">
      <alignment horizontal="center" vertical="center" wrapText="1"/>
      <protection locked="0"/>
    </xf>
    <xf numFmtId="0" fontId="12" fillId="19" borderId="24" xfId="0" applyFont="1" applyFill="1" applyBorder="1" applyAlignment="1">
      <alignment horizontal="center" vertical="center" wrapText="1"/>
    </xf>
    <xf numFmtId="0" fontId="13" fillId="20" borderId="24"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4" fillId="3" borderId="0" xfId="0" applyFont="1" applyFill="1" applyAlignment="1">
      <alignment horizontal="left" vertical="center"/>
    </xf>
    <xf numFmtId="170" fontId="4" fillId="3" borderId="0" xfId="17" applyNumberFormat="1" applyFont="1" applyFill="1" applyAlignment="1">
      <alignment horizontal="left" vertical="center"/>
    </xf>
    <xf numFmtId="170" fontId="0" fillId="3" borderId="0" xfId="17" applyNumberFormat="1" applyFont="1" applyFill="1" applyAlignment="1">
      <alignment horizontal="left" vertical="center"/>
    </xf>
    <xf numFmtId="0" fontId="0" fillId="3" borderId="0" xfId="0" applyFill="1" applyAlignment="1">
      <alignment horizontal="left" vertical="center"/>
    </xf>
    <xf numFmtId="41" fontId="29" fillId="3" borderId="0" xfId="10" applyNumberFormat="1" applyFont="1" applyFill="1" applyAlignment="1">
      <alignment vertical="center"/>
    </xf>
    <xf numFmtId="43" fontId="0" fillId="3" borderId="0" xfId="0" applyNumberFormat="1" applyFill="1" applyAlignment="1">
      <alignment vertical="center"/>
    </xf>
    <xf numFmtId="43" fontId="29"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32" fillId="10" borderId="23" xfId="0" applyFont="1" applyFill="1" applyBorder="1" applyAlignment="1">
      <alignment horizontal="center" vertical="center"/>
    </xf>
    <xf numFmtId="0" fontId="0" fillId="0" borderId="23" xfId="0" applyBorder="1" applyAlignment="1">
      <alignment horizontal="center" vertical="center"/>
    </xf>
    <xf numFmtId="0" fontId="33" fillId="10" borderId="23" xfId="0" applyFont="1" applyFill="1" applyBorder="1" applyAlignment="1">
      <alignment horizontal="center" vertical="center"/>
    </xf>
    <xf numFmtId="0" fontId="32" fillId="10" borderId="24" xfId="0" applyFont="1" applyFill="1" applyBorder="1" applyAlignment="1">
      <alignment horizontal="center" vertical="center"/>
    </xf>
    <xf numFmtId="0" fontId="34" fillId="3" borderId="23" xfId="0" applyFont="1" applyFill="1" applyBorder="1" applyAlignment="1">
      <alignment horizontal="center" vertical="center"/>
    </xf>
    <xf numFmtId="0" fontId="8" fillId="21" borderId="0" xfId="0" applyFont="1" applyFill="1" applyAlignment="1">
      <alignment vertical="center"/>
    </xf>
    <xf numFmtId="171" fontId="8" fillId="21" borderId="0" xfId="0" applyNumberFormat="1" applyFont="1" applyFill="1" applyAlignment="1">
      <alignment vertical="center"/>
    </xf>
    <xf numFmtId="0" fontId="4" fillId="21" borderId="0" xfId="0" applyFont="1" applyFill="1" applyAlignment="1">
      <alignment vertical="center"/>
    </xf>
    <xf numFmtId="171" fontId="0" fillId="0" borderId="0" xfId="0" applyNumberFormat="1"/>
    <xf numFmtId="0" fontId="4" fillId="0" borderId="4" xfId="0" applyFont="1" applyFill="1" applyBorder="1" applyAlignment="1">
      <alignment vertical="center"/>
    </xf>
    <xf numFmtId="44" fontId="4" fillId="0" borderId="3" xfId="0" applyNumberFormat="1" applyFont="1" applyFill="1" applyBorder="1" applyAlignment="1">
      <alignment vertical="center"/>
    </xf>
    <xf numFmtId="0" fontId="0" fillId="0" borderId="12" xfId="0" applyBorder="1" applyAlignment="1">
      <alignment vertical="center"/>
    </xf>
    <xf numFmtId="44" fontId="0" fillId="0" borderId="7" xfId="0" applyNumberFormat="1" applyBorder="1" applyAlignment="1">
      <alignment vertical="center"/>
    </xf>
    <xf numFmtId="0" fontId="0" fillId="0" borderId="15" xfId="0" applyBorder="1" applyAlignment="1">
      <alignment vertical="center"/>
    </xf>
    <xf numFmtId="44" fontId="0" fillId="0" borderId="8" xfId="0" applyNumberFormat="1" applyBorder="1" applyAlignment="1">
      <alignment vertical="center"/>
    </xf>
    <xf numFmtId="0" fontId="0" fillId="0" borderId="20" xfId="0" applyBorder="1" applyAlignment="1">
      <alignment vertical="center"/>
    </xf>
    <xf numFmtId="44" fontId="0" fillId="0" borderId="18" xfId="0" applyNumberFormat="1" applyBorder="1" applyAlignment="1">
      <alignment vertical="center"/>
    </xf>
    <xf numFmtId="0" fontId="0" fillId="0" borderId="35" xfId="0" applyBorder="1" applyAlignment="1">
      <alignment vertical="center"/>
    </xf>
    <xf numFmtId="44" fontId="0" fillId="0" borderId="54" xfId="0" applyNumberFormat="1" applyBorder="1" applyAlignment="1">
      <alignment vertical="center"/>
    </xf>
    <xf numFmtId="0" fontId="0" fillId="0" borderId="52" xfId="0" applyBorder="1" applyAlignment="1">
      <alignment vertical="center"/>
    </xf>
    <xf numFmtId="44" fontId="0" fillId="0" borderId="53" xfId="0" applyNumberFormat="1" applyBorder="1" applyAlignment="1">
      <alignment vertical="center"/>
    </xf>
    <xf numFmtId="0" fontId="21" fillId="0" borderId="23" xfId="0" applyFont="1" applyBorder="1" applyAlignment="1">
      <alignment horizontal="center" vertical="center" wrapText="1"/>
    </xf>
    <xf numFmtId="9" fontId="21" fillId="0" borderId="23" xfId="0" applyNumberFormat="1" applyFont="1" applyFill="1" applyBorder="1" applyAlignment="1">
      <alignment horizontal="center" vertical="center" wrapText="1"/>
    </xf>
    <xf numFmtId="43" fontId="21" fillId="0" borderId="23" xfId="17" applyFont="1" applyFill="1" applyBorder="1" applyAlignment="1">
      <alignment horizontal="center" vertical="center" wrapText="1"/>
    </xf>
    <xf numFmtId="0" fontId="17" fillId="0" borderId="23" xfId="15" applyFont="1" applyFill="1" applyBorder="1" applyAlignment="1">
      <alignment horizontal="center" vertical="center" wrapText="1"/>
    </xf>
    <xf numFmtId="0" fontId="14" fillId="0" borderId="23" xfId="18" applyFont="1" applyBorder="1" applyAlignment="1">
      <alignment horizontal="center" vertical="center" wrapText="1"/>
    </xf>
    <xf numFmtId="0" fontId="12" fillId="8" borderId="0" xfId="18" applyFont="1" applyFill="1" applyBorder="1" applyAlignment="1" applyProtection="1">
      <alignment horizontal="left" vertical="top" wrapText="1"/>
      <protection locked="0"/>
    </xf>
    <xf numFmtId="0" fontId="14" fillId="0" borderId="23" xfId="18" applyFont="1" applyFill="1" applyBorder="1" applyAlignment="1">
      <alignment horizontal="center" vertical="center" wrapText="1"/>
    </xf>
    <xf numFmtId="0" fontId="14" fillId="0" borderId="24" xfId="18" applyFont="1" applyFill="1" applyBorder="1" applyAlignment="1">
      <alignment horizontal="center" vertical="center" wrapText="1"/>
    </xf>
    <xf numFmtId="0" fontId="14" fillId="22" borderId="24" xfId="0" applyFont="1" applyFill="1" applyBorder="1" applyAlignment="1" applyProtection="1">
      <alignment horizontal="center" vertical="center" wrapText="1"/>
      <protection locked="0"/>
    </xf>
    <xf numFmtId="0" fontId="48" fillId="22" borderId="24" xfId="0" applyFont="1" applyFill="1" applyBorder="1" applyAlignment="1" applyProtection="1">
      <alignment horizontal="center" vertical="center" wrapText="1"/>
      <protection locked="0"/>
    </xf>
    <xf numFmtId="0" fontId="13" fillId="22" borderId="23" xfId="0" applyFont="1" applyFill="1" applyBorder="1" applyAlignment="1" applyProtection="1">
      <alignment horizontal="center" vertical="center" wrapText="1"/>
      <protection locked="0"/>
    </xf>
    <xf numFmtId="0" fontId="12" fillId="2" borderId="24" xfId="0" applyFont="1" applyFill="1" applyBorder="1" applyAlignment="1">
      <alignment horizontal="center" vertical="center" wrapText="1"/>
    </xf>
    <xf numFmtId="0" fontId="13" fillId="22" borderId="24" xfId="0" applyFont="1" applyFill="1" applyBorder="1" applyAlignment="1" applyProtection="1">
      <alignment horizontal="center" vertical="center" wrapText="1"/>
      <protection locked="0"/>
    </xf>
    <xf numFmtId="0" fontId="0" fillId="2" borderId="0" xfId="0" applyFill="1"/>
    <xf numFmtId="0" fontId="12" fillId="19" borderId="33" xfId="0" applyFont="1" applyFill="1" applyBorder="1" applyAlignment="1">
      <alignment horizontal="center" vertical="center" wrapText="1"/>
    </xf>
    <xf numFmtId="0" fontId="12" fillId="19" borderId="23" xfId="0" applyFont="1" applyFill="1" applyBorder="1" applyAlignment="1">
      <alignment horizontal="center" vertical="center" wrapText="1"/>
    </xf>
    <xf numFmtId="0" fontId="40" fillId="0" borderId="0" xfId="18" applyFont="1" applyBorder="1" applyAlignment="1">
      <alignment horizontal="left" vertical="center"/>
    </xf>
    <xf numFmtId="0" fontId="32" fillId="2" borderId="0" xfId="0" applyFont="1" applyFill="1" applyBorder="1" applyAlignment="1">
      <alignment vertical="center"/>
    </xf>
    <xf numFmtId="0" fontId="58" fillId="2" borderId="0" xfId="18" applyFont="1" applyFill="1" applyBorder="1" applyAlignment="1">
      <alignment horizontal="left" vertical="center"/>
    </xf>
    <xf numFmtId="0" fontId="23" fillId="0" borderId="0" xfId="18" applyFont="1" applyBorder="1" applyAlignment="1">
      <alignment vertical="center" wrapText="1"/>
    </xf>
    <xf numFmtId="0" fontId="59" fillId="2" borderId="0" xfId="18" applyFont="1" applyFill="1" applyBorder="1" applyAlignment="1">
      <alignment vertical="center"/>
    </xf>
    <xf numFmtId="0" fontId="60" fillId="0" borderId="0" xfId="18" applyFont="1" applyAlignment="1">
      <alignment vertical="top"/>
    </xf>
    <xf numFmtId="0" fontId="61" fillId="7" borderId="0" xfId="18" applyFont="1" applyFill="1" applyBorder="1" applyAlignment="1">
      <alignment vertical="top"/>
    </xf>
    <xf numFmtId="0" fontId="62" fillId="7" borderId="0" xfId="18" applyFont="1" applyFill="1" applyBorder="1" applyAlignment="1">
      <alignment vertical="top"/>
    </xf>
    <xf numFmtId="0" fontId="32" fillId="0" borderId="0" xfId="0" applyFont="1"/>
    <xf numFmtId="0" fontId="0" fillId="0" borderId="0" xfId="0" applyAlignment="1"/>
    <xf numFmtId="0" fontId="32" fillId="0" borderId="0" xfId="0" applyFont="1" applyAlignment="1"/>
    <xf numFmtId="0" fontId="32" fillId="2" borderId="0" xfId="0" applyFont="1" applyFill="1"/>
    <xf numFmtId="0" fontId="32" fillId="0" borderId="0" xfId="0" applyFont="1" applyFill="1"/>
    <xf numFmtId="0" fontId="63" fillId="9" borderId="34" xfId="18" applyFont="1" applyFill="1" applyBorder="1" applyAlignment="1">
      <alignment vertical="center"/>
    </xf>
    <xf numFmtId="0" fontId="63" fillId="9" borderId="14" xfId="18" applyFont="1" applyFill="1" applyBorder="1" applyAlignment="1">
      <alignment vertical="center"/>
    </xf>
    <xf numFmtId="0" fontId="63" fillId="9" borderId="33" xfId="18" applyFont="1" applyFill="1" applyBorder="1" applyAlignment="1">
      <alignment vertical="center"/>
    </xf>
    <xf numFmtId="43" fontId="21" fillId="9" borderId="23" xfId="17" applyFont="1" applyFill="1" applyBorder="1" applyAlignment="1">
      <alignment horizontal="right" wrapText="1"/>
    </xf>
    <xf numFmtId="0" fontId="21" fillId="9" borderId="23" xfId="18" applyFont="1" applyFill="1" applyBorder="1" applyAlignment="1">
      <alignment vertical="top" wrapText="1"/>
    </xf>
    <xf numFmtId="9" fontId="17" fillId="9" borderId="23" xfId="16" applyFont="1" applyFill="1" applyBorder="1" applyAlignment="1">
      <alignment horizontal="center" wrapText="1"/>
    </xf>
    <xf numFmtId="43" fontId="17" fillId="9" borderId="23" xfId="17" applyFont="1" applyFill="1" applyBorder="1" applyAlignment="1">
      <alignment horizontal="center" wrapText="1"/>
    </xf>
    <xf numFmtId="9" fontId="17" fillId="9" borderId="23" xfId="16" applyFont="1" applyFill="1" applyBorder="1" applyAlignment="1">
      <alignment horizontal="center" vertical="top" wrapText="1"/>
    </xf>
    <xf numFmtId="43" fontId="17" fillId="9" borderId="23" xfId="17" applyFont="1" applyFill="1" applyBorder="1" applyAlignment="1">
      <alignment horizontal="center" vertical="top" wrapText="1"/>
    </xf>
    <xf numFmtId="9" fontId="21" fillId="9" borderId="23" xfId="16" applyFont="1" applyFill="1" applyBorder="1" applyAlignment="1">
      <alignment horizontal="center" wrapText="1"/>
    </xf>
    <xf numFmtId="43" fontId="5" fillId="0" borderId="23" xfId="17" applyNumberFormat="1" applyFont="1" applyFill="1" applyBorder="1" applyAlignment="1">
      <alignment horizontal="center" vertical="center" wrapText="1"/>
    </xf>
    <xf numFmtId="0" fontId="5" fillId="0" borderId="23" xfId="18" applyFont="1" applyFill="1" applyBorder="1" applyAlignment="1">
      <alignment horizontal="center" vertical="center" wrapText="1"/>
    </xf>
    <xf numFmtId="0" fontId="19" fillId="0" borderId="27" xfId="18" applyFont="1" applyFill="1" applyBorder="1" applyAlignment="1">
      <alignment horizontal="center" vertical="top" wrapText="1"/>
    </xf>
    <xf numFmtId="0" fontId="4" fillId="9" borderId="34" xfId="18" applyFont="1" applyFill="1" applyBorder="1" applyAlignment="1">
      <alignment vertical="center"/>
    </xf>
    <xf numFmtId="0" fontId="4" fillId="9" borderId="14" xfId="18" applyFont="1" applyFill="1" applyBorder="1" applyAlignment="1">
      <alignment vertical="center"/>
    </xf>
    <xf numFmtId="0" fontId="4" fillId="9" borderId="33" xfId="18" applyFont="1" applyFill="1" applyBorder="1" applyAlignment="1">
      <alignment vertical="center"/>
    </xf>
    <xf numFmtId="9" fontId="5" fillId="9" borderId="23" xfId="16" applyFont="1" applyFill="1" applyBorder="1" applyAlignment="1">
      <alignment horizontal="center" wrapText="1"/>
    </xf>
    <xf numFmtId="43" fontId="5" fillId="9" borderId="23" xfId="17" applyNumberFormat="1" applyFont="1" applyFill="1" applyBorder="1" applyAlignment="1">
      <alignment horizontal="right" wrapText="1"/>
    </xf>
    <xf numFmtId="43" fontId="5" fillId="9" borderId="23" xfId="18" applyNumberFormat="1" applyFont="1" applyFill="1" applyBorder="1" applyAlignment="1">
      <alignment vertical="top" wrapText="1"/>
    </xf>
    <xf numFmtId="0" fontId="0" fillId="0" borderId="23" xfId="18" applyFont="1" applyFill="1" applyBorder="1" applyAlignment="1">
      <alignment horizontal="center" vertical="center" wrapText="1"/>
    </xf>
    <xf numFmtId="0" fontId="1" fillId="0" borderId="23" xfId="18" applyFont="1" applyFill="1" applyBorder="1" applyAlignment="1">
      <alignment horizontal="center" vertical="center" wrapText="1"/>
    </xf>
    <xf numFmtId="0" fontId="19" fillId="0" borderId="27" xfId="0" applyFont="1" applyFill="1" applyBorder="1" applyAlignment="1">
      <alignment horizontal="center" vertical="top" wrapText="1"/>
    </xf>
    <xf numFmtId="0" fontId="5" fillId="0" borderId="27" xfId="18" applyFont="1" applyFill="1" applyBorder="1" applyAlignment="1">
      <alignment horizontal="center" vertical="center" wrapText="1"/>
    </xf>
    <xf numFmtId="9" fontId="5" fillId="0" borderId="23" xfId="18" applyNumberFormat="1" applyFont="1" applyFill="1" applyBorder="1" applyAlignment="1">
      <alignment horizontal="center" vertical="center" wrapText="1"/>
    </xf>
    <xf numFmtId="43" fontId="5" fillId="0" borderId="23" xfId="17" applyFont="1" applyFill="1" applyBorder="1" applyAlignment="1">
      <alignment horizontal="center" vertical="center" wrapText="1"/>
    </xf>
    <xf numFmtId="9" fontId="5" fillId="0" borderId="23" xfId="16" applyFont="1" applyFill="1" applyBorder="1" applyAlignment="1">
      <alignment horizontal="center" vertical="center" wrapText="1"/>
    </xf>
    <xf numFmtId="0" fontId="0" fillId="0" borderId="27" xfId="18" applyFont="1" applyFill="1" applyBorder="1" applyAlignment="1">
      <alignment horizontal="center" vertical="center" wrapText="1"/>
    </xf>
    <xf numFmtId="9" fontId="5" fillId="0" borderId="23" xfId="17" applyNumberFormat="1" applyFont="1" applyFill="1" applyBorder="1" applyAlignment="1">
      <alignment horizontal="center" vertical="center" wrapText="1"/>
    </xf>
    <xf numFmtId="0" fontId="19" fillId="0" borderId="27" xfId="0" applyFont="1" applyFill="1" applyBorder="1" applyAlignment="1">
      <alignment horizontal="center" vertical="center" wrapText="1"/>
    </xf>
    <xf numFmtId="9" fontId="64" fillId="0" borderId="23" xfId="0" applyNumberFormat="1" applyFont="1" applyFill="1" applyBorder="1" applyAlignment="1">
      <alignment horizontal="center" vertical="center" wrapText="1"/>
    </xf>
    <xf numFmtId="43" fontId="64" fillId="0" borderId="23" xfId="17" applyFont="1" applyFill="1" applyBorder="1" applyAlignment="1">
      <alignment horizontal="center" vertical="center" wrapText="1"/>
    </xf>
    <xf numFmtId="9" fontId="17" fillId="0" borderId="23" xfId="16" applyFont="1" applyFill="1" applyBorder="1" applyAlignment="1">
      <alignment horizontal="center" vertical="center" wrapText="1"/>
    </xf>
    <xf numFmtId="0" fontId="16" fillId="0" borderId="23" xfId="0" applyFont="1" applyFill="1" applyBorder="1" applyAlignment="1">
      <alignment horizontal="justify" vertical="top" wrapText="1"/>
    </xf>
    <xf numFmtId="9" fontId="16" fillId="0" borderId="23" xfId="16" applyFont="1" applyFill="1" applyBorder="1" applyAlignment="1">
      <alignment horizontal="center" vertical="center" wrapText="1"/>
    </xf>
    <xf numFmtId="43" fontId="16" fillId="0" borderId="23" xfId="17" applyNumberFormat="1" applyFont="1" applyFill="1" applyBorder="1" applyAlignment="1">
      <alignment horizontal="center" vertical="center" wrapText="1"/>
    </xf>
    <xf numFmtId="0" fontId="10" fillId="0" borderId="0" xfId="18" applyFont="1" applyFill="1" applyBorder="1" applyAlignment="1">
      <alignment vertical="top"/>
    </xf>
    <xf numFmtId="0" fontId="62" fillId="0" borderId="0" xfId="18" applyFont="1" applyFill="1" applyBorder="1" applyAlignment="1">
      <alignment vertical="top"/>
    </xf>
    <xf numFmtId="0" fontId="12" fillId="0" borderId="11" xfId="18" applyFont="1" applyFill="1" applyBorder="1" applyAlignment="1" applyProtection="1">
      <alignment vertical="top"/>
      <protection locked="0"/>
    </xf>
    <xf numFmtId="0" fontId="16" fillId="0" borderId="27" xfId="0" applyFont="1" applyFill="1" applyBorder="1" applyAlignment="1">
      <alignment horizontal="center" vertical="center" wrapText="1"/>
    </xf>
    <xf numFmtId="0" fontId="17" fillId="0" borderId="23" xfId="15" applyFont="1" applyFill="1" applyBorder="1" applyAlignment="1">
      <alignment horizontal="center" vertical="center" wrapText="1"/>
    </xf>
    <xf numFmtId="0" fontId="1" fillId="0" borderId="27" xfId="18" applyFont="1" applyFill="1" applyBorder="1" applyAlignment="1">
      <alignment horizontal="center" vertical="center" wrapText="1"/>
    </xf>
    <xf numFmtId="0" fontId="45" fillId="0" borderId="45" xfId="0" applyFont="1" applyBorder="1" applyAlignment="1">
      <alignment horizontal="center" vertical="center"/>
    </xf>
    <xf numFmtId="0" fontId="45" fillId="0" borderId="0" xfId="0" applyFont="1" applyFill="1" applyBorder="1" applyAlignment="1">
      <alignment horizontal="center" vertical="center"/>
    </xf>
    <xf numFmtId="0" fontId="45" fillId="0" borderId="45"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53" fillId="10" borderId="45" xfId="17" applyFont="1" applyFill="1" applyBorder="1" applyAlignment="1">
      <alignment horizontal="center" vertical="center"/>
    </xf>
    <xf numFmtId="0" fontId="7" fillId="4" borderId="6" xfId="0" applyFont="1" applyFill="1" applyBorder="1" applyAlignment="1">
      <alignment horizontal="center" vertical="center"/>
    </xf>
    <xf numFmtId="0" fontId="7" fillId="4" borderId="1" xfId="0" applyFont="1" applyFill="1" applyBorder="1" applyAlignment="1">
      <alignment horizontal="center" vertical="center"/>
    </xf>
    <xf numFmtId="0" fontId="56" fillId="18" borderId="27" xfId="0" applyFont="1" applyFill="1" applyBorder="1" applyAlignment="1" applyProtection="1">
      <alignment horizontal="center" vertical="center" wrapText="1"/>
      <protection locked="0"/>
    </xf>
    <xf numFmtId="0" fontId="56" fillId="18" borderId="25" xfId="0" applyFont="1" applyFill="1" applyBorder="1" applyAlignment="1" applyProtection="1">
      <alignment horizontal="center" vertical="center" wrapText="1"/>
      <protection locked="0"/>
    </xf>
    <xf numFmtId="0" fontId="56" fillId="18" borderId="24" xfId="0" applyFont="1" applyFill="1" applyBorder="1" applyAlignment="1" applyProtection="1">
      <alignment horizontal="center" vertical="center" wrapText="1"/>
      <protection locked="0"/>
    </xf>
    <xf numFmtId="0" fontId="55" fillId="17" borderId="27" xfId="0" applyFont="1" applyFill="1" applyBorder="1" applyAlignment="1">
      <alignment horizontal="center" vertical="center" wrapText="1"/>
    </xf>
    <xf numFmtId="0" fontId="55" fillId="17" borderId="25" xfId="0" applyFont="1" applyFill="1" applyBorder="1" applyAlignment="1">
      <alignment horizontal="center" vertical="center" wrapText="1"/>
    </xf>
    <xf numFmtId="0" fontId="55" fillId="17" borderId="24" xfId="0" applyFont="1" applyFill="1" applyBorder="1" applyAlignment="1">
      <alignment horizontal="center" vertical="center" wrapText="1"/>
    </xf>
    <xf numFmtId="0" fontId="48" fillId="18" borderId="27" xfId="0" applyFont="1" applyFill="1" applyBorder="1" applyAlignment="1" applyProtection="1">
      <alignment horizontal="center" vertical="center" wrapText="1"/>
      <protection locked="0"/>
    </xf>
    <xf numFmtId="0" fontId="48" fillId="18" borderId="25" xfId="0" applyFont="1" applyFill="1" applyBorder="1" applyAlignment="1" applyProtection="1">
      <alignment horizontal="center" vertical="center" wrapText="1"/>
      <protection locked="0"/>
    </xf>
    <xf numFmtId="0" fontId="48" fillId="18" borderId="24" xfId="0" applyFont="1" applyFill="1" applyBorder="1" applyAlignment="1" applyProtection="1">
      <alignment horizontal="center" vertical="center" wrapText="1"/>
      <protection locked="0"/>
    </xf>
    <xf numFmtId="0" fontId="55" fillId="17" borderId="34" xfId="0" applyFont="1" applyFill="1" applyBorder="1" applyAlignment="1">
      <alignment horizontal="center" vertical="center" wrapText="1"/>
    </xf>
    <xf numFmtId="0" fontId="55" fillId="17" borderId="33" xfId="0" applyFont="1" applyFill="1" applyBorder="1" applyAlignment="1">
      <alignment horizontal="center" vertical="center" wrapText="1"/>
    </xf>
    <xf numFmtId="0" fontId="55" fillId="18" borderId="26" xfId="0" applyFont="1" applyFill="1" applyBorder="1" applyAlignment="1" applyProtection="1">
      <alignment horizontal="center" vertical="center" wrapText="1"/>
      <protection locked="0"/>
    </xf>
    <xf numFmtId="0" fontId="55" fillId="18" borderId="28" xfId="0" applyFont="1" applyFill="1" applyBorder="1" applyAlignment="1" applyProtection="1">
      <alignment horizontal="center" vertical="center" wrapText="1"/>
      <protection locked="0"/>
    </xf>
    <xf numFmtId="0" fontId="55" fillId="18" borderId="39" xfId="0" applyFont="1" applyFill="1" applyBorder="1" applyAlignment="1" applyProtection="1">
      <alignment horizontal="center" vertical="center" wrapText="1"/>
      <protection locked="0"/>
    </xf>
    <xf numFmtId="0" fontId="55" fillId="18" borderId="40" xfId="0" applyFont="1" applyFill="1" applyBorder="1" applyAlignment="1" applyProtection="1">
      <alignment horizontal="center" vertical="center" wrapText="1"/>
      <protection locked="0"/>
    </xf>
    <xf numFmtId="0" fontId="55" fillId="17" borderId="14" xfId="0" applyFont="1" applyFill="1" applyBorder="1" applyAlignment="1">
      <alignment horizontal="center" vertical="center" wrapText="1"/>
    </xf>
    <xf numFmtId="0" fontId="14" fillId="0" borderId="27" xfId="15" applyFont="1" applyBorder="1" applyAlignment="1">
      <alignment horizontal="center" vertical="center" wrapText="1"/>
    </xf>
    <xf numFmtId="0" fontId="14" fillId="0" borderId="25" xfId="15" applyFont="1" applyBorder="1" applyAlignment="1">
      <alignment horizontal="center" vertical="center" wrapText="1"/>
    </xf>
    <xf numFmtId="0" fontId="14" fillId="0" borderId="24" xfId="15" applyFont="1" applyBorder="1" applyAlignment="1">
      <alignment horizontal="center" vertical="center" wrapText="1"/>
    </xf>
    <xf numFmtId="0" fontId="12" fillId="0" borderId="27" xfId="18" applyFont="1" applyBorder="1" applyAlignment="1">
      <alignment horizontal="center" vertical="center" wrapText="1"/>
    </xf>
    <xf numFmtId="0" fontId="12" fillId="0" borderId="25" xfId="18" applyFont="1" applyBorder="1" applyAlignment="1">
      <alignment horizontal="center" vertical="center" wrapText="1"/>
    </xf>
    <xf numFmtId="0" fontId="12" fillId="0" borderId="24" xfId="18" applyFont="1" applyBorder="1" applyAlignment="1">
      <alignment horizontal="center" vertical="center" wrapText="1"/>
    </xf>
    <xf numFmtId="0" fontId="14" fillId="0" borderId="28" xfId="15" applyFont="1" applyBorder="1" applyAlignment="1">
      <alignment horizontal="center" vertical="center" wrapText="1"/>
    </xf>
    <xf numFmtId="0" fontId="14" fillId="0" borderId="41" xfId="15" applyFont="1" applyBorder="1" applyAlignment="1">
      <alignment horizontal="center" vertical="center" wrapText="1"/>
    </xf>
    <xf numFmtId="0" fontId="14" fillId="0" borderId="40" xfId="15" applyFont="1" applyBorder="1" applyAlignment="1">
      <alignment horizontal="center" vertical="center" wrapText="1"/>
    </xf>
    <xf numFmtId="0" fontId="14" fillId="0" borderId="27" xfId="18" applyFont="1" applyBorder="1" applyAlignment="1">
      <alignment horizontal="center" vertical="center" wrapText="1"/>
    </xf>
    <xf numFmtId="0" fontId="14" fillId="0" borderId="25" xfId="18" applyFont="1" applyBorder="1" applyAlignment="1">
      <alignment horizontal="center" vertical="center" wrapText="1"/>
    </xf>
    <xf numFmtId="0" fontId="14" fillId="0" borderId="24" xfId="18" applyFont="1" applyBorder="1" applyAlignment="1">
      <alignment horizontal="center" vertical="center" wrapText="1"/>
    </xf>
    <xf numFmtId="0" fontId="14" fillId="0" borderId="23" xfId="18" applyFont="1" applyBorder="1" applyAlignment="1">
      <alignment horizontal="center" vertical="center" wrapText="1"/>
    </xf>
    <xf numFmtId="0" fontId="50" fillId="0" borderId="27" xfId="18" applyFont="1" applyFill="1" applyBorder="1" applyAlignment="1">
      <alignment horizontal="center" vertical="center" wrapText="1"/>
    </xf>
    <xf numFmtId="0" fontId="50" fillId="0" borderId="25" xfId="18" applyFont="1" applyFill="1" applyBorder="1" applyAlignment="1">
      <alignment horizontal="center" vertical="center" wrapText="1"/>
    </xf>
    <xf numFmtId="0" fontId="50" fillId="0" borderId="24" xfId="18" applyFont="1" applyFill="1" applyBorder="1" applyAlignment="1">
      <alignment horizontal="center" vertical="center" wrapText="1"/>
    </xf>
    <xf numFmtId="0" fontId="51" fillId="0" borderId="23" xfId="0" applyFont="1" applyBorder="1" applyAlignment="1">
      <alignment horizontal="center" vertical="center" wrapText="1"/>
    </xf>
    <xf numFmtId="0" fontId="51" fillId="0" borderId="27" xfId="0" applyFont="1" applyBorder="1" applyAlignment="1">
      <alignment horizontal="center" vertical="center" wrapText="1"/>
    </xf>
    <xf numFmtId="0" fontId="51" fillId="0" borderId="25" xfId="0" applyFont="1" applyBorder="1" applyAlignment="1">
      <alignment horizontal="center" vertical="center" wrapText="1"/>
    </xf>
    <xf numFmtId="0" fontId="51" fillId="0" borderId="24" xfId="0" applyFont="1" applyBorder="1" applyAlignment="1">
      <alignment horizontal="center" vertical="center" wrapText="1"/>
    </xf>
    <xf numFmtId="0" fontId="12" fillId="8" borderId="11" xfId="18" applyFont="1" applyFill="1" applyBorder="1" applyAlignment="1" applyProtection="1">
      <alignment horizontal="left" vertical="center" wrapText="1"/>
      <protection locked="0"/>
    </xf>
    <xf numFmtId="0" fontId="14" fillId="9" borderId="34" xfId="18" applyFont="1" applyFill="1" applyBorder="1" applyAlignment="1">
      <alignment horizontal="center" vertical="center" wrapText="1"/>
    </xf>
    <xf numFmtId="0" fontId="14" fillId="9" borderId="14" xfId="18" applyFont="1" applyFill="1" applyBorder="1" applyAlignment="1">
      <alignment horizontal="center" vertical="center" wrapText="1"/>
    </xf>
    <xf numFmtId="0" fontId="14" fillId="9" borderId="33" xfId="18" applyFont="1" applyFill="1" applyBorder="1" applyAlignment="1">
      <alignment horizontal="center" vertical="center" wrapText="1"/>
    </xf>
    <xf numFmtId="0" fontId="24" fillId="0" borderId="23" xfId="0" applyFont="1" applyBorder="1" applyAlignment="1">
      <alignment horizontal="center" vertical="center" wrapText="1"/>
    </xf>
    <xf numFmtId="0" fontId="12" fillId="8" borderId="0" xfId="18" applyFont="1" applyFill="1" applyBorder="1" applyAlignment="1" applyProtection="1">
      <alignment horizontal="left" vertical="top" wrapText="1"/>
      <protection locked="0"/>
    </xf>
    <xf numFmtId="0" fontId="14" fillId="0" borderId="27" xfId="18" applyFont="1" applyFill="1" applyBorder="1" applyAlignment="1">
      <alignment horizontal="center" vertical="center" wrapText="1"/>
    </xf>
    <xf numFmtId="0" fontId="14" fillId="0" borderId="25" xfId="18" applyFont="1" applyFill="1" applyBorder="1" applyAlignment="1">
      <alignment horizontal="center" vertical="center" wrapText="1"/>
    </xf>
    <xf numFmtId="0" fontId="14" fillId="0" borderId="24" xfId="18" applyFont="1" applyFill="1" applyBorder="1" applyAlignment="1">
      <alignment horizontal="center" vertical="center" wrapText="1"/>
    </xf>
    <xf numFmtId="0" fontId="4" fillId="0" borderId="23" xfId="18" applyFont="1" applyFill="1" applyBorder="1" applyAlignment="1">
      <alignment horizontal="center" vertical="center" wrapText="1"/>
    </xf>
    <xf numFmtId="0" fontId="0" fillId="0" borderId="27" xfId="18" applyFont="1" applyFill="1" applyBorder="1" applyAlignment="1">
      <alignment horizontal="center" vertical="center" wrapText="1"/>
    </xf>
    <xf numFmtId="0" fontId="5" fillId="0" borderId="25" xfId="18" applyFont="1" applyFill="1" applyBorder="1" applyAlignment="1">
      <alignment horizontal="center" vertical="center" wrapText="1"/>
    </xf>
    <xf numFmtId="0" fontId="5" fillId="0" borderId="27" xfId="18" applyFont="1" applyFill="1" applyBorder="1" applyAlignment="1">
      <alignment horizontal="center" vertical="center" wrapText="1"/>
    </xf>
    <xf numFmtId="0" fontId="14" fillId="0" borderId="23" xfId="18" applyFont="1" applyFill="1" applyBorder="1" applyAlignment="1">
      <alignment horizontal="center" vertical="center" wrapText="1"/>
    </xf>
    <xf numFmtId="0" fontId="43" fillId="0" borderId="0" xfId="18" applyFont="1" applyAlignment="1">
      <alignment horizontal="left" vertical="center" wrapText="1"/>
    </xf>
    <xf numFmtId="0" fontId="12" fillId="7" borderId="11" xfId="18" applyFont="1" applyFill="1" applyBorder="1" applyAlignment="1">
      <alignment horizontal="left" vertical="top" wrapText="1"/>
    </xf>
    <xf numFmtId="0" fontId="16" fillId="0" borderId="27"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3" xfId="0" applyFont="1" applyFill="1" applyBorder="1" applyAlignment="1">
      <alignment horizontal="center" vertical="top" wrapText="1"/>
    </xf>
    <xf numFmtId="0" fontId="16" fillId="0" borderId="23" xfId="18" applyFont="1" applyFill="1" applyBorder="1" applyAlignment="1">
      <alignment horizontal="center" vertical="center" wrapText="1"/>
    </xf>
    <xf numFmtId="0" fontId="16" fillId="0" borderId="27" xfId="18" applyFont="1" applyFill="1" applyBorder="1" applyAlignment="1">
      <alignment horizontal="center" vertical="center" wrapText="1"/>
    </xf>
    <xf numFmtId="0" fontId="16" fillId="0" borderId="25" xfId="18" applyFont="1" applyFill="1" applyBorder="1" applyAlignment="1">
      <alignment horizontal="center" vertical="center" wrapText="1"/>
    </xf>
    <xf numFmtId="0" fontId="12" fillId="8" borderId="11" xfId="15" applyFont="1" applyFill="1" applyBorder="1" applyAlignment="1" applyProtection="1">
      <alignment horizontal="left" vertical="top" wrapText="1"/>
      <protection locked="0"/>
    </xf>
    <xf numFmtId="0" fontId="12" fillId="3" borderId="27" xfId="15" applyFont="1" applyFill="1" applyBorder="1" applyAlignment="1">
      <alignment horizontal="center" vertical="center" wrapText="1"/>
    </xf>
    <xf numFmtId="0" fontId="12" fillId="3" borderId="25" xfId="15" applyFont="1" applyFill="1" applyBorder="1" applyAlignment="1">
      <alignment horizontal="center" vertical="center" wrapText="1"/>
    </xf>
    <xf numFmtId="0" fontId="12" fillId="3" borderId="24" xfId="15" applyFont="1" applyFill="1" applyBorder="1" applyAlignment="1">
      <alignment horizontal="center" vertical="center" wrapText="1"/>
    </xf>
    <xf numFmtId="0" fontId="49" fillId="0" borderId="23" xfId="18" applyFont="1" applyBorder="1" applyAlignment="1">
      <alignment horizontal="center" vertical="center" wrapText="1"/>
    </xf>
    <xf numFmtId="0" fontId="14" fillId="9" borderId="34" xfId="18" applyFont="1" applyFill="1" applyBorder="1" applyAlignment="1">
      <alignment horizontal="center" vertical="top"/>
    </xf>
    <xf numFmtId="0" fontId="14" fillId="9" borderId="14" xfId="18" applyFont="1" applyFill="1" applyBorder="1" applyAlignment="1">
      <alignment horizontal="center" vertical="top"/>
    </xf>
    <xf numFmtId="0" fontId="14" fillId="9" borderId="33" xfId="18" applyFont="1" applyFill="1" applyBorder="1" applyAlignment="1">
      <alignment horizontal="center" vertical="top"/>
    </xf>
    <xf numFmtId="0" fontId="10" fillId="7" borderId="0" xfId="18" applyFont="1" applyFill="1" applyBorder="1" applyAlignment="1">
      <alignment horizontal="center"/>
    </xf>
    <xf numFmtId="0" fontId="12" fillId="7" borderId="0" xfId="18" applyFont="1" applyFill="1" applyBorder="1" applyAlignment="1">
      <alignment horizontal="left" vertical="top"/>
    </xf>
    <xf numFmtId="0" fontId="47" fillId="0" borderId="23" xfId="18" applyFont="1" applyBorder="1" applyAlignment="1">
      <alignment horizontal="center" vertical="center" wrapText="1"/>
    </xf>
    <xf numFmtId="0" fontId="44" fillId="0" borderId="0" xfId="15" applyFont="1" applyFill="1" applyBorder="1" applyAlignment="1">
      <alignment horizontal="center" vertical="top" wrapText="1"/>
    </xf>
    <xf numFmtId="0" fontId="12" fillId="0" borderId="11" xfId="15" applyFont="1" applyFill="1" applyBorder="1" applyAlignment="1" applyProtection="1">
      <alignment horizontal="left" vertical="top" wrapText="1"/>
      <protection locked="0"/>
    </xf>
    <xf numFmtId="0" fontId="12" fillId="0" borderId="11" xfId="15" applyFont="1" applyFill="1" applyBorder="1" applyAlignment="1" applyProtection="1">
      <alignment horizontal="left" vertical="top"/>
      <protection locked="0"/>
    </xf>
    <xf numFmtId="0" fontId="17" fillId="0" borderId="23" xfId="15" applyFont="1" applyFill="1" applyBorder="1" applyAlignment="1">
      <alignment horizontal="center" vertical="center" wrapText="1"/>
    </xf>
    <xf numFmtId="0" fontId="17" fillId="0" borderId="27" xfId="15" applyFont="1" applyFill="1" applyBorder="1" applyAlignment="1">
      <alignment horizontal="center" vertical="center" wrapText="1"/>
    </xf>
    <xf numFmtId="0" fontId="17" fillId="0" borderId="25" xfId="15" applyFont="1" applyFill="1" applyBorder="1" applyAlignment="1">
      <alignment horizontal="center" vertical="center" wrapText="1"/>
    </xf>
    <xf numFmtId="0" fontId="14" fillId="0" borderId="23" xfId="15" applyFont="1" applyBorder="1" applyAlignment="1">
      <alignment horizontal="center" vertical="center" wrapText="1"/>
    </xf>
    <xf numFmtId="0" fontId="57" fillId="0" borderId="27" xfId="0" applyFont="1" applyBorder="1" applyAlignment="1">
      <alignment horizontal="center" vertical="center" wrapText="1"/>
    </xf>
    <xf numFmtId="0" fontId="57" fillId="0" borderId="25" xfId="0" applyFont="1" applyBorder="1" applyAlignment="1">
      <alignment horizontal="center" vertical="center" wrapText="1"/>
    </xf>
    <xf numFmtId="0" fontId="57" fillId="0" borderId="24" xfId="0" applyFont="1" applyBorder="1" applyAlignment="1">
      <alignment horizontal="center" vertical="center" wrapText="1"/>
    </xf>
    <xf numFmtId="44" fontId="6" fillId="2" borderId="0" xfId="10" applyFont="1" applyFill="1" applyAlignment="1">
      <alignment horizontal="left" vertical="center"/>
    </xf>
    <xf numFmtId="0" fontId="6" fillId="0" borderId="0" xfId="0" applyNumberFormat="1" applyFont="1" applyFill="1" applyBorder="1" applyAlignment="1">
      <alignment horizontal="left" vertical="center"/>
    </xf>
    <xf numFmtId="0" fontId="1" fillId="4" borderId="10" xfId="0" applyFont="1" applyFill="1" applyBorder="1" applyAlignment="1">
      <alignment vertical="center"/>
    </xf>
    <xf numFmtId="0" fontId="1" fillId="4" borderId="11" xfId="0" applyNumberFormat="1" applyFont="1" applyFill="1" applyBorder="1" applyAlignment="1">
      <alignment horizontal="center" vertical="center"/>
    </xf>
    <xf numFmtId="41" fontId="1" fillId="4" borderId="30" xfId="0" applyNumberFormat="1" applyFont="1" applyFill="1" applyBorder="1" applyAlignment="1">
      <alignment vertical="center"/>
    </xf>
    <xf numFmtId="0" fontId="65" fillId="2" borderId="0" xfId="0" applyFont="1" applyFill="1" applyAlignment="1">
      <alignment vertical="center"/>
    </xf>
    <xf numFmtId="41" fontId="1" fillId="2" borderId="10" xfId="0" applyNumberFormat="1" applyFont="1" applyFill="1" applyBorder="1" applyAlignment="1">
      <alignment vertical="center"/>
    </xf>
    <xf numFmtId="41" fontId="1" fillId="2" borderId="13" xfId="0" applyNumberFormat="1" applyFont="1" applyFill="1" applyBorder="1" applyAlignment="1">
      <alignment horizontal="center" vertical="center"/>
    </xf>
    <xf numFmtId="0" fontId="1" fillId="4" borderId="13" xfId="0" applyFont="1" applyFill="1" applyBorder="1" applyAlignment="1">
      <alignment horizontal="center" vertical="center"/>
    </xf>
    <xf numFmtId="41" fontId="1" fillId="2" borderId="13" xfId="0" applyNumberFormat="1" applyFont="1" applyFill="1" applyBorder="1" applyAlignment="1">
      <alignment vertical="center"/>
    </xf>
    <xf numFmtId="0" fontId="1" fillId="2" borderId="13" xfId="0" applyFont="1" applyFill="1" applyBorder="1" applyAlignment="1">
      <alignment horizontal="center" vertical="center"/>
    </xf>
    <xf numFmtId="9" fontId="17" fillId="0" borderId="23" xfId="0" applyNumberFormat="1" applyFont="1" applyFill="1" applyBorder="1" applyAlignment="1">
      <alignment horizontal="center" vertical="center" wrapText="1"/>
    </xf>
    <xf numFmtId="44" fontId="66" fillId="2" borderId="0" xfId="10" applyFont="1" applyFill="1" applyAlignment="1">
      <alignment horizontal="left" vertical="center"/>
    </xf>
    <xf numFmtId="0" fontId="1" fillId="4" borderId="7" xfId="0" applyFont="1" applyFill="1" applyBorder="1" applyAlignment="1">
      <alignment vertical="center"/>
    </xf>
    <xf numFmtId="0" fontId="1" fillId="4" borderId="42" xfId="0" applyNumberFormat="1" applyFont="1" applyFill="1" applyBorder="1" applyAlignment="1">
      <alignment horizontal="center" vertical="center"/>
    </xf>
    <xf numFmtId="41" fontId="1" fillId="4" borderId="12" xfId="0" applyNumberFormat="1" applyFont="1" applyFill="1" applyBorder="1" applyAlignment="1">
      <alignment vertical="center"/>
    </xf>
    <xf numFmtId="0" fontId="21" fillId="0" borderId="23" xfId="0" applyFont="1" applyFill="1" applyBorder="1" applyAlignment="1">
      <alignment horizontal="justify" vertical="top" wrapText="1"/>
    </xf>
    <xf numFmtId="9" fontId="21" fillId="0" borderId="23" xfId="16"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21" fillId="0" borderId="27" xfId="0" applyFont="1" applyFill="1" applyBorder="1" applyAlignment="1">
      <alignment horizontal="center" vertical="center" wrapText="1"/>
    </xf>
    <xf numFmtId="43" fontId="21" fillId="0" borderId="23" xfId="17" applyFont="1" applyFill="1" applyBorder="1" applyAlignment="1">
      <alignment horizontal="center" vertical="center"/>
    </xf>
    <xf numFmtId="0" fontId="21" fillId="0" borderId="25"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18" fillId="0" borderId="27" xfId="15" applyFont="1" applyFill="1" applyBorder="1" applyAlignment="1">
      <alignment horizontal="center" vertical="center" wrapText="1"/>
    </xf>
    <xf numFmtId="0" fontId="18" fillId="0" borderId="25" xfId="15" applyFont="1" applyFill="1" applyBorder="1" applyAlignment="1">
      <alignment horizontal="center" vertical="center" wrapText="1"/>
    </xf>
    <xf numFmtId="0" fontId="21" fillId="0" borderId="23" xfId="0" applyFont="1" applyFill="1" applyBorder="1" applyAlignment="1">
      <alignment horizontal="center" vertical="center"/>
    </xf>
    <xf numFmtId="9" fontId="21" fillId="0" borderId="23" xfId="0" applyNumberFormat="1" applyFont="1" applyFill="1" applyBorder="1" applyAlignment="1">
      <alignment horizontal="center" vertical="center"/>
    </xf>
    <xf numFmtId="43" fontId="21" fillId="0" borderId="23" xfId="15" applyNumberFormat="1" applyFont="1" applyFill="1" applyBorder="1" applyAlignment="1">
      <alignment horizontal="center" vertical="center" wrapText="1"/>
    </xf>
    <xf numFmtId="0" fontId="21" fillId="0" borderId="23" xfId="15" applyFont="1" applyFill="1" applyBorder="1" applyAlignment="1">
      <alignment horizontal="center" vertical="center" wrapText="1"/>
    </xf>
    <xf numFmtId="0" fontId="18" fillId="0" borderId="24" xfId="15" applyFont="1" applyFill="1" applyBorder="1" applyAlignment="1">
      <alignment horizontal="center" vertical="center" wrapText="1"/>
    </xf>
    <xf numFmtId="0" fontId="17" fillId="0" borderId="27" xfId="0" applyFont="1" applyFill="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0" formatCode="_ * #,##0_ ;_ * \-#,##0_ ;_ * &quot;-&quot;??_ ;_ @_ "/>
      <alignment horizontal="general" vertical="center" textRotation="0" wrapText="0" indent="0" justifyLastLine="0" shrinkToFit="0" readingOrder="0"/>
    </dxf>
    <dxf>
      <font>
        <sz val="14"/>
      </font>
      <numFmt numFmtId="170"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0"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0"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0"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0"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c:v>
                </c:pt>
                <c:pt idx="15">
                  <c:v>0</c:v>
                </c:pt>
                <c:pt idx="16">
                  <c:v>0</c:v>
                </c:pt>
              </c:numCache>
            </c:numRef>
          </c:val>
          <c:extLst xmlns:c16r2="http://schemas.microsoft.com/office/drawing/2015/06/chart">
            <c:ext xmlns:c16="http://schemas.microsoft.com/office/drawing/2014/chart" uri="{C3380CC4-5D6E-409C-BE32-E72D297353CC}">
              <c16:uniqueId val="{00000000-100E-4E3B-870B-0C2C0D1EE7CC}"/>
            </c:ext>
          </c:extLst>
        </c:ser>
        <c:dLbls>
          <c:showLegendKey val="0"/>
          <c:showVal val="0"/>
          <c:showCatName val="0"/>
          <c:showSerName val="0"/>
          <c:showPercent val="0"/>
          <c:showBubbleSize val="0"/>
        </c:dLbls>
        <c:gapWidth val="150"/>
        <c:shape val="box"/>
        <c:axId val="1141349024"/>
        <c:axId val="1141349584"/>
        <c:axId val="0"/>
      </c:bar3DChart>
      <c:catAx>
        <c:axId val="1141349024"/>
        <c:scaling>
          <c:orientation val="minMax"/>
        </c:scaling>
        <c:delete val="0"/>
        <c:axPos val="b"/>
        <c:numFmt formatCode="General" sourceLinked="0"/>
        <c:majorTickMark val="none"/>
        <c:minorTickMark val="none"/>
        <c:tickLblPos val="nextTo"/>
        <c:txPr>
          <a:bodyPr/>
          <a:lstStyle/>
          <a:p>
            <a:pPr>
              <a:defRPr lang="es-HN"/>
            </a:pPr>
            <a:endParaRPr lang="es-HN"/>
          </a:p>
        </c:txPr>
        <c:crossAx val="1141349584"/>
        <c:crosses val="autoZero"/>
        <c:auto val="1"/>
        <c:lblAlgn val="ctr"/>
        <c:lblOffset val="100"/>
        <c:noMultiLvlLbl val="0"/>
      </c:catAx>
      <c:valAx>
        <c:axId val="1141349584"/>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11413490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016-420A-A9D3-52B2D9183203}"/>
            </c:ext>
          </c:extLst>
        </c:ser>
        <c:dLbls>
          <c:showLegendKey val="0"/>
          <c:showVal val="0"/>
          <c:showCatName val="0"/>
          <c:showSerName val="0"/>
          <c:showPercent val="0"/>
          <c:showBubbleSize val="0"/>
        </c:dLbls>
        <c:gapWidth val="150"/>
        <c:shape val="box"/>
        <c:axId val="519242272"/>
        <c:axId val="519242832"/>
        <c:axId val="0"/>
      </c:bar3DChart>
      <c:catAx>
        <c:axId val="519242272"/>
        <c:scaling>
          <c:orientation val="minMax"/>
        </c:scaling>
        <c:delete val="0"/>
        <c:axPos val="b"/>
        <c:numFmt formatCode="General" sourceLinked="0"/>
        <c:majorTickMark val="none"/>
        <c:minorTickMark val="none"/>
        <c:tickLblPos val="nextTo"/>
        <c:txPr>
          <a:bodyPr/>
          <a:lstStyle/>
          <a:p>
            <a:pPr>
              <a:defRPr lang="es-HN"/>
            </a:pPr>
            <a:endParaRPr lang="es-HN"/>
          </a:p>
        </c:txPr>
        <c:crossAx val="519242832"/>
        <c:crosses val="autoZero"/>
        <c:auto val="1"/>
        <c:lblAlgn val="ctr"/>
        <c:lblOffset val="100"/>
        <c:noMultiLvlLbl val="0"/>
      </c:catAx>
      <c:valAx>
        <c:axId val="519242832"/>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51924227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217A-4E4A-9C7F-607B13DE22FF}"/>
            </c:ext>
          </c:extLst>
        </c:ser>
        <c:dLbls>
          <c:showLegendKey val="0"/>
          <c:showVal val="0"/>
          <c:showCatName val="0"/>
          <c:showSerName val="0"/>
          <c:showPercent val="0"/>
          <c:showBubbleSize val="0"/>
        </c:dLbls>
        <c:gapWidth val="150"/>
        <c:shape val="box"/>
        <c:axId val="519245632"/>
        <c:axId val="211179424"/>
        <c:axId val="0"/>
      </c:bar3DChart>
      <c:catAx>
        <c:axId val="519245632"/>
        <c:scaling>
          <c:orientation val="minMax"/>
        </c:scaling>
        <c:delete val="0"/>
        <c:axPos val="b"/>
        <c:numFmt formatCode="General" sourceLinked="0"/>
        <c:majorTickMark val="none"/>
        <c:minorTickMark val="none"/>
        <c:tickLblPos val="nextTo"/>
        <c:txPr>
          <a:bodyPr/>
          <a:lstStyle/>
          <a:p>
            <a:pPr>
              <a:defRPr lang="es-HN"/>
            </a:pPr>
            <a:endParaRPr lang="es-HN"/>
          </a:p>
        </c:txPr>
        <c:crossAx val="211179424"/>
        <c:crosses val="autoZero"/>
        <c:auto val="1"/>
        <c:lblAlgn val="ctr"/>
        <c:lblOffset val="100"/>
        <c:noMultiLvlLbl val="0"/>
      </c:catAx>
      <c:valAx>
        <c:axId val="211179424"/>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51924563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1" zoomScaleNormal="100" workbookViewId="0">
      <selection activeCell="I27" sqref="I27"/>
    </sheetView>
  </sheetViews>
  <sheetFormatPr baseColWidth="10" defaultColWidth="11.5703125" defaultRowHeight="15" x14ac:dyDescent="0.25"/>
  <cols>
    <col min="1" max="1" width="2.85546875" style="23" customWidth="1"/>
    <col min="2" max="2" width="35" style="23" customWidth="1"/>
    <col min="3" max="3" width="21.5703125" style="23" customWidth="1"/>
    <col min="4" max="4" width="18.42578125" style="23" customWidth="1"/>
    <col min="5" max="5" width="30.85546875" style="23" customWidth="1"/>
    <col min="6" max="6" width="19.140625" style="23" customWidth="1"/>
    <col min="7" max="7" width="14.28515625" style="23" customWidth="1"/>
    <col min="8" max="8" width="58.5703125" style="23" customWidth="1"/>
    <col min="9" max="9" width="17.28515625" style="133" customWidth="1"/>
    <col min="10" max="10" width="15.85546875" style="23" bestFit="1" customWidth="1"/>
    <col min="11" max="16384" width="11.5703125" style="23"/>
  </cols>
  <sheetData>
    <row r="2" spans="2:11" ht="16.5" thickBot="1" x14ac:dyDescent="0.3">
      <c r="H2" s="490" t="s">
        <v>1329</v>
      </c>
      <c r="I2" s="490"/>
    </row>
    <row r="3" spans="2:11" ht="19.5" thickBot="1" x14ac:dyDescent="0.3">
      <c r="B3" s="18" t="s">
        <v>5</v>
      </c>
      <c r="C3" s="18" t="s">
        <v>351</v>
      </c>
      <c r="H3" s="353" t="s">
        <v>350</v>
      </c>
      <c r="I3" s="354" t="s">
        <v>351</v>
      </c>
    </row>
    <row r="4" spans="2:11" ht="18.75" x14ac:dyDescent="0.25">
      <c r="B4" s="19" t="s">
        <v>82</v>
      </c>
      <c r="C4" s="138">
        <f>'1. TALLERES SEMINARIOS'!D5</f>
        <v>0</v>
      </c>
      <c r="H4" s="346" t="s">
        <v>1317</v>
      </c>
      <c r="I4" s="349">
        <f>'1. Desarrollo e Innov. Curricu.'!Q28</f>
        <v>0</v>
      </c>
    </row>
    <row r="5" spans="2:11" ht="18.75" x14ac:dyDescent="0.25">
      <c r="B5" s="19" t="s">
        <v>375</v>
      </c>
      <c r="C5" s="138">
        <f>'2. CONTRATACION DE PERSONAL'!D5</f>
        <v>36000</v>
      </c>
      <c r="H5" s="347" t="s">
        <v>1319</v>
      </c>
      <c r="I5" s="350">
        <f>'2. Investigación Científica'!Q47</f>
        <v>0</v>
      </c>
    </row>
    <row r="6" spans="2:11" ht="18.75" x14ac:dyDescent="0.25">
      <c r="B6" s="19" t="s">
        <v>86</v>
      </c>
      <c r="C6" s="138">
        <f>'3. EQUIPO DE OFICINA'!D5</f>
        <v>0</v>
      </c>
      <c r="H6" s="347" t="s">
        <v>431</v>
      </c>
      <c r="I6" s="350">
        <f>'3. Vinculación Univ. Sociedad'!Q74</f>
        <v>0</v>
      </c>
    </row>
    <row r="7" spans="2:11" ht="19.5" thickBot="1" x14ac:dyDescent="0.3">
      <c r="B7" s="19" t="s">
        <v>376</v>
      </c>
      <c r="C7" s="138">
        <f>'4. EQUIPO TECNOLÓGICOS'!D5</f>
        <v>0</v>
      </c>
      <c r="E7" s="357" t="s">
        <v>79</v>
      </c>
      <c r="F7" s="366" t="s">
        <v>1442</v>
      </c>
      <c r="H7" s="347" t="s">
        <v>1318</v>
      </c>
      <c r="I7" s="350">
        <f>'4. Docencia y Profesorado Univ.'!Q21</f>
        <v>0</v>
      </c>
    </row>
    <row r="8" spans="2:11" ht="18.75" x14ac:dyDescent="0.25">
      <c r="B8" s="19" t="s">
        <v>87</v>
      </c>
      <c r="C8" s="138">
        <f>'5. ACTIVIDADES ESPECIALES'!D5</f>
        <v>221647.69417108252</v>
      </c>
      <c r="E8" s="362" t="s">
        <v>1444</v>
      </c>
      <c r="F8" s="363">
        <f>Presupuesto!D566</f>
        <v>257647.69417108252</v>
      </c>
      <c r="H8" s="347" t="s">
        <v>1320</v>
      </c>
      <c r="I8" s="350">
        <f>'5. Estudiantes y Graduados'!Q43</f>
        <v>0</v>
      </c>
    </row>
    <row r="9" spans="2:11" ht="19.5" thickBot="1" x14ac:dyDescent="0.3">
      <c r="B9" s="29" t="s">
        <v>346</v>
      </c>
      <c r="C9" s="20">
        <f>'6. Becas'!D5</f>
        <v>0</v>
      </c>
      <c r="E9" s="364" t="s">
        <v>1466</v>
      </c>
      <c r="F9" s="365">
        <f>Presupuesto!E566</f>
        <v>0</v>
      </c>
      <c r="H9" s="347" t="s">
        <v>432</v>
      </c>
      <c r="I9" s="350">
        <f>'6. Gestión del Conocimiento'!Q27</f>
        <v>0</v>
      </c>
    </row>
    <row r="10" spans="2:11" ht="19.5" thickBot="1" x14ac:dyDescent="0.3">
      <c r="B10" s="29" t="s">
        <v>347</v>
      </c>
      <c r="C10" s="20">
        <f>'7. Infraestructura'!D5</f>
        <v>0</v>
      </c>
      <c r="E10" s="367" t="s">
        <v>1443</v>
      </c>
      <c r="F10" s="368">
        <f>Presupuesto!F566</f>
        <v>257647.69417108252</v>
      </c>
      <c r="G10" s="48"/>
      <c r="H10" s="347" t="s">
        <v>1321</v>
      </c>
      <c r="I10" s="351">
        <f>'7. Lo Esencial de la Reforma U.'!Q34</f>
        <v>0</v>
      </c>
    </row>
    <row r="11" spans="2:11" ht="18.75" x14ac:dyDescent="0.25">
      <c r="B11" s="19" t="s">
        <v>378</v>
      </c>
      <c r="C11" s="20">
        <f>'8. Venta de Servicios'!D5</f>
        <v>0</v>
      </c>
      <c r="E11" s="369" t="s">
        <v>365</v>
      </c>
      <c r="F11" s="370">
        <f>Presupuesto!AR566</f>
        <v>257647.69417108252</v>
      </c>
      <c r="G11" s="48"/>
      <c r="H11" s="347" t="s">
        <v>1323</v>
      </c>
      <c r="I11" s="351">
        <f>'8. Cultura de Inno. Insti...'!Q21</f>
        <v>0</v>
      </c>
    </row>
    <row r="12" spans="2:11" ht="18.75" x14ac:dyDescent="0.25">
      <c r="B12" s="29"/>
      <c r="C12" s="20"/>
      <c r="F12" s="48"/>
      <c r="G12" s="48"/>
      <c r="H12" s="347" t="s">
        <v>1437</v>
      </c>
      <c r="I12" s="351">
        <f>'9. Asegura. de la Calid. y M'!Q17</f>
        <v>120</v>
      </c>
      <c r="K12" s="93"/>
    </row>
    <row r="13" spans="2:11" ht="24" thickBot="1" x14ac:dyDescent="0.3">
      <c r="B13" s="21" t="s">
        <v>85</v>
      </c>
      <c r="C13" s="361">
        <f>SUM(C4:C12)</f>
        <v>257647.69417108252</v>
      </c>
      <c r="F13" s="48"/>
      <c r="G13" s="48"/>
      <c r="H13" s="348" t="s">
        <v>1413</v>
      </c>
      <c r="I13" s="352">
        <f>'10. Posgrado'!Q43</f>
        <v>0</v>
      </c>
    </row>
    <row r="14" spans="2:11" ht="23.25" x14ac:dyDescent="0.25">
      <c r="B14" s="21"/>
      <c r="C14" s="22"/>
      <c r="F14" s="48"/>
      <c r="G14" s="48"/>
      <c r="H14" s="355" t="s">
        <v>85</v>
      </c>
      <c r="I14" s="356">
        <f>SUM(I4:I13)</f>
        <v>120</v>
      </c>
    </row>
    <row r="15" spans="2:11" ht="15.75" x14ac:dyDescent="0.25">
      <c r="F15" s="48"/>
      <c r="G15" s="48"/>
      <c r="H15" s="491"/>
      <c r="I15" s="491"/>
    </row>
    <row r="16" spans="2:11" ht="16.5" thickBot="1" x14ac:dyDescent="0.3">
      <c r="F16" s="48"/>
      <c r="G16" s="48"/>
      <c r="H16" s="492" t="s">
        <v>1331</v>
      </c>
      <c r="I16" s="492"/>
    </row>
    <row r="17" spans="2:15" ht="15.75" thickBot="1" x14ac:dyDescent="0.3">
      <c r="F17" s="48"/>
      <c r="G17" s="48"/>
      <c r="H17" s="357" t="s">
        <v>350</v>
      </c>
      <c r="I17" s="358" t="s">
        <v>351</v>
      </c>
      <c r="J17" s="133"/>
    </row>
    <row r="18" spans="2:15" x14ac:dyDescent="0.25">
      <c r="H18" s="410" t="s">
        <v>1324</v>
      </c>
      <c r="I18" s="411">
        <f>'11. Gestion Administrativa'!Q39</f>
        <v>0</v>
      </c>
      <c r="J18" s="133"/>
    </row>
    <row r="19" spans="2:15" x14ac:dyDescent="0.25">
      <c r="H19" s="412" t="s">
        <v>1325</v>
      </c>
      <c r="I19" s="413">
        <f>'12. Gestión del Talento Humano'!Q14</f>
        <v>204127.69417108252</v>
      </c>
      <c r="J19" s="133"/>
    </row>
    <row r="20" spans="2:15" x14ac:dyDescent="0.25">
      <c r="B20" s="404" t="s">
        <v>1464</v>
      </c>
      <c r="C20" s="405">
        <v>22.584900000000001</v>
      </c>
      <c r="D20" s="404" t="s">
        <v>1496</v>
      </c>
      <c r="E20" s="406"/>
      <c r="H20" s="412" t="s">
        <v>1326</v>
      </c>
      <c r="I20" s="413">
        <f>'13. Gestión Académica'!Q21</f>
        <v>8700</v>
      </c>
      <c r="J20" s="133"/>
    </row>
    <row r="21" spans="2:15" x14ac:dyDescent="0.25">
      <c r="H21" s="412" t="s">
        <v>1327</v>
      </c>
      <c r="I21" s="413">
        <f>'14. Internacional... de la E.S.'!Q36</f>
        <v>0</v>
      </c>
      <c r="J21" s="133"/>
    </row>
    <row r="22" spans="2:15" x14ac:dyDescent="0.25">
      <c r="H22" s="414" t="s">
        <v>1328</v>
      </c>
      <c r="I22" s="415">
        <f>'15. Gobernabilidad y Proceso...'!Q25</f>
        <v>44700</v>
      </c>
      <c r="J22" s="133"/>
    </row>
    <row r="23" spans="2:15" x14ac:dyDescent="0.25">
      <c r="H23" s="416" t="s">
        <v>1438</v>
      </c>
      <c r="I23" s="417">
        <f>'16. Desa. del Sistema Educ.Sup.'!Q70</f>
        <v>0</v>
      </c>
      <c r="J23" s="133"/>
    </row>
    <row r="24" spans="2:15" s="396" customFormat="1" ht="15.75" thickBot="1" x14ac:dyDescent="0.3">
      <c r="H24" s="418" t="s">
        <v>1473</v>
      </c>
      <c r="I24" s="419">
        <f>'17. Gestión TIC'!Q74</f>
        <v>0</v>
      </c>
      <c r="J24" s="133"/>
    </row>
    <row r="25" spans="2:15" ht="15.75" thickBot="1" x14ac:dyDescent="0.3">
      <c r="H25" s="408" t="s">
        <v>85</v>
      </c>
      <c r="I25" s="409">
        <f>SUM(I18:I24)</f>
        <v>257527.69417108252</v>
      </c>
    </row>
    <row r="26" spans="2:15" ht="15.75" thickBot="1" x14ac:dyDescent="0.3"/>
    <row r="27" spans="2:15" ht="15.75" thickBot="1" x14ac:dyDescent="0.3">
      <c r="H27" s="359" t="s">
        <v>1330</v>
      </c>
      <c r="I27" s="360">
        <f>I14+I25</f>
        <v>257647.69417108252</v>
      </c>
    </row>
    <row r="28" spans="2:15" x14ac:dyDescent="0.25">
      <c r="H28" s="277"/>
      <c r="I28" s="278"/>
    </row>
    <row r="29" spans="2:15" x14ac:dyDescent="0.25">
      <c r="H29" s="277"/>
      <c r="I29" s="278"/>
    </row>
    <row r="30" spans="2:15" x14ac:dyDescent="0.25">
      <c r="H30" s="133"/>
    </row>
    <row r="31" spans="2:15" x14ac:dyDescent="0.25">
      <c r="B31" s="23" t="s">
        <v>442</v>
      </c>
      <c r="C31" s="23" t="s">
        <v>443</v>
      </c>
      <c r="D31" s="23" t="s">
        <v>444</v>
      </c>
      <c r="E31" s="23" t="s">
        <v>445</v>
      </c>
      <c r="F31" s="23" t="s">
        <v>446</v>
      </c>
      <c r="G31" s="23" t="s">
        <v>447</v>
      </c>
      <c r="H31" s="23" t="s">
        <v>448</v>
      </c>
      <c r="I31" s="133" t="s">
        <v>449</v>
      </c>
      <c r="J31" s="23" t="s">
        <v>450</v>
      </c>
      <c r="K31" s="23" t="s">
        <v>451</v>
      </c>
      <c r="L31" s="23" t="s">
        <v>452</v>
      </c>
      <c r="M31" s="23" t="s">
        <v>453</v>
      </c>
      <c r="N31" s="23" t="s">
        <v>454</v>
      </c>
      <c r="O31" s="23" t="s">
        <v>455</v>
      </c>
    </row>
    <row r="33" spans="2:8" x14ac:dyDescent="0.25">
      <c r="H33" s="93"/>
    </row>
    <row r="35" spans="2:8" ht="18.75" x14ac:dyDescent="0.25">
      <c r="B35" s="19"/>
      <c r="C35" s="20"/>
    </row>
    <row r="36" spans="2:8" ht="18.75" x14ac:dyDescent="0.25">
      <c r="B36" s="19"/>
      <c r="C36" s="20"/>
    </row>
    <row r="37" spans="2:8" x14ac:dyDescent="0.25">
      <c r="B37" s="134" t="s">
        <v>373</v>
      </c>
    </row>
    <row r="39" spans="2:8" ht="18.75" x14ac:dyDescent="0.25">
      <c r="B39" s="18" t="s">
        <v>5</v>
      </c>
      <c r="C39" s="18" t="s">
        <v>23</v>
      </c>
      <c r="D39" s="173" t="s">
        <v>435</v>
      </c>
    </row>
    <row r="40" spans="2:8" ht="18.75" x14ac:dyDescent="0.25">
      <c r="B40" s="23" t="s">
        <v>442</v>
      </c>
      <c r="C40" s="104">
        <f>SUMIF('2. CONTRATACION DE PERSONAL'!C:C,'Cuadro Resumen'!$B$40:$B$56,'2. CONTRATACION DE PERSONAL'!D:D)</f>
        <v>0</v>
      </c>
      <c r="D40" s="174">
        <f>SUMIF('2. CONTRATACION DE PERSONAL'!$C:$C,'Cuadro Resumen'!$B$40:$B$56,'2. CONTRATACION DE PERSONAL'!$G:$G)</f>
        <v>0</v>
      </c>
    </row>
    <row r="41" spans="2:8" ht="18.75" x14ac:dyDescent="0.25">
      <c r="B41" s="23" t="s">
        <v>443</v>
      </c>
      <c r="C41" s="104">
        <f>SUMIF('2. CONTRATACION DE PERSONAL'!C:C,'Cuadro Resumen'!$B$40:$B$56,'2. CONTRATACION DE PERSONAL'!D:D)</f>
        <v>0</v>
      </c>
      <c r="D41" s="174">
        <f>SUMIF('2. CONTRATACION DE PERSONAL'!$C:$C,'Cuadro Resumen'!$B$40:$B$56,'2. CONTRATACION DE PERSONAL'!$G:$G)</f>
        <v>0</v>
      </c>
    </row>
    <row r="42" spans="2:8" ht="18.75" x14ac:dyDescent="0.25">
      <c r="B42" s="23" t="s">
        <v>444</v>
      </c>
      <c r="C42" s="104">
        <f>SUMIF('2. CONTRATACION DE PERSONAL'!C:C,'Cuadro Resumen'!$B$40:$B$56,'2. CONTRATACION DE PERSONAL'!D:D)</f>
        <v>0</v>
      </c>
      <c r="D42" s="174">
        <f>SUMIF('2. CONTRATACION DE PERSONAL'!$C:$C,'Cuadro Resumen'!$B$40:$B$56,'2. CONTRATACION DE PERSONAL'!$G:$G)</f>
        <v>0</v>
      </c>
    </row>
    <row r="43" spans="2:8" ht="18.75" x14ac:dyDescent="0.25">
      <c r="B43" s="23" t="s">
        <v>445</v>
      </c>
      <c r="C43" s="104">
        <f>SUMIF('2. CONTRATACION DE PERSONAL'!C:C,'Cuadro Resumen'!$B$40:$B$56,'2. CONTRATACION DE PERSONAL'!D:D)</f>
        <v>0</v>
      </c>
      <c r="D43" s="174">
        <f>SUMIF('2. CONTRATACION DE PERSONAL'!$C:$C,'Cuadro Resumen'!$B$40:$B$56,'2. CONTRATACION DE PERSONAL'!$G:$G)</f>
        <v>0</v>
      </c>
    </row>
    <row r="44" spans="2:8" ht="18.75" x14ac:dyDescent="0.25">
      <c r="B44" s="23" t="s">
        <v>446</v>
      </c>
      <c r="C44" s="104">
        <f>SUMIF('2. CONTRATACION DE PERSONAL'!C:C,'Cuadro Resumen'!$B$40:$B$56,'2. CONTRATACION DE PERSONAL'!D:D)</f>
        <v>0</v>
      </c>
      <c r="D44" s="174">
        <f>SUMIF('2. CONTRATACION DE PERSONAL'!$C:$C,'Cuadro Resumen'!$B$40:$B$56,'2. CONTRATACION DE PERSONAL'!$G:$G)</f>
        <v>0</v>
      </c>
    </row>
    <row r="45" spans="2:8" ht="18.75" x14ac:dyDescent="0.25">
      <c r="B45" s="23" t="s">
        <v>447</v>
      </c>
      <c r="C45" s="104">
        <f>SUMIF('2. CONTRATACION DE PERSONAL'!C:C,'Cuadro Resumen'!$B$40:$B$56,'2. CONTRATACION DE PERSONAL'!D:D)</f>
        <v>0</v>
      </c>
      <c r="D45" s="174">
        <f>SUMIF('2. CONTRATACION DE PERSONAL'!$C:$C,'Cuadro Resumen'!$B$40:$B$56,'2. CONTRATACION DE PERSONAL'!$G:$G)</f>
        <v>0</v>
      </c>
    </row>
    <row r="46" spans="2:8" ht="18.75" x14ac:dyDescent="0.25">
      <c r="B46" s="23" t="s">
        <v>448</v>
      </c>
      <c r="C46" s="104">
        <f>SUMIF('2. CONTRATACION DE PERSONAL'!C:C,'Cuadro Resumen'!$B$40:$B$56,'2. CONTRATACION DE PERSONAL'!D:D)</f>
        <v>0</v>
      </c>
      <c r="D46" s="174">
        <f>SUMIF('2. CONTRATACION DE PERSONAL'!$C:$C,'Cuadro Resumen'!$B$40:$B$56,'2. CONTRATACION DE PERSONAL'!$G:$G)</f>
        <v>0</v>
      </c>
    </row>
    <row r="47" spans="2:8" ht="18.75" x14ac:dyDescent="0.25">
      <c r="B47" s="23" t="s">
        <v>449</v>
      </c>
      <c r="C47" s="104">
        <f>SUMIF('2. CONTRATACION DE PERSONAL'!C:C,'Cuadro Resumen'!$B$40:$B$56,'2. CONTRATACION DE PERSONAL'!D:D)</f>
        <v>0</v>
      </c>
      <c r="D47" s="174">
        <f>SUMIF('2. CONTRATACION DE PERSONAL'!$C:$C,'Cuadro Resumen'!$B$40:$B$56,'2. CONTRATACION DE PERSONAL'!$G:$G)</f>
        <v>0</v>
      </c>
    </row>
    <row r="48" spans="2:8" ht="18.75" x14ac:dyDescent="0.25">
      <c r="B48" s="23" t="s">
        <v>450</v>
      </c>
      <c r="C48" s="104">
        <f>SUMIF('2. CONTRATACION DE PERSONAL'!C:C,'Cuadro Resumen'!$B$40:$B$56,'2. CONTRATACION DE PERSONAL'!D:D)</f>
        <v>0</v>
      </c>
      <c r="D48" s="174">
        <f>SUMIF('2. CONTRATACION DE PERSONAL'!$C:$C,'Cuadro Resumen'!$B$40:$B$56,'2. CONTRATACION DE PERSONAL'!$G:$G)</f>
        <v>0</v>
      </c>
    </row>
    <row r="49" spans="2:4" ht="18.75" x14ac:dyDescent="0.25">
      <c r="B49" s="23" t="s">
        <v>451</v>
      </c>
      <c r="C49" s="104">
        <f>SUMIF('2. CONTRATACION DE PERSONAL'!C:C,'Cuadro Resumen'!$B$40:$B$56,'2. CONTRATACION DE PERSONAL'!D:D)</f>
        <v>0</v>
      </c>
      <c r="D49" s="174">
        <f>SUMIF('2. CONTRATACION DE PERSONAL'!$C:$C,'Cuadro Resumen'!$B$40:$B$56,'2. CONTRATACION DE PERSONAL'!$G:$G)</f>
        <v>0</v>
      </c>
    </row>
    <row r="50" spans="2:4" ht="18.75" x14ac:dyDescent="0.25">
      <c r="B50" s="23" t="s">
        <v>452</v>
      </c>
      <c r="C50" s="104">
        <f>SUMIF('2. CONTRATACION DE PERSONAL'!C:C,'Cuadro Resumen'!$B$40:$B$56,'2. CONTRATACION DE PERSONAL'!D:D)</f>
        <v>0</v>
      </c>
      <c r="D50" s="174">
        <f>SUMIF('2. CONTRATACION DE PERSONAL'!$C:$C,'Cuadro Resumen'!$B$40:$B$56,'2. CONTRATACION DE PERSONAL'!$G:$G)</f>
        <v>0</v>
      </c>
    </row>
    <row r="51" spans="2:4" ht="18.75" x14ac:dyDescent="0.25">
      <c r="B51" s="23" t="s">
        <v>453</v>
      </c>
      <c r="C51" s="104">
        <f>SUMIF('2. CONTRATACION DE PERSONAL'!C:C,'Cuadro Resumen'!$B$40:$B$56,'2. CONTRATACION DE PERSONAL'!D:D)</f>
        <v>0</v>
      </c>
      <c r="D51" s="174">
        <f>SUMIF('2. CONTRATACION DE PERSONAL'!$C:$C,'Cuadro Resumen'!$B$40:$B$56,'2. CONTRATACION DE PERSONAL'!$G:$G)</f>
        <v>0</v>
      </c>
    </row>
    <row r="52" spans="2:4" ht="18.75" x14ac:dyDescent="0.25">
      <c r="B52" s="23" t="s">
        <v>454</v>
      </c>
      <c r="C52" s="104">
        <f>SUMIF('2. CONTRATACION DE PERSONAL'!C:C,'Cuadro Resumen'!$B$40:$B$56,'2. CONTRATACION DE PERSONAL'!D:D)</f>
        <v>0</v>
      </c>
      <c r="D52" s="174">
        <f>SUMIF('2. CONTRATACION DE PERSONAL'!$C:$C,'Cuadro Resumen'!$B$40:$B$56,'2. CONTRATACION DE PERSONAL'!$G:$G)</f>
        <v>0</v>
      </c>
    </row>
    <row r="53" spans="2:4" ht="18.75" x14ac:dyDescent="0.25">
      <c r="B53" s="23" t="s">
        <v>455</v>
      </c>
      <c r="C53" s="104">
        <f>SUMIF('2. CONTRATACION DE PERSONAL'!C:C,'Cuadro Resumen'!$B$40:$B$56,'2. CONTRATACION DE PERSONAL'!D:D)</f>
        <v>0</v>
      </c>
      <c r="D53" s="174">
        <f>SUMIF('2. CONTRATACION DE PERSONAL'!$C:$C,'Cuadro Resumen'!$B$40:$B$56,'2. CONTRATACION DE PERSONAL'!$G:$G)</f>
        <v>0</v>
      </c>
    </row>
    <row r="54" spans="2:4" ht="18.75" x14ac:dyDescent="0.25">
      <c r="B54" s="19" t="s">
        <v>51</v>
      </c>
      <c r="C54" s="104">
        <f>SUMIF('2. CONTRATACION DE PERSONAL'!C:C,'Cuadro Resumen'!$B$40:$B$56,'2. CONTRATACION DE PERSONAL'!D:D)</f>
        <v>1</v>
      </c>
      <c r="D54" s="174">
        <f>SUMIF('2. CONTRATACION DE PERSONAL'!$C:$C,'Cuadro Resumen'!$B$40:$B$56,'2. CONTRATACION DE PERSONAL'!$G:$G)</f>
        <v>36000</v>
      </c>
    </row>
    <row r="55" spans="2:4" ht="18.75" x14ac:dyDescent="0.25">
      <c r="B55" s="19" t="s">
        <v>28</v>
      </c>
      <c r="C55" s="104">
        <f>SUMIF('2. CONTRATACION DE PERSONAL'!C:C,'Cuadro Resumen'!$B$40:$B$56,'2. CONTRATACION DE PERSONAL'!D:D)</f>
        <v>0</v>
      </c>
      <c r="D55" s="174">
        <f>SUMIF('2. CONTRATACION DE PERSONAL'!$C:$C,'Cuadro Resumen'!$B$40:$B$56,'2. CONTRATACION DE PERSONAL'!$G:$G)</f>
        <v>0</v>
      </c>
    </row>
    <row r="56" spans="2:4" ht="18.75" x14ac:dyDescent="0.25">
      <c r="B56" s="19" t="s">
        <v>29</v>
      </c>
      <c r="C56" s="104">
        <f>SUMIF('2. CONTRATACION DE PERSONAL'!C:C,'Cuadro Resumen'!$B$40:$B$56,'2. CONTRATACION DE PERSONAL'!D:D)</f>
        <v>0</v>
      </c>
      <c r="D56" s="174">
        <f>SUMIF('2. CONTRATACION DE PERSONAL'!$C:$C,'Cuadro Resumen'!$B$40:$B$56,'2. CONTRATACION DE PERSONAL'!$G:$G)</f>
        <v>0</v>
      </c>
    </row>
    <row r="57" spans="2:4" ht="23.25" x14ac:dyDescent="0.25">
      <c r="B57" s="21" t="s">
        <v>85</v>
      </c>
      <c r="C57" s="105">
        <f>SUBTOTAL(109,C40:C56)</f>
        <v>1</v>
      </c>
      <c r="D57" s="174">
        <f>SUM(D40:D56)</f>
        <v>36000</v>
      </c>
    </row>
    <row r="66" spans="2:4" x14ac:dyDescent="0.25">
      <c r="B66" s="134" t="s">
        <v>340</v>
      </c>
    </row>
    <row r="68" spans="2:4" ht="18.75" x14ac:dyDescent="0.25">
      <c r="B68" s="18" t="s">
        <v>5</v>
      </c>
      <c r="C68" s="18" t="s">
        <v>23</v>
      </c>
      <c r="D68" s="173" t="s">
        <v>435</v>
      </c>
    </row>
    <row r="69" spans="2:4" ht="18.75" x14ac:dyDescent="0.25">
      <c r="B69" s="19" t="s">
        <v>31</v>
      </c>
      <c r="C69" s="20">
        <f>SUMIF('3. EQUIPO DE OFICINA'!C:C,'Cuadro Resumen'!$B$69:$B$78,'3. EQUIPO DE OFICINA'!D:D)</f>
        <v>0</v>
      </c>
      <c r="D69" s="175">
        <f>SUMIF('3. EQUIPO DE OFICINA'!$C:$C,'Cuadro Resumen'!$B$69:$B$78,'3. EQUIPO DE OFICINA'!$F:$F)</f>
        <v>0</v>
      </c>
    </row>
    <row r="70" spans="2:4" ht="18.75" x14ac:dyDescent="0.25">
      <c r="B70" s="29" t="s">
        <v>32</v>
      </c>
      <c r="C70" s="20">
        <f>SUMIF('3. EQUIPO DE OFICINA'!C:C,'Cuadro Resumen'!$B$69:$B$78,'3. EQUIPO DE OFICINA'!D:D)</f>
        <v>0</v>
      </c>
      <c r="D70" s="175">
        <f>SUMIF('3. EQUIPO DE OFICINA'!$C:$C,'Cuadro Resumen'!$B$69:$B$78,'3. EQUIPO DE OFICINA'!$F:$F)</f>
        <v>0</v>
      </c>
    </row>
    <row r="71" spans="2:4" ht="18.75" x14ac:dyDescent="0.25">
      <c r="B71" s="29" t="s">
        <v>33</v>
      </c>
      <c r="C71" s="20">
        <f>SUMIF('3. EQUIPO DE OFICINA'!C:C,'Cuadro Resumen'!$B$69:$B$78,'3. EQUIPO DE OFICINA'!D:D)</f>
        <v>0</v>
      </c>
      <c r="D71" s="175">
        <f>SUMIF('3. EQUIPO DE OFICINA'!$C:$C,'Cuadro Resumen'!$B$69:$B$78,'3. EQUIPO DE OFICINA'!$F:$F)</f>
        <v>0</v>
      </c>
    </row>
    <row r="72" spans="2:4" ht="18.75" x14ac:dyDescent="0.25">
      <c r="B72" s="29" t="s">
        <v>34</v>
      </c>
      <c r="C72" s="20">
        <f>SUMIF('3. EQUIPO DE OFICINA'!C:C,'Cuadro Resumen'!$B$69:$B$78,'3. EQUIPO DE OFICINA'!D:D)</f>
        <v>0</v>
      </c>
      <c r="D72" s="175">
        <f>SUMIF('3. EQUIPO DE OFICINA'!$C:$C,'Cuadro Resumen'!$B$69:$B$78,'3. EQUIPO DE OFICINA'!$F:$F)</f>
        <v>0</v>
      </c>
    </row>
    <row r="73" spans="2:4" ht="18.75" x14ac:dyDescent="0.25">
      <c r="B73" s="29" t="s">
        <v>35</v>
      </c>
      <c r="C73" s="20">
        <f>SUMIF('3. EQUIPO DE OFICINA'!C:C,'Cuadro Resumen'!$B$69:$B$78,'3. EQUIPO DE OFICINA'!D:D)</f>
        <v>0</v>
      </c>
      <c r="D73" s="175">
        <f>SUMIF('3. EQUIPO DE OFICINA'!$C:$C,'Cuadro Resumen'!$B$69:$B$78,'3. EQUIPO DE OFICINA'!$F:$F)</f>
        <v>0</v>
      </c>
    </row>
    <row r="74" spans="2:4" ht="18.75" x14ac:dyDescent="0.25">
      <c r="B74" s="29" t="s">
        <v>36</v>
      </c>
      <c r="C74" s="20">
        <f>SUMIF('3. EQUIPO DE OFICINA'!C:C,'Cuadro Resumen'!$B$69:$B$78,'3. EQUIPO DE OFICINA'!D:D)</f>
        <v>0</v>
      </c>
      <c r="D74" s="175">
        <f>SUMIF('3. EQUIPO DE OFICINA'!$C:$C,'Cuadro Resumen'!$B$69:$B$78,'3. EQUIPO DE OFICINA'!$F:$F)</f>
        <v>0</v>
      </c>
    </row>
    <row r="75" spans="2:4" ht="18.75" x14ac:dyDescent="0.25">
      <c r="B75" s="29" t="s">
        <v>37</v>
      </c>
      <c r="C75" s="20">
        <f>SUMIF('3. EQUIPO DE OFICINA'!C:C,'Cuadro Resumen'!$B$69:$B$78,'3. EQUIPO DE OFICINA'!D:D)</f>
        <v>0</v>
      </c>
      <c r="D75" s="175">
        <f>SUMIF('3. EQUIPO DE OFICINA'!$C:$C,'Cuadro Resumen'!$B$69:$B$78,'3. EQUIPO DE OFICINA'!$F:$F)</f>
        <v>0</v>
      </c>
    </row>
    <row r="76" spans="2:4" ht="18.75" x14ac:dyDescent="0.25">
      <c r="B76" s="19" t="s">
        <v>38</v>
      </c>
      <c r="C76" s="20">
        <f>SUMIF('3. EQUIPO DE OFICINA'!C:C,'Cuadro Resumen'!$B$69:$B$78,'3. EQUIPO DE OFICINA'!D:D)</f>
        <v>0</v>
      </c>
      <c r="D76" s="175">
        <f>SUMIF('3. EQUIPO DE OFICINA'!$C:$C,'Cuadro Resumen'!$B$69:$B$78,'3. EQUIPO DE OFICINA'!$F:$F)</f>
        <v>0</v>
      </c>
    </row>
    <row r="77" spans="2:4" ht="18.75" x14ac:dyDescent="0.25">
      <c r="B77" s="19" t="s">
        <v>39</v>
      </c>
      <c r="C77" s="20">
        <f>SUMIF('3. EQUIPO DE OFICINA'!C:C,'Cuadro Resumen'!$B$69:$B$78,'3. EQUIPO DE OFICINA'!D:D)</f>
        <v>0</v>
      </c>
      <c r="D77" s="175">
        <f>SUMIF('3. EQUIPO DE OFICINA'!$C:$C,'Cuadro Resumen'!$B$69:$B$78,'3. EQUIPO DE OFICINA'!$F:$F)</f>
        <v>0</v>
      </c>
    </row>
    <row r="78" spans="2:4" ht="18.75" x14ac:dyDescent="0.25">
      <c r="B78" s="19" t="s">
        <v>40</v>
      </c>
      <c r="C78" s="20">
        <f>SUMIF('3. EQUIPO DE OFICINA'!C:C,'Cuadro Resumen'!$B$69:$B$78,'3. EQUIPO DE OFICINA'!D:D)</f>
        <v>0</v>
      </c>
      <c r="D78" s="175">
        <f>SUMIF('3. EQUIPO DE OFICINA'!$C:$C,'Cuadro Resumen'!$B$69:$B$78,'3. EQUIPO DE OFICINA'!$F:$F)</f>
        <v>0</v>
      </c>
    </row>
    <row r="79" spans="2:4" ht="18.75" x14ac:dyDescent="0.25">
      <c r="B79" s="19"/>
      <c r="C79" s="20">
        <f>SUMIF('3. EQUIPO DE OFICINA'!C:C,'Cuadro Resumen'!$B$69:$B$78,'3. EQUIPO DE OFICINA'!D:D)</f>
        <v>0</v>
      </c>
      <c r="D79" s="175">
        <f>SUMIF('3. EQUIPO DE OFICINA'!$C:$C,'Cuadro Resumen'!$B$69:$B$78,'3. EQUIPO DE OFICINA'!$F:$F)</f>
        <v>0</v>
      </c>
    </row>
    <row r="80" spans="2:4" ht="23.25" x14ac:dyDescent="0.25">
      <c r="B80" s="21" t="s">
        <v>85</v>
      </c>
      <c r="C80" s="22">
        <f>SUM(C69:C79)</f>
        <v>0</v>
      </c>
      <c r="D80" s="176">
        <f>SUM(D69:D79)</f>
        <v>0</v>
      </c>
    </row>
    <row r="83" spans="2:4" x14ac:dyDescent="0.25">
      <c r="B83" s="134" t="s">
        <v>341</v>
      </c>
    </row>
    <row r="85" spans="2:4" ht="18.75" x14ac:dyDescent="0.25">
      <c r="B85" s="18" t="s">
        <v>342</v>
      </c>
      <c r="C85" s="18" t="s">
        <v>23</v>
      </c>
      <c r="D85" s="173" t="s">
        <v>435</v>
      </c>
    </row>
    <row r="86" spans="2:4" ht="37.5" x14ac:dyDescent="0.25">
      <c r="B86" s="241" t="s">
        <v>1297</v>
      </c>
      <c r="C86" s="20">
        <f>SUMIF('4. EQUIPO TECNOLÓGICOS'!C:C,'Cuadro Resumen'!$B$86:$B$102,'4. EQUIPO TECNOLÓGICOS'!D:D)</f>
        <v>0</v>
      </c>
      <c r="D86" s="20">
        <f>SUMIF('4. EQUIPO TECNOLÓGICOS'!$C:$C,'Cuadro Resumen'!$B$86:$B$102,'4. EQUIPO TECNOLÓGICOS'!F:F)</f>
        <v>0</v>
      </c>
    </row>
    <row r="87" spans="2:4" ht="18.75" x14ac:dyDescent="0.25">
      <c r="B87" s="241" t="s">
        <v>1298</v>
      </c>
      <c r="C87" s="20">
        <f>SUMIF('4. EQUIPO TECNOLÓGICOS'!C:C,'Cuadro Resumen'!$B$86:$B$102,'4. EQUIPO TECNOLÓGICOS'!D:D)</f>
        <v>0</v>
      </c>
      <c r="D87" s="20">
        <f>SUMIF('4. EQUIPO TECNOLÓGICOS'!$C:$C,'Cuadro Resumen'!$B$86:$B$102,'4. EQUIPO TECNOLÓGICOS'!F:F)</f>
        <v>0</v>
      </c>
    </row>
    <row r="88" spans="2:4" ht="37.5" x14ac:dyDescent="0.25">
      <c r="B88" s="241" t="s">
        <v>1296</v>
      </c>
      <c r="C88" s="20">
        <f>SUMIF('4. EQUIPO TECNOLÓGICOS'!C:C,'Cuadro Resumen'!$B$86:$B$102,'4. EQUIPO TECNOLÓGICOS'!D:D)</f>
        <v>0</v>
      </c>
      <c r="D88" s="20">
        <f>SUMIF('4. EQUIPO TECNOLÓGICOS'!$C:$C,'Cuadro Resumen'!$B$86:$B$102,'4. EQUIPO TECNOLÓGICOS'!F:F)</f>
        <v>0</v>
      </c>
    </row>
    <row r="89" spans="2:4" ht="37.5" x14ac:dyDescent="0.25">
      <c r="B89" s="241" t="s">
        <v>1299</v>
      </c>
      <c r="C89" s="20">
        <f>SUMIF('4. EQUIPO TECNOLÓGICOS'!C:C,'Cuadro Resumen'!$B$86:$B$102,'4. EQUIPO TECNOLÓGICOS'!D:D)</f>
        <v>0</v>
      </c>
      <c r="D89" s="20">
        <f>SUMIF('4. EQUIPO TECNOLÓGICOS'!$C:$C,'Cuadro Resumen'!$B$86:$B$102,'4. EQUIPO TECNOLÓGICOS'!F:F)</f>
        <v>0</v>
      </c>
    </row>
    <row r="90" spans="2:4" ht="18.75" x14ac:dyDescent="0.25">
      <c r="B90" s="19" t="s">
        <v>374</v>
      </c>
      <c r="C90" s="20">
        <f>SUMIF('4. EQUIPO TECNOLÓGICOS'!C:C,'Cuadro Resumen'!$B$86:$B$102,'4. EQUIPO TECNOLÓGICOS'!D:D)</f>
        <v>0</v>
      </c>
      <c r="D90" s="20">
        <f>SUMIF('4. EQUIPO TECNOLÓGICOS'!$C:$C,'Cuadro Resumen'!$B$86:$B$102,'4. EQUIPO TECNOLÓGICOS'!F:F)</f>
        <v>0</v>
      </c>
    </row>
    <row r="91" spans="2:4" ht="18.75" x14ac:dyDescent="0.25">
      <c r="B91" s="29" t="s">
        <v>41</v>
      </c>
      <c r="C91" s="20">
        <f>SUMIF('4. EQUIPO TECNOLÓGICOS'!C:C,'Cuadro Resumen'!$B$86:$B$102,'4. EQUIPO TECNOLÓGICOS'!D:D)</f>
        <v>0</v>
      </c>
      <c r="D91" s="20">
        <f>SUMIF('4. EQUIPO TECNOLÓGICOS'!$C:$C,'Cuadro Resumen'!$B$86:$B$102,'4. EQUIPO TECNOLÓGICOS'!F:F)</f>
        <v>0</v>
      </c>
    </row>
    <row r="92" spans="2:4" ht="18.75" x14ac:dyDescent="0.25">
      <c r="B92" s="29" t="s">
        <v>42</v>
      </c>
      <c r="C92" s="20">
        <f>SUMIF('4. EQUIPO TECNOLÓGICOS'!C:C,'Cuadro Resumen'!$B$86:$B$102,'4. EQUIPO TECNOLÓGICOS'!D:D)</f>
        <v>0</v>
      </c>
      <c r="D92" s="20">
        <f>SUMIF('4. EQUIPO TECNOLÓGICOS'!$C:$C,'Cuadro Resumen'!$B$86:$B$102,'4. EQUIPO TECNOLÓGICOS'!F:F)</f>
        <v>0</v>
      </c>
    </row>
    <row r="93" spans="2:4" ht="18.75" x14ac:dyDescent="0.25">
      <c r="B93" s="29" t="s">
        <v>43</v>
      </c>
      <c r="C93" s="20">
        <f>SUMIF('4. EQUIPO TECNOLÓGICOS'!C:C,'Cuadro Resumen'!$B$86:$B$102,'4. EQUIPO TECNOLÓGICOS'!D:D)</f>
        <v>0</v>
      </c>
      <c r="D93" s="20">
        <f>SUMIF('4. EQUIPO TECNOLÓGICOS'!$C:$C,'Cuadro Resumen'!$B$86:$B$102,'4. EQUIPO TECNOLÓGICOS'!F:F)</f>
        <v>0</v>
      </c>
    </row>
    <row r="94" spans="2:4" ht="18.75" x14ac:dyDescent="0.25">
      <c r="B94" s="19" t="s">
        <v>8</v>
      </c>
      <c r="C94" s="20">
        <f>SUMIF('4. EQUIPO TECNOLÓGICOS'!C:C,'Cuadro Resumen'!$B$86:$B$102,'4. EQUIPO TECNOLÓGICOS'!D:D)</f>
        <v>0</v>
      </c>
      <c r="D94" s="20">
        <f>SUMIF('4. EQUIPO TECNOLÓGICOS'!$C:$C,'Cuadro Resumen'!$B$86:$B$102,'4. EQUIPO TECNOLÓGICOS'!F:F)</f>
        <v>0</v>
      </c>
    </row>
    <row r="95" spans="2:4" ht="18.75" x14ac:dyDescent="0.25">
      <c r="B95" s="29" t="s">
        <v>44</v>
      </c>
      <c r="C95" s="20">
        <f>SUMIF('4. EQUIPO TECNOLÓGICOS'!C:C,'Cuadro Resumen'!$B$86:$B$102,'4. EQUIPO TECNOLÓGICOS'!D:D)</f>
        <v>0</v>
      </c>
      <c r="D95" s="20">
        <f>SUMIF('4. EQUIPO TECNOLÓGICOS'!$C:$C,'Cuadro Resumen'!$B$86:$B$102,'4. EQUIPO TECNOLÓGICOS'!F:F)</f>
        <v>0</v>
      </c>
    </row>
    <row r="96" spans="2:4" ht="18.75" x14ac:dyDescent="0.25">
      <c r="B96" s="19" t="s">
        <v>45</v>
      </c>
      <c r="C96" s="20">
        <f>SUMIF('4. EQUIPO TECNOLÓGICOS'!C:C,'Cuadro Resumen'!$B$86:$B$102,'4. EQUIPO TECNOLÓGICOS'!D:D)</f>
        <v>0</v>
      </c>
      <c r="D96" s="20">
        <f>SUMIF('4. EQUIPO TECNOLÓGICOS'!$C:$C,'Cuadro Resumen'!$B$86:$B$102,'4. EQUIPO TECNOLÓGICOS'!F:F)</f>
        <v>0</v>
      </c>
    </row>
    <row r="97" spans="2:4" ht="18.75" x14ac:dyDescent="0.25">
      <c r="B97" s="29" t="s">
        <v>46</v>
      </c>
      <c r="C97" s="20">
        <f>SUMIF('4. EQUIPO TECNOLÓGICOS'!C:C,'Cuadro Resumen'!$B$86:$B$102,'4. EQUIPO TECNOLÓGICOS'!D:D)</f>
        <v>0</v>
      </c>
      <c r="D97" s="20">
        <f>SUMIF('4. EQUIPO TECNOLÓGICOS'!$C:$C,'Cuadro Resumen'!$B$86:$B$102,'4. EQUIPO TECNOLÓGICOS'!F:F)</f>
        <v>0</v>
      </c>
    </row>
    <row r="98" spans="2:4" ht="18.75" x14ac:dyDescent="0.25">
      <c r="B98" s="29" t="s">
        <v>47</v>
      </c>
      <c r="C98" s="20">
        <f>SUMIF('4. EQUIPO TECNOLÓGICOS'!C:C,'Cuadro Resumen'!$B$86:$B$102,'4. EQUIPO TECNOLÓGICOS'!D:D)</f>
        <v>0</v>
      </c>
      <c r="D98" s="20">
        <f>SUMIF('4. EQUIPO TECNOLÓGICOS'!$C:$C,'Cuadro Resumen'!$B$86:$B$102,'4. EQUIPO TECNOLÓGICOS'!F:F)</f>
        <v>0</v>
      </c>
    </row>
    <row r="99" spans="2:4" ht="18.75" x14ac:dyDescent="0.25">
      <c r="B99" s="19" t="s">
        <v>1441</v>
      </c>
      <c r="C99" s="20">
        <f>SUMIF('4. EQUIPO TECNOLÓGICOS'!C:C,'Cuadro Resumen'!$B$86:$B$102,'4. EQUIPO TECNOLÓGICOS'!D:D)</f>
        <v>0</v>
      </c>
      <c r="D99" s="20">
        <f>SUMIF('4. EQUIPO TECNOLÓGICOS'!$C:$C,'Cuadro Resumen'!$B$86:$B$102,'4. EQUIPO TECNOLÓGICOS'!F:F)</f>
        <v>0</v>
      </c>
    </row>
    <row r="100" spans="2:4" ht="18.75" x14ac:dyDescent="0.25">
      <c r="B100" s="29" t="s">
        <v>48</v>
      </c>
      <c r="C100" s="20">
        <f>SUMIF('4. EQUIPO TECNOLÓGICOS'!C:C,'Cuadro Resumen'!$B$86:$B$102,'4. EQUIPO TECNOLÓGICOS'!D:D)</f>
        <v>0</v>
      </c>
      <c r="D100" s="20">
        <f>SUMIF('4. EQUIPO TECNOLÓGICOS'!$C:$C,'Cuadro Resumen'!$B$86:$B$102,'4. EQUIPO TECNOLÓGICOS'!F:F)</f>
        <v>0</v>
      </c>
    </row>
    <row r="101" spans="2:4" ht="18.75" x14ac:dyDescent="0.25">
      <c r="B101" s="29" t="s">
        <v>49</v>
      </c>
      <c r="C101" s="20">
        <f>SUMIF('4. EQUIPO TECNOLÓGICOS'!C:C,'Cuadro Resumen'!$B$86:$B$102,'4. EQUIPO TECNOLÓGICOS'!D:D)</f>
        <v>0</v>
      </c>
      <c r="D101" s="20">
        <f>SUMIF('4. EQUIPO TECNOLÓGICOS'!$C:$C,'Cuadro Resumen'!$B$86:$B$102,'4. EQUIPO TECNOLÓGICOS'!F:F)</f>
        <v>0</v>
      </c>
    </row>
    <row r="102" spans="2:4" ht="18.75" x14ac:dyDescent="0.25">
      <c r="B102" s="29" t="s">
        <v>50</v>
      </c>
      <c r="C102" s="20">
        <f>SUMIF('4. EQUIPO TECNOLÓGICOS'!C:C,'Cuadro Resumen'!$B$86:$B$102,'4. EQUIPO TECNOLÓGICOS'!D:D)</f>
        <v>0</v>
      </c>
      <c r="D102" s="20">
        <f>SUMIF('4. EQUIPO TECNOLÓGICOS'!$C:$C,'Cuadro Resumen'!$B$86:$B$102,'4. EQUIPO TECNOLÓGICOS'!F:F)</f>
        <v>0</v>
      </c>
    </row>
    <row r="103" spans="2:4" ht="23.25" x14ac:dyDescent="0.25">
      <c r="B103" s="21" t="s">
        <v>85</v>
      </c>
      <c r="C103" s="22">
        <f>SUM(C86:C102)</f>
        <v>0</v>
      </c>
      <c r="D103" s="22">
        <f>SUM(D86:D102)</f>
        <v>0</v>
      </c>
    </row>
    <row r="107" spans="2:4" x14ac:dyDescent="0.25">
      <c r="B107" s="134" t="s">
        <v>433</v>
      </c>
    </row>
    <row r="128" spans="2:2" x14ac:dyDescent="0.25">
      <c r="B128" s="134" t="s">
        <v>434</v>
      </c>
    </row>
    <row r="129" spans="2:4" x14ac:dyDescent="0.25">
      <c r="B129" s="23" t="s">
        <v>80</v>
      </c>
      <c r="C129" s="23" t="s">
        <v>23</v>
      </c>
      <c r="D129" s="23" t="s">
        <v>435</v>
      </c>
    </row>
    <row r="130" spans="2:4" x14ac:dyDescent="0.25">
      <c r="B130" s="23" t="s">
        <v>436</v>
      </c>
    </row>
    <row r="131" spans="2:4" x14ac:dyDescent="0.25">
      <c r="B131" s="23" t="s">
        <v>426</v>
      </c>
    </row>
    <row r="132" spans="2:4" x14ac:dyDescent="0.25">
      <c r="B132" s="23" t="s">
        <v>440</v>
      </c>
    </row>
    <row r="145" spans="2:2" x14ac:dyDescent="0.25">
      <c r="B145" s="134" t="s">
        <v>441</v>
      </c>
    </row>
    <row r="196" spans="2:9" s="59" customFormat="1" x14ac:dyDescent="0.25">
      <c r="I196" s="380"/>
    </row>
    <row r="198" spans="2:9" hidden="1" x14ac:dyDescent="0.25">
      <c r="B198" s="493" t="s">
        <v>1457</v>
      </c>
      <c r="C198" s="493"/>
      <c r="D198" s="493"/>
      <c r="E198" s="493"/>
      <c r="F198" s="493"/>
    </row>
    <row r="199" spans="2:9" hidden="1" x14ac:dyDescent="0.25">
      <c r="B199" s="384" t="s">
        <v>1458</v>
      </c>
      <c r="C199" s="383" t="s">
        <v>1459</v>
      </c>
      <c r="D199" s="383" t="s">
        <v>1459</v>
      </c>
      <c r="E199" s="383" t="s">
        <v>1460</v>
      </c>
      <c r="F199" s="383" t="s">
        <v>1460</v>
      </c>
    </row>
    <row r="200" spans="2:9" hidden="1" x14ac:dyDescent="0.25">
      <c r="B200" s="382"/>
      <c r="C200" s="382" t="s">
        <v>1461</v>
      </c>
      <c r="D200" s="382" t="s">
        <v>1462</v>
      </c>
      <c r="E200" s="382" t="s">
        <v>1461</v>
      </c>
      <c r="F200" s="382" t="s">
        <v>1462</v>
      </c>
    </row>
    <row r="201" spans="2:9" hidden="1" x14ac:dyDescent="0.25">
      <c r="B201" s="384" t="s">
        <v>0</v>
      </c>
      <c r="C201" s="381">
        <v>255</v>
      </c>
      <c r="D201" s="381">
        <v>235</v>
      </c>
      <c r="E201" s="381">
        <v>300</v>
      </c>
      <c r="F201" s="381">
        <v>280</v>
      </c>
    </row>
    <row r="202" spans="2:9" hidden="1" x14ac:dyDescent="0.25">
      <c r="B202" s="384" t="s">
        <v>1</v>
      </c>
      <c r="C202" s="381">
        <v>225</v>
      </c>
      <c r="D202" s="381">
        <v>205</v>
      </c>
      <c r="E202" s="381">
        <v>270</v>
      </c>
      <c r="F202" s="381">
        <v>250</v>
      </c>
    </row>
    <row r="203" spans="2:9" hidden="1" x14ac:dyDescent="0.25">
      <c r="B203" s="384" t="s">
        <v>2</v>
      </c>
      <c r="C203" s="381">
        <v>195</v>
      </c>
      <c r="D203" s="381">
        <v>180</v>
      </c>
      <c r="E203" s="381">
        <v>240</v>
      </c>
      <c r="F203" s="381">
        <v>220</v>
      </c>
    </row>
    <row r="204" spans="2:9" hidden="1" x14ac:dyDescent="0.25">
      <c r="B204" s="384" t="s">
        <v>3</v>
      </c>
      <c r="C204" s="381">
        <v>165</v>
      </c>
      <c r="D204" s="381">
        <v>150</v>
      </c>
      <c r="E204" s="381">
        <v>210</v>
      </c>
      <c r="F204" s="381">
        <v>195</v>
      </c>
    </row>
    <row r="205" spans="2:9" hidden="1" x14ac:dyDescent="0.25">
      <c r="B205" s="384" t="s">
        <v>1463</v>
      </c>
      <c r="C205" s="381">
        <v>145</v>
      </c>
      <c r="D205" s="381">
        <v>135</v>
      </c>
      <c r="E205" s="381">
        <v>185</v>
      </c>
      <c r="F205" s="381">
        <v>170</v>
      </c>
    </row>
    <row r="206" spans="2:9" hidden="1" x14ac:dyDescent="0.25">
      <c r="B206" s="379"/>
      <c r="C206" s="379"/>
      <c r="D206" s="379"/>
      <c r="E206" s="379"/>
      <c r="F206" s="379"/>
    </row>
    <row r="207" spans="2:9" hidden="1" x14ac:dyDescent="0.25">
      <c r="B207" s="494" t="s">
        <v>1464</v>
      </c>
      <c r="C207" s="494"/>
      <c r="D207" s="494"/>
      <c r="E207" s="407">
        <f>C20</f>
        <v>22.584900000000001</v>
      </c>
      <c r="F207" s="407" t="str">
        <f>D20</f>
        <v>Lunes, 08 de febrero del 2016 Fuente el BCH</v>
      </c>
    </row>
    <row r="208" spans="2:9" hidden="1" x14ac:dyDescent="0.25">
      <c r="B208" s="379"/>
      <c r="C208" s="379"/>
      <c r="D208" s="379"/>
      <c r="E208" s="379"/>
      <c r="F208" s="379"/>
    </row>
    <row r="209" spans="2:9" hidden="1" x14ac:dyDescent="0.25">
      <c r="B209" s="379"/>
      <c r="C209" s="379"/>
      <c r="D209" s="379"/>
      <c r="E209" s="379"/>
      <c r="F209" s="379"/>
    </row>
    <row r="210" spans="2:9" hidden="1" x14ac:dyDescent="0.25">
      <c r="B210" s="493" t="s">
        <v>1457</v>
      </c>
      <c r="C210" s="493"/>
      <c r="D210" s="493"/>
      <c r="E210" s="493"/>
      <c r="F210" s="493"/>
    </row>
    <row r="211" spans="2:9" hidden="1" x14ac:dyDescent="0.25">
      <c r="B211" s="384" t="s">
        <v>1458</v>
      </c>
      <c r="C211" s="383" t="s">
        <v>1459</v>
      </c>
      <c r="D211" s="383" t="s">
        <v>1459</v>
      </c>
      <c r="E211" s="383" t="s">
        <v>1460</v>
      </c>
      <c r="F211" s="383" t="s">
        <v>1460</v>
      </c>
    </row>
    <row r="212" spans="2:9" hidden="1" x14ac:dyDescent="0.25">
      <c r="B212" s="382"/>
      <c r="C212" s="382" t="s">
        <v>1461</v>
      </c>
      <c r="D212" s="382" t="s">
        <v>1462</v>
      </c>
      <c r="E212" s="382" t="s">
        <v>1461</v>
      </c>
      <c r="F212" s="382" t="s">
        <v>1462</v>
      </c>
    </row>
    <row r="213" spans="2:9" hidden="1" x14ac:dyDescent="0.25">
      <c r="B213" s="384" t="s">
        <v>0</v>
      </c>
      <c r="C213" s="385">
        <f>+C201*E207</f>
        <v>5759.1495000000004</v>
      </c>
      <c r="D213" s="386">
        <f>+D201*E207</f>
        <v>5307.4515000000001</v>
      </c>
      <c r="E213" s="386">
        <f>+E201*E207</f>
        <v>6775.47</v>
      </c>
      <c r="F213" s="386">
        <f>+F201*E207</f>
        <v>6323.7719999999999</v>
      </c>
    </row>
    <row r="214" spans="2:9" hidden="1" x14ac:dyDescent="0.25">
      <c r="B214" s="384" t="s">
        <v>1</v>
      </c>
      <c r="C214" s="385">
        <f>+C202*E207</f>
        <v>5081.6025</v>
      </c>
      <c r="D214" s="386">
        <f>+D202*E207</f>
        <v>4629.9045000000006</v>
      </c>
      <c r="E214" s="386">
        <f>+E202*E207</f>
        <v>6097.9230000000007</v>
      </c>
      <c r="F214" s="386">
        <f>+F202*E207</f>
        <v>5646.2250000000004</v>
      </c>
    </row>
    <row r="215" spans="2:9" hidden="1" x14ac:dyDescent="0.25">
      <c r="B215" s="384" t="s">
        <v>2</v>
      </c>
      <c r="C215" s="385">
        <f>+C203*E207</f>
        <v>4404.0555000000004</v>
      </c>
      <c r="D215" s="386">
        <f>+D203*E207</f>
        <v>4065.2820000000002</v>
      </c>
      <c r="E215" s="386">
        <f>+E203*E207</f>
        <v>5420.3760000000002</v>
      </c>
      <c r="F215" s="386">
        <f>+F203*E207</f>
        <v>4968.6779999999999</v>
      </c>
    </row>
    <row r="216" spans="2:9" hidden="1" x14ac:dyDescent="0.25">
      <c r="B216" s="384" t="s">
        <v>3</v>
      </c>
      <c r="C216" s="385">
        <f>+C204*E207</f>
        <v>3726.5085000000004</v>
      </c>
      <c r="D216" s="386">
        <f>+D204*E207</f>
        <v>3387.7350000000001</v>
      </c>
      <c r="E216" s="386">
        <f>+E204*E207</f>
        <v>4742.8290000000006</v>
      </c>
      <c r="F216" s="386">
        <f>+F204*E207</f>
        <v>4404.0555000000004</v>
      </c>
    </row>
    <row r="217" spans="2:9" hidden="1" x14ac:dyDescent="0.25">
      <c r="B217" s="384" t="s">
        <v>1463</v>
      </c>
      <c r="C217" s="385">
        <f>+C205*E207</f>
        <v>3274.8105</v>
      </c>
      <c r="D217" s="386">
        <f>+D205*E207</f>
        <v>3048.9615000000003</v>
      </c>
      <c r="E217" s="386">
        <f>+E205*E207</f>
        <v>4178.2065000000002</v>
      </c>
      <c r="F217" s="386">
        <f>+F205*E207</f>
        <v>3839.433</v>
      </c>
    </row>
    <row r="218" spans="2:9" hidden="1" x14ac:dyDescent="0.25"/>
    <row r="220" spans="2:9" s="59" customFormat="1" x14ac:dyDescent="0.25">
      <c r="I220" s="38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23" customWidth="1"/>
    <col min="2" max="2" width="8.85546875" style="23" customWidth="1"/>
    <col min="3" max="3" width="53.42578125" style="23" customWidth="1"/>
    <col min="4" max="4" width="25.7109375" style="23" customWidth="1"/>
    <col min="5" max="5" width="24.140625" style="23" customWidth="1"/>
    <col min="6" max="6" width="21.85546875" style="23" customWidth="1"/>
    <col min="7" max="7" width="16.5703125" style="15" customWidth="1"/>
    <col min="8" max="8" width="14.28515625" style="23" customWidth="1"/>
    <col min="9" max="9" width="40.28515625" style="23" customWidth="1"/>
    <col min="10" max="10" width="28.140625" style="23" bestFit="1" customWidth="1"/>
    <col min="11" max="11" width="19.85546875" style="23" bestFit="1" customWidth="1"/>
    <col min="12" max="12" width="34.85546875" style="23" bestFit="1" customWidth="1"/>
    <col min="13"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59" t="s">
        <v>1317</v>
      </c>
      <c r="B2" s="59" t="s">
        <v>1319</v>
      </c>
      <c r="C2" s="59" t="s">
        <v>431</v>
      </c>
      <c r="D2" s="59" t="s">
        <v>1318</v>
      </c>
      <c r="E2" s="59" t="s">
        <v>1320</v>
      </c>
      <c r="F2" s="59" t="s">
        <v>432</v>
      </c>
      <c r="G2" s="97" t="s">
        <v>1321</v>
      </c>
      <c r="H2" s="59" t="s">
        <v>1322</v>
      </c>
      <c r="I2" s="59" t="s">
        <v>1323</v>
      </c>
      <c r="J2" s="59" t="s">
        <v>1413</v>
      </c>
      <c r="K2" s="59" t="s">
        <v>1324</v>
      </c>
      <c r="L2" s="59" t="s">
        <v>1325</v>
      </c>
      <c r="M2" s="59" t="s">
        <v>1326</v>
      </c>
      <c r="N2" s="59" t="s">
        <v>1327</v>
      </c>
      <c r="O2" s="59" t="s">
        <v>1328</v>
      </c>
      <c r="P2" s="59" t="s">
        <v>1438</v>
      </c>
      <c r="Q2" s="59" t="s">
        <v>1473</v>
      </c>
      <c r="R2" s="392" t="str">
        <f>+Presupuesto!D11</f>
        <v>Recurrente</v>
      </c>
      <c r="S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387" t="s">
        <v>380</v>
      </c>
      <c r="AI2" s="387" t="s">
        <v>381</v>
      </c>
      <c r="AJ2" s="387" t="s">
        <v>382</v>
      </c>
      <c r="AK2" s="387" t="s">
        <v>383</v>
      </c>
      <c r="AL2" s="387" t="s">
        <v>384</v>
      </c>
      <c r="AM2" s="387" t="s">
        <v>387</v>
      </c>
      <c r="AN2" s="387" t="s">
        <v>385</v>
      </c>
      <c r="AO2" s="387" t="s">
        <v>386</v>
      </c>
      <c r="AP2" s="387" t="s">
        <v>388</v>
      </c>
      <c r="AQ2" s="387" t="s">
        <v>389</v>
      </c>
      <c r="AR2" s="387" t="s">
        <v>390</v>
      </c>
      <c r="AS2" s="387" t="s">
        <v>391</v>
      </c>
      <c r="AT2" s="387" t="s">
        <v>392</v>
      </c>
      <c r="AU2" s="387" t="s">
        <v>393</v>
      </c>
      <c r="AV2" s="387" t="s">
        <v>394</v>
      </c>
      <c r="AW2" s="387" t="s">
        <v>395</v>
      </c>
      <c r="AX2" s="387" t="s">
        <v>396</v>
      </c>
      <c r="AY2" s="387" t="s">
        <v>397</v>
      </c>
      <c r="AZ2" s="387" t="s">
        <v>398</v>
      </c>
      <c r="BA2" s="387" t="s">
        <v>399</v>
      </c>
      <c r="BB2" s="387" t="s">
        <v>400</v>
      </c>
      <c r="BC2" s="387" t="s">
        <v>401</v>
      </c>
      <c r="BD2" s="387" t="s">
        <v>402</v>
      </c>
      <c r="BE2" s="387" t="s">
        <v>403</v>
      </c>
      <c r="BF2" s="387" t="s">
        <v>404</v>
      </c>
      <c r="BG2" s="387" t="s">
        <v>405</v>
      </c>
      <c r="BH2" s="387" t="s">
        <v>406</v>
      </c>
      <c r="BI2" s="387" t="s">
        <v>407</v>
      </c>
      <c r="BJ2" s="387" t="s">
        <v>408</v>
      </c>
      <c r="BK2" s="387" t="s">
        <v>409</v>
      </c>
      <c r="BL2" s="387" t="s">
        <v>410</v>
      </c>
      <c r="BM2" s="387" t="s">
        <v>411</v>
      </c>
      <c r="BN2" s="387" t="s">
        <v>412</v>
      </c>
      <c r="BO2" s="387" t="s">
        <v>413</v>
      </c>
      <c r="BP2" s="387" t="s">
        <v>414</v>
      </c>
      <c r="BQ2" s="387" t="s">
        <v>415</v>
      </c>
      <c r="BR2" s="387" t="s">
        <v>416</v>
      </c>
      <c r="BS2" s="387" t="s">
        <v>417</v>
      </c>
      <c r="BT2" s="387" t="s">
        <v>418</v>
      </c>
      <c r="BU2" s="387" t="s">
        <v>419</v>
      </c>
    </row>
    <row r="3" spans="1:555" hidden="1" x14ac:dyDescent="0.25">
      <c r="AH3" s="388">
        <v>2500</v>
      </c>
      <c r="AI3" s="388">
        <v>1900</v>
      </c>
      <c r="AJ3" s="388">
        <v>1650</v>
      </c>
      <c r="AK3" s="388">
        <v>1580</v>
      </c>
      <c r="AL3" s="388">
        <v>2250</v>
      </c>
      <c r="AM3" s="388">
        <v>1650</v>
      </c>
      <c r="AN3" s="388">
        <v>1400</v>
      </c>
      <c r="AO3" s="389">
        <v>1340</v>
      </c>
      <c r="AP3" s="389">
        <v>2000</v>
      </c>
      <c r="AQ3" s="389">
        <v>1400</v>
      </c>
      <c r="AR3" s="389">
        <v>1150</v>
      </c>
      <c r="AS3" s="389">
        <v>1100</v>
      </c>
      <c r="AT3" s="389">
        <v>1750</v>
      </c>
      <c r="AU3" s="389">
        <v>1150</v>
      </c>
      <c r="AV3" s="389">
        <v>900</v>
      </c>
      <c r="AW3" s="389">
        <v>860</v>
      </c>
      <c r="AX3" s="389">
        <v>1200</v>
      </c>
      <c r="AY3" s="390">
        <v>900</v>
      </c>
      <c r="AZ3" s="390">
        <v>650</v>
      </c>
      <c r="BA3" s="390">
        <v>620</v>
      </c>
      <c r="BB3" s="388">
        <f>+'Cuadro Resumen'!C213</f>
        <v>5759.1495000000004</v>
      </c>
      <c r="BC3" s="388">
        <f>+'Cuadro Resumen'!D213</f>
        <v>5307.4515000000001</v>
      </c>
      <c r="BD3" s="388">
        <f>+'Cuadro Resumen'!E213</f>
        <v>6775.47</v>
      </c>
      <c r="BE3" s="388">
        <f>+'Cuadro Resumen'!F213</f>
        <v>6323.7719999999999</v>
      </c>
      <c r="BF3" s="388">
        <f>+'Cuadro Resumen'!C214</f>
        <v>5081.6025</v>
      </c>
      <c r="BG3" s="388">
        <f>+'Cuadro Resumen'!D214</f>
        <v>4629.9045000000006</v>
      </c>
      <c r="BH3" s="388">
        <f>+'Cuadro Resumen'!E214</f>
        <v>6097.9230000000007</v>
      </c>
      <c r="BI3" s="388">
        <f>+'Cuadro Resumen'!F214</f>
        <v>5646.2250000000004</v>
      </c>
      <c r="BJ3" s="389">
        <f>+'Cuadro Resumen'!C215</f>
        <v>4404.0555000000004</v>
      </c>
      <c r="BK3" s="389">
        <f>+'Cuadro Resumen'!D215</f>
        <v>4065.2820000000002</v>
      </c>
      <c r="BL3" s="389">
        <f>+'Cuadro Resumen'!E215</f>
        <v>5420.3760000000002</v>
      </c>
      <c r="BM3" s="389">
        <f>+'Cuadro Resumen'!F215</f>
        <v>4968.6779999999999</v>
      </c>
      <c r="BN3" s="389">
        <f>+'Cuadro Resumen'!C216</f>
        <v>3726.5085000000004</v>
      </c>
      <c r="BO3" s="389">
        <f>+'Cuadro Resumen'!D216</f>
        <v>3387.7350000000001</v>
      </c>
      <c r="BP3" s="389">
        <f>+'Cuadro Resumen'!E216</f>
        <v>4742.8290000000006</v>
      </c>
      <c r="BQ3" s="389">
        <f>+'Cuadro Resumen'!F216</f>
        <v>4404.0555000000004</v>
      </c>
      <c r="BR3" s="389">
        <f>+'Cuadro Resumen'!C217</f>
        <v>3274.8105</v>
      </c>
      <c r="BS3" s="389">
        <f>+'Cuadro Resumen'!D217</f>
        <v>3048.9615000000003</v>
      </c>
      <c r="BT3" s="389">
        <f>+'Cuadro Resumen'!E217</f>
        <v>4178.2065000000002</v>
      </c>
      <c r="BU3" s="389">
        <f>+'Cuadro Resumen'!F217</f>
        <v>3839.433</v>
      </c>
    </row>
    <row r="4" spans="1:555" ht="15.75" thickBot="1" x14ac:dyDescent="0.3"/>
    <row r="5" spans="1:555" ht="53.25" thickBot="1" x14ac:dyDescent="0.3">
      <c r="C5" s="24" t="s">
        <v>379</v>
      </c>
      <c r="D5" s="135">
        <f>SUMIF(C:C,$C$10,D:D)</f>
        <v>0</v>
      </c>
    </row>
    <row r="6" spans="1:555" x14ac:dyDescent="0.25">
      <c r="C6" s="44"/>
      <c r="D6" s="44"/>
      <c r="E6" s="44"/>
      <c r="F6" s="44"/>
      <c r="G6" s="16"/>
      <c r="H6" s="44"/>
      <c r="I6" s="44"/>
    </row>
    <row r="7" spans="1:555" x14ac:dyDescent="0.25">
      <c r="C7" s="44"/>
      <c r="D7" s="44"/>
      <c r="E7" s="44"/>
      <c r="F7" s="44"/>
      <c r="G7" s="16"/>
      <c r="H7" s="44"/>
      <c r="I7" s="44"/>
    </row>
    <row r="8" spans="1:555" x14ac:dyDescent="0.25">
      <c r="C8" s="44"/>
      <c r="D8" s="44"/>
      <c r="E8" s="44"/>
      <c r="F8" s="44"/>
      <c r="G8" s="16"/>
      <c r="H8" s="44"/>
      <c r="I8" s="44"/>
    </row>
    <row r="9" spans="1:555" ht="15.75" thickBot="1" x14ac:dyDescent="0.3">
      <c r="C9" s="44"/>
      <c r="D9" s="44"/>
      <c r="E9" s="44"/>
      <c r="F9" s="44"/>
      <c r="G9" s="16"/>
      <c r="H9" s="44"/>
      <c r="I9" s="44"/>
      <c r="K9" s="113"/>
    </row>
    <row r="10" spans="1:555" ht="15.75" thickBot="1" x14ac:dyDescent="0.3">
      <c r="C10" s="94" t="s">
        <v>21</v>
      </c>
      <c r="D10" s="306">
        <f>SUM(F17:F50)</f>
        <v>0</v>
      </c>
      <c r="G10" s="17"/>
      <c r="H10" s="8"/>
      <c r="I10" s="8"/>
    </row>
    <row r="11" spans="1:555" x14ac:dyDescent="0.25">
      <c r="G11" s="17"/>
      <c r="H11" s="8"/>
      <c r="I11" s="8"/>
    </row>
    <row r="12" spans="1:555" x14ac:dyDescent="0.25">
      <c r="F12" s="8"/>
      <c r="G12" s="17"/>
      <c r="H12" s="8"/>
      <c r="I12" s="8"/>
    </row>
    <row r="13" spans="1:555" ht="15.75" x14ac:dyDescent="0.25">
      <c r="C13" s="237" t="s">
        <v>352</v>
      </c>
      <c r="D13" s="302"/>
      <c r="F13" s="8"/>
      <c r="G13" s="17"/>
      <c r="H13" s="8"/>
      <c r="I13" s="8"/>
    </row>
    <row r="14" spans="1:555" ht="18.75" x14ac:dyDescent="0.25">
      <c r="C14" s="14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F14" s="8"/>
      <c r="G14" s="17"/>
      <c r="H14" s="8"/>
      <c r="I14" s="8"/>
    </row>
    <row r="15" spans="1:555" ht="42.75" thickBot="1" x14ac:dyDescent="0.3">
      <c r="F15" s="30"/>
      <c r="G15" s="14"/>
      <c r="H15" s="14"/>
      <c r="I15" s="14"/>
      <c r="L15" s="163"/>
      <c r="M15" s="164"/>
      <c r="N15" s="163"/>
      <c r="O15" s="163"/>
      <c r="P15" s="166" t="s">
        <v>429</v>
      </c>
      <c r="Q15" s="166" t="s">
        <v>430</v>
      </c>
    </row>
    <row r="16" spans="1:555" ht="30.75" thickBot="1" x14ac:dyDescent="0.3">
      <c r="C16" s="66" t="s">
        <v>12</v>
      </c>
      <c r="D16" s="66" t="s">
        <v>23</v>
      </c>
      <c r="E16" s="73" t="s">
        <v>25</v>
      </c>
      <c r="F16" s="72" t="s">
        <v>6</v>
      </c>
      <c r="G16" s="70" t="s">
        <v>91</v>
      </c>
      <c r="H16" s="73" t="s">
        <v>14</v>
      </c>
      <c r="I16" s="70" t="s">
        <v>92</v>
      </c>
      <c r="J16" s="70" t="s">
        <v>370</v>
      </c>
      <c r="K16" s="70" t="s">
        <v>371</v>
      </c>
      <c r="L16" s="160" t="s">
        <v>5</v>
      </c>
      <c r="M16" s="160" t="s">
        <v>23</v>
      </c>
      <c r="N16" s="161" t="s">
        <v>427</v>
      </c>
      <c r="O16" s="162" t="s">
        <v>428</v>
      </c>
      <c r="P16" s="165">
        <v>0.7</v>
      </c>
      <c r="Q16" s="165">
        <v>0.3</v>
      </c>
    </row>
    <row r="17" spans="3:17" x14ac:dyDescent="0.25">
      <c r="C17" s="78"/>
      <c r="D17" s="95"/>
      <c r="E17" s="60"/>
      <c r="F17" s="34">
        <f t="shared" ref="F17:F50" si="0">D17*E17</f>
        <v>0</v>
      </c>
      <c r="G17" s="98"/>
      <c r="H17" s="79"/>
      <c r="I17" s="67" t="e">
        <f>VLOOKUP(H17,Presupuesto!$B$11:$C$565,2,0)</f>
        <v>#N/A</v>
      </c>
      <c r="J17" s="155" t="s">
        <v>1319</v>
      </c>
      <c r="K17" s="35" t="s">
        <v>372</v>
      </c>
      <c r="L17" s="78"/>
      <c r="M17" s="95"/>
      <c r="N17" s="60"/>
      <c r="O17" s="34">
        <f t="shared" ref="O17:O50" si="1">M17*N17</f>
        <v>0</v>
      </c>
      <c r="P17" s="34">
        <f t="shared" ref="P17:Q36" si="2">$O17*P$16</f>
        <v>0</v>
      </c>
      <c r="Q17" s="34">
        <f t="shared" si="2"/>
        <v>0</v>
      </c>
    </row>
    <row r="18" spans="3:17" x14ac:dyDescent="0.25">
      <c r="C18" s="78"/>
      <c r="D18" s="95"/>
      <c r="E18" s="60"/>
      <c r="F18" s="34">
        <f t="shared" si="0"/>
        <v>0</v>
      </c>
      <c r="G18" s="98"/>
      <c r="H18" s="79"/>
      <c r="I18" s="67" t="e">
        <f>VLOOKUP(H18,Presupuesto!$B$11:$C$565,2,0)</f>
        <v>#N/A</v>
      </c>
      <c r="J18" s="35" t="str">
        <f>$J$17</f>
        <v>Investigación Científica</v>
      </c>
      <c r="K18" s="35" t="s">
        <v>372</v>
      </c>
      <c r="L18" s="78"/>
      <c r="M18" s="95"/>
      <c r="N18" s="60"/>
      <c r="O18" s="34">
        <f t="shared" si="1"/>
        <v>0</v>
      </c>
      <c r="P18" s="34">
        <f t="shared" si="2"/>
        <v>0</v>
      </c>
      <c r="Q18" s="34">
        <f t="shared" si="2"/>
        <v>0</v>
      </c>
    </row>
    <row r="19" spans="3:17" x14ac:dyDescent="0.25">
      <c r="C19" s="78"/>
      <c r="D19" s="95"/>
      <c r="E19" s="60"/>
      <c r="F19" s="34">
        <f t="shared" si="0"/>
        <v>0</v>
      </c>
      <c r="G19" s="98"/>
      <c r="H19" s="79"/>
      <c r="I19" s="67" t="e">
        <f>VLOOKUP(H19,Presupuesto!$B$11:$C$565,2,0)</f>
        <v>#N/A</v>
      </c>
      <c r="J19" s="35" t="str">
        <f t="shared" ref="J19:J49" si="3">$J$17</f>
        <v>Investigación Científica</v>
      </c>
      <c r="K19" s="35" t="s">
        <v>372</v>
      </c>
      <c r="L19" s="78"/>
      <c r="M19" s="95"/>
      <c r="N19" s="60"/>
      <c r="O19" s="34">
        <f t="shared" si="1"/>
        <v>0</v>
      </c>
      <c r="P19" s="34">
        <f t="shared" si="2"/>
        <v>0</v>
      </c>
      <c r="Q19" s="34">
        <f t="shared" si="2"/>
        <v>0</v>
      </c>
    </row>
    <row r="20" spans="3:17" x14ac:dyDescent="0.25">
      <c r="C20" s="78"/>
      <c r="D20" s="95"/>
      <c r="E20" s="60"/>
      <c r="F20" s="34">
        <f t="shared" si="0"/>
        <v>0</v>
      </c>
      <c r="G20" s="98"/>
      <c r="H20" s="79"/>
      <c r="I20" s="67" t="e">
        <f>VLOOKUP(H20,Presupuesto!$B$11:$C$565,2,0)</f>
        <v>#N/A</v>
      </c>
      <c r="J20" s="35" t="str">
        <f t="shared" si="3"/>
        <v>Investigación Científica</v>
      </c>
      <c r="K20" s="35" t="s">
        <v>372</v>
      </c>
      <c r="L20" s="78"/>
      <c r="M20" s="95"/>
      <c r="N20" s="60"/>
      <c r="O20" s="34">
        <f t="shared" si="1"/>
        <v>0</v>
      </c>
      <c r="P20" s="34">
        <f t="shared" si="2"/>
        <v>0</v>
      </c>
      <c r="Q20" s="34">
        <f t="shared" si="2"/>
        <v>0</v>
      </c>
    </row>
    <row r="21" spans="3:17" x14ac:dyDescent="0.25">
      <c r="C21" s="78"/>
      <c r="D21" s="95"/>
      <c r="E21" s="60"/>
      <c r="F21" s="34">
        <f t="shared" si="0"/>
        <v>0</v>
      </c>
      <c r="G21" s="98"/>
      <c r="H21" s="79"/>
      <c r="I21" s="67" t="e">
        <f>VLOOKUP(H21,Presupuesto!$B$11:$C$565,2,0)</f>
        <v>#N/A</v>
      </c>
      <c r="J21" s="35" t="str">
        <f t="shared" si="3"/>
        <v>Investigación Científica</v>
      </c>
      <c r="K21" s="35" t="s">
        <v>361</v>
      </c>
      <c r="L21" s="78"/>
      <c r="M21" s="95"/>
      <c r="N21" s="60"/>
      <c r="O21" s="34">
        <f t="shared" si="1"/>
        <v>0</v>
      </c>
      <c r="P21" s="34">
        <f t="shared" si="2"/>
        <v>0</v>
      </c>
      <c r="Q21" s="34">
        <f t="shared" si="2"/>
        <v>0</v>
      </c>
    </row>
    <row r="22" spans="3:17" x14ac:dyDescent="0.25">
      <c r="C22" s="78"/>
      <c r="D22" s="95"/>
      <c r="E22" s="60"/>
      <c r="F22" s="34">
        <f t="shared" si="0"/>
        <v>0</v>
      </c>
      <c r="G22" s="98"/>
      <c r="H22" s="79"/>
      <c r="I22" s="67" t="e">
        <f>VLOOKUP(H22,Presupuesto!$B$11:$C$565,2,0)</f>
        <v>#N/A</v>
      </c>
      <c r="J22" s="35" t="str">
        <f t="shared" si="3"/>
        <v>Investigación Científica</v>
      </c>
      <c r="K22" s="35" t="s">
        <v>372</v>
      </c>
      <c r="L22" s="78"/>
      <c r="M22" s="95"/>
      <c r="N22" s="60"/>
      <c r="O22" s="34">
        <f t="shared" si="1"/>
        <v>0</v>
      </c>
      <c r="P22" s="34">
        <f t="shared" si="2"/>
        <v>0</v>
      </c>
      <c r="Q22" s="34">
        <f t="shared" si="2"/>
        <v>0</v>
      </c>
    </row>
    <row r="23" spans="3:17" x14ac:dyDescent="0.25">
      <c r="C23" s="78"/>
      <c r="D23" s="95"/>
      <c r="E23" s="60"/>
      <c r="F23" s="34">
        <f t="shared" si="0"/>
        <v>0</v>
      </c>
      <c r="G23" s="98"/>
      <c r="H23" s="79"/>
      <c r="I23" s="67" t="e">
        <f>VLOOKUP(H23,Presupuesto!$B$11:$C$565,2,0)</f>
        <v>#N/A</v>
      </c>
      <c r="J23" s="35" t="str">
        <f t="shared" si="3"/>
        <v>Investigación Científica</v>
      </c>
      <c r="K23" s="35" t="s">
        <v>372</v>
      </c>
      <c r="L23" s="78"/>
      <c r="M23" s="95"/>
      <c r="N23" s="60"/>
      <c r="O23" s="34">
        <f t="shared" si="1"/>
        <v>0</v>
      </c>
      <c r="P23" s="34">
        <f t="shared" si="2"/>
        <v>0</v>
      </c>
      <c r="Q23" s="34">
        <f t="shared" si="2"/>
        <v>0</v>
      </c>
    </row>
    <row r="24" spans="3:17" x14ac:dyDescent="0.25">
      <c r="C24" s="78"/>
      <c r="D24" s="95"/>
      <c r="E24" s="60"/>
      <c r="F24" s="34">
        <f t="shared" si="0"/>
        <v>0</v>
      </c>
      <c r="G24" s="98"/>
      <c r="H24" s="79"/>
      <c r="I24" s="67" t="e">
        <f>VLOOKUP(H24,Presupuesto!$B$11:$C$565,2,0)</f>
        <v>#N/A</v>
      </c>
      <c r="J24" s="35" t="str">
        <f t="shared" si="3"/>
        <v>Investigación Científica</v>
      </c>
      <c r="K24" s="35" t="s">
        <v>372</v>
      </c>
      <c r="L24" s="78"/>
      <c r="M24" s="95"/>
      <c r="N24" s="60"/>
      <c r="O24" s="34">
        <f t="shared" si="1"/>
        <v>0</v>
      </c>
      <c r="P24" s="34">
        <f t="shared" si="2"/>
        <v>0</v>
      </c>
      <c r="Q24" s="34">
        <f t="shared" si="2"/>
        <v>0</v>
      </c>
    </row>
    <row r="25" spans="3:17" x14ac:dyDescent="0.25">
      <c r="C25" s="78"/>
      <c r="D25" s="95"/>
      <c r="E25" s="60"/>
      <c r="F25" s="34">
        <f t="shared" si="0"/>
        <v>0</v>
      </c>
      <c r="G25" s="98"/>
      <c r="H25" s="79"/>
      <c r="I25" s="67" t="e">
        <f>VLOOKUP(H25,Presupuesto!$B$11:$C$565,2,0)</f>
        <v>#N/A</v>
      </c>
      <c r="J25" s="35" t="str">
        <f t="shared" si="3"/>
        <v>Investigación Científica</v>
      </c>
      <c r="K25" s="35" t="s">
        <v>372</v>
      </c>
      <c r="L25" s="78"/>
      <c r="M25" s="95"/>
      <c r="N25" s="60"/>
      <c r="O25" s="34">
        <f t="shared" si="1"/>
        <v>0</v>
      </c>
      <c r="P25" s="34">
        <f t="shared" si="2"/>
        <v>0</v>
      </c>
      <c r="Q25" s="34">
        <f t="shared" si="2"/>
        <v>0</v>
      </c>
    </row>
    <row r="26" spans="3:17" x14ac:dyDescent="0.25">
      <c r="C26" s="78"/>
      <c r="D26" s="95"/>
      <c r="E26" s="60"/>
      <c r="F26" s="34">
        <f t="shared" si="0"/>
        <v>0</v>
      </c>
      <c r="G26" s="98"/>
      <c r="H26" s="79"/>
      <c r="I26" s="67" t="e">
        <f>VLOOKUP(H26,Presupuesto!$B$11:$C$565,2,0)</f>
        <v>#N/A</v>
      </c>
      <c r="J26" s="35" t="str">
        <f t="shared" si="3"/>
        <v>Investigación Científica</v>
      </c>
      <c r="K26" s="35" t="s">
        <v>372</v>
      </c>
      <c r="L26" s="78"/>
      <c r="M26" s="95"/>
      <c r="N26" s="60"/>
      <c r="O26" s="34">
        <f t="shared" si="1"/>
        <v>0</v>
      </c>
      <c r="P26" s="34">
        <f t="shared" si="2"/>
        <v>0</v>
      </c>
      <c r="Q26" s="34">
        <f t="shared" si="2"/>
        <v>0</v>
      </c>
    </row>
    <row r="27" spans="3:17" x14ac:dyDescent="0.25">
      <c r="C27" s="78"/>
      <c r="D27" s="95"/>
      <c r="E27" s="60"/>
      <c r="F27" s="34">
        <f t="shared" si="0"/>
        <v>0</v>
      </c>
      <c r="G27" s="98"/>
      <c r="H27" s="79"/>
      <c r="I27" s="67" t="e">
        <f>VLOOKUP(H27,Presupuesto!$B$11:$C$565,2,0)</f>
        <v>#N/A</v>
      </c>
      <c r="J27" s="35" t="str">
        <f t="shared" si="3"/>
        <v>Investigación Científica</v>
      </c>
      <c r="K27" s="35" t="s">
        <v>372</v>
      </c>
      <c r="L27" s="78"/>
      <c r="M27" s="95"/>
      <c r="N27" s="60"/>
      <c r="O27" s="34">
        <f t="shared" si="1"/>
        <v>0</v>
      </c>
      <c r="P27" s="34">
        <f t="shared" si="2"/>
        <v>0</v>
      </c>
      <c r="Q27" s="34">
        <f t="shared" si="2"/>
        <v>0</v>
      </c>
    </row>
    <row r="28" spans="3:17" x14ac:dyDescent="0.25">
      <c r="C28" s="78"/>
      <c r="D28" s="95"/>
      <c r="E28" s="60"/>
      <c r="F28" s="34">
        <f t="shared" si="0"/>
        <v>0</v>
      </c>
      <c r="G28" s="98"/>
      <c r="H28" s="79"/>
      <c r="I28" s="67" t="e">
        <f>VLOOKUP(H28,Presupuesto!$B$11:$C$565,2,0)</f>
        <v>#N/A</v>
      </c>
      <c r="J28" s="35" t="str">
        <f t="shared" si="3"/>
        <v>Investigación Científica</v>
      </c>
      <c r="K28" s="35" t="s">
        <v>372</v>
      </c>
      <c r="L28" s="78"/>
      <c r="M28" s="95"/>
      <c r="N28" s="60"/>
      <c r="O28" s="34">
        <f t="shared" si="1"/>
        <v>0</v>
      </c>
      <c r="P28" s="34">
        <f t="shared" si="2"/>
        <v>0</v>
      </c>
      <c r="Q28" s="34">
        <f t="shared" si="2"/>
        <v>0</v>
      </c>
    </row>
    <row r="29" spans="3:17" x14ac:dyDescent="0.25">
      <c r="C29" s="78"/>
      <c r="D29" s="95"/>
      <c r="E29" s="60"/>
      <c r="F29" s="34">
        <f t="shared" si="0"/>
        <v>0</v>
      </c>
      <c r="G29" s="98"/>
      <c r="H29" s="79"/>
      <c r="I29" s="67" t="e">
        <f>VLOOKUP(H29,Presupuesto!$B$11:$C$565,2,0)</f>
        <v>#N/A</v>
      </c>
      <c r="J29" s="35" t="str">
        <f t="shared" si="3"/>
        <v>Investigación Científica</v>
      </c>
      <c r="K29" s="35" t="s">
        <v>372</v>
      </c>
      <c r="L29" s="78"/>
      <c r="M29" s="95"/>
      <c r="N29" s="60"/>
      <c r="O29" s="34">
        <f t="shared" si="1"/>
        <v>0</v>
      </c>
      <c r="P29" s="34">
        <f t="shared" si="2"/>
        <v>0</v>
      </c>
      <c r="Q29" s="34">
        <f t="shared" si="2"/>
        <v>0</v>
      </c>
    </row>
    <row r="30" spans="3:17" x14ac:dyDescent="0.25">
      <c r="C30" s="78"/>
      <c r="D30" s="95"/>
      <c r="E30" s="60"/>
      <c r="F30" s="34">
        <f t="shared" si="0"/>
        <v>0</v>
      </c>
      <c r="G30" s="98"/>
      <c r="H30" s="79"/>
      <c r="I30" s="67" t="e">
        <f>VLOOKUP(H30,Presupuesto!$B$11:$C$565,2,0)</f>
        <v>#N/A</v>
      </c>
      <c r="J30" s="35" t="str">
        <f t="shared" si="3"/>
        <v>Investigación Científica</v>
      </c>
      <c r="K30" s="35" t="s">
        <v>372</v>
      </c>
      <c r="L30" s="78"/>
      <c r="M30" s="95"/>
      <c r="N30" s="60"/>
      <c r="O30" s="34">
        <f t="shared" si="1"/>
        <v>0</v>
      </c>
      <c r="P30" s="34">
        <f t="shared" si="2"/>
        <v>0</v>
      </c>
      <c r="Q30" s="34">
        <f t="shared" si="2"/>
        <v>0</v>
      </c>
    </row>
    <row r="31" spans="3:17" x14ac:dyDescent="0.25">
      <c r="C31" s="78"/>
      <c r="D31" s="95"/>
      <c r="E31" s="60"/>
      <c r="F31" s="34">
        <f t="shared" si="0"/>
        <v>0</v>
      </c>
      <c r="G31" s="98"/>
      <c r="H31" s="79"/>
      <c r="I31" s="67" t="e">
        <f>VLOOKUP(H31,Presupuesto!$B$11:$C$565,2,0)</f>
        <v>#N/A</v>
      </c>
      <c r="J31" s="35" t="str">
        <f t="shared" si="3"/>
        <v>Investigación Científica</v>
      </c>
      <c r="K31" s="35" t="s">
        <v>372</v>
      </c>
      <c r="L31" s="78"/>
      <c r="M31" s="95"/>
      <c r="N31" s="60"/>
      <c r="O31" s="34">
        <f t="shared" si="1"/>
        <v>0</v>
      </c>
      <c r="P31" s="34">
        <f t="shared" si="2"/>
        <v>0</v>
      </c>
      <c r="Q31" s="34">
        <f t="shared" si="2"/>
        <v>0</v>
      </c>
    </row>
    <row r="32" spans="3:17" x14ac:dyDescent="0.25">
      <c r="C32" s="78"/>
      <c r="D32" s="95"/>
      <c r="E32" s="60"/>
      <c r="F32" s="34">
        <f t="shared" si="0"/>
        <v>0</v>
      </c>
      <c r="G32" s="98"/>
      <c r="H32" s="79"/>
      <c r="I32" s="67" t="e">
        <f>VLOOKUP(H32,Presupuesto!$B$11:$C$565,2,0)</f>
        <v>#N/A</v>
      </c>
      <c r="J32" s="35" t="str">
        <f t="shared" si="3"/>
        <v>Investigación Científica</v>
      </c>
      <c r="K32" s="35" t="s">
        <v>372</v>
      </c>
      <c r="L32" s="78"/>
      <c r="M32" s="95"/>
      <c r="N32" s="60"/>
      <c r="O32" s="34">
        <f t="shared" si="1"/>
        <v>0</v>
      </c>
      <c r="P32" s="34">
        <f t="shared" si="2"/>
        <v>0</v>
      </c>
      <c r="Q32" s="34">
        <f t="shared" si="2"/>
        <v>0</v>
      </c>
    </row>
    <row r="33" spans="3:17" x14ac:dyDescent="0.25">
      <c r="C33" s="78"/>
      <c r="D33" s="95"/>
      <c r="E33" s="60"/>
      <c r="F33" s="34">
        <f t="shared" si="0"/>
        <v>0</v>
      </c>
      <c r="G33" s="98"/>
      <c r="H33" s="79"/>
      <c r="I33" s="67" t="e">
        <f>VLOOKUP(H33,Presupuesto!$B$11:$C$565,2,0)</f>
        <v>#N/A</v>
      </c>
      <c r="J33" s="35" t="str">
        <f t="shared" si="3"/>
        <v>Investigación Científica</v>
      </c>
      <c r="K33" s="35" t="s">
        <v>372</v>
      </c>
      <c r="L33" s="78"/>
      <c r="M33" s="95"/>
      <c r="N33" s="60"/>
      <c r="O33" s="34">
        <f t="shared" si="1"/>
        <v>0</v>
      </c>
      <c r="P33" s="34">
        <f t="shared" si="2"/>
        <v>0</v>
      </c>
      <c r="Q33" s="34">
        <f t="shared" si="2"/>
        <v>0</v>
      </c>
    </row>
    <row r="34" spans="3:17" x14ac:dyDescent="0.25">
      <c r="C34" s="78"/>
      <c r="D34" s="95"/>
      <c r="E34" s="60"/>
      <c r="F34" s="34">
        <f t="shared" si="0"/>
        <v>0</v>
      </c>
      <c r="G34" s="98"/>
      <c r="H34" s="79"/>
      <c r="I34" s="67" t="e">
        <f>VLOOKUP(H34,Presupuesto!$B$11:$C$565,2,0)</f>
        <v>#N/A</v>
      </c>
      <c r="J34" s="35" t="str">
        <f t="shared" si="3"/>
        <v>Investigación Científica</v>
      </c>
      <c r="K34" s="35" t="s">
        <v>372</v>
      </c>
      <c r="L34" s="78"/>
      <c r="M34" s="95"/>
      <c r="N34" s="60"/>
      <c r="O34" s="34">
        <f t="shared" si="1"/>
        <v>0</v>
      </c>
      <c r="P34" s="34">
        <f t="shared" si="2"/>
        <v>0</v>
      </c>
      <c r="Q34" s="34">
        <f t="shared" si="2"/>
        <v>0</v>
      </c>
    </row>
    <row r="35" spans="3:17" x14ac:dyDescent="0.25">
      <c r="C35" s="78"/>
      <c r="D35" s="95"/>
      <c r="E35" s="60"/>
      <c r="F35" s="34">
        <f t="shared" si="0"/>
        <v>0</v>
      </c>
      <c r="G35" s="98"/>
      <c r="H35" s="79"/>
      <c r="I35" s="67" t="e">
        <f>VLOOKUP(H35,Presupuesto!$B$11:$C$565,2,0)</f>
        <v>#N/A</v>
      </c>
      <c r="J35" s="35" t="str">
        <f t="shared" si="3"/>
        <v>Investigación Científica</v>
      </c>
      <c r="K35" s="35" t="s">
        <v>372</v>
      </c>
      <c r="L35" s="78"/>
      <c r="M35" s="95"/>
      <c r="N35" s="60"/>
      <c r="O35" s="34">
        <f t="shared" si="1"/>
        <v>0</v>
      </c>
      <c r="P35" s="34">
        <f t="shared" si="2"/>
        <v>0</v>
      </c>
      <c r="Q35" s="34">
        <f t="shared" si="2"/>
        <v>0</v>
      </c>
    </row>
    <row r="36" spans="3:17" x14ac:dyDescent="0.25">
      <c r="C36" s="78"/>
      <c r="D36" s="95"/>
      <c r="E36" s="60"/>
      <c r="F36" s="34">
        <f t="shared" si="0"/>
        <v>0</v>
      </c>
      <c r="G36" s="98"/>
      <c r="H36" s="79"/>
      <c r="I36" s="67" t="e">
        <f>VLOOKUP(H36,Presupuesto!$B$11:$C$565,2,0)</f>
        <v>#N/A</v>
      </c>
      <c r="J36" s="35" t="str">
        <f t="shared" si="3"/>
        <v>Investigación Científica</v>
      </c>
      <c r="K36" s="35" t="s">
        <v>372</v>
      </c>
      <c r="L36" s="78"/>
      <c r="M36" s="95"/>
      <c r="N36" s="60"/>
      <c r="O36" s="34">
        <f t="shared" si="1"/>
        <v>0</v>
      </c>
      <c r="P36" s="34">
        <f t="shared" si="2"/>
        <v>0</v>
      </c>
      <c r="Q36" s="34">
        <f t="shared" si="2"/>
        <v>0</v>
      </c>
    </row>
    <row r="37" spans="3:17" x14ac:dyDescent="0.25">
      <c r="C37" s="78"/>
      <c r="D37" s="95"/>
      <c r="E37" s="60"/>
      <c r="F37" s="34">
        <f t="shared" si="0"/>
        <v>0</v>
      </c>
      <c r="G37" s="98"/>
      <c r="H37" s="79"/>
      <c r="I37" s="67" t="e">
        <f>VLOOKUP(H37,Presupuesto!$B$11:$C$565,2,0)</f>
        <v>#N/A</v>
      </c>
      <c r="J37" s="35" t="str">
        <f t="shared" si="3"/>
        <v>Investigación Científica</v>
      </c>
      <c r="K37" s="35" t="s">
        <v>372</v>
      </c>
      <c r="L37" s="78"/>
      <c r="M37" s="95"/>
      <c r="N37" s="60"/>
      <c r="O37" s="34">
        <f t="shared" si="1"/>
        <v>0</v>
      </c>
      <c r="P37" s="34">
        <f t="shared" ref="P37:Q50" si="4">$O37*P$16</f>
        <v>0</v>
      </c>
      <c r="Q37" s="34">
        <f t="shared" si="4"/>
        <v>0</v>
      </c>
    </row>
    <row r="38" spans="3:17" x14ac:dyDescent="0.25">
      <c r="C38" s="80"/>
      <c r="D38" s="88"/>
      <c r="E38" s="55"/>
      <c r="F38" s="34">
        <f t="shared" si="0"/>
        <v>0</v>
      </c>
      <c r="G38" s="98"/>
      <c r="H38" s="81"/>
      <c r="I38" s="67" t="e">
        <f>VLOOKUP(H38,Presupuesto!$B$11:$C$565,2,0)</f>
        <v>#N/A</v>
      </c>
      <c r="J38" s="35" t="str">
        <f t="shared" si="3"/>
        <v>Investigación Científica</v>
      </c>
      <c r="K38" s="35" t="s">
        <v>372</v>
      </c>
      <c r="L38" s="80"/>
      <c r="M38" s="88"/>
      <c r="N38" s="55"/>
      <c r="O38" s="34">
        <f t="shared" si="1"/>
        <v>0</v>
      </c>
      <c r="P38" s="34">
        <f t="shared" si="4"/>
        <v>0</v>
      </c>
      <c r="Q38" s="34">
        <f t="shared" si="4"/>
        <v>0</v>
      </c>
    </row>
    <row r="39" spans="3:17" x14ac:dyDescent="0.25">
      <c r="C39" s="80"/>
      <c r="D39" s="88"/>
      <c r="E39" s="55"/>
      <c r="F39" s="34">
        <f t="shared" si="0"/>
        <v>0</v>
      </c>
      <c r="G39" s="98"/>
      <c r="H39" s="81"/>
      <c r="I39" s="67" t="e">
        <f>VLOOKUP(H39,Presupuesto!$B$11:$C$565,2,0)</f>
        <v>#N/A</v>
      </c>
      <c r="J39" s="35" t="str">
        <f t="shared" si="3"/>
        <v>Investigación Científica</v>
      </c>
      <c r="K39" s="35" t="s">
        <v>372</v>
      </c>
      <c r="L39" s="80"/>
      <c r="M39" s="88"/>
      <c r="N39" s="55"/>
      <c r="O39" s="34">
        <f t="shared" si="1"/>
        <v>0</v>
      </c>
      <c r="P39" s="34">
        <f t="shared" si="4"/>
        <v>0</v>
      </c>
      <c r="Q39" s="34">
        <f t="shared" si="4"/>
        <v>0</v>
      </c>
    </row>
    <row r="40" spans="3:17" x14ac:dyDescent="0.25">
      <c r="C40" s="80"/>
      <c r="D40" s="88"/>
      <c r="E40" s="55"/>
      <c r="F40" s="34">
        <f t="shared" si="0"/>
        <v>0</v>
      </c>
      <c r="G40" s="98"/>
      <c r="H40" s="81"/>
      <c r="I40" s="67" t="e">
        <f>VLOOKUP(H40,Presupuesto!$B$11:$C$565,2,0)</f>
        <v>#N/A</v>
      </c>
      <c r="J40" s="35" t="str">
        <f t="shared" si="3"/>
        <v>Investigación Científica</v>
      </c>
      <c r="K40" s="35" t="s">
        <v>372</v>
      </c>
      <c r="L40" s="80"/>
      <c r="M40" s="88"/>
      <c r="N40" s="55"/>
      <c r="O40" s="34">
        <f t="shared" si="1"/>
        <v>0</v>
      </c>
      <c r="P40" s="34">
        <f t="shared" si="4"/>
        <v>0</v>
      </c>
      <c r="Q40" s="34">
        <f t="shared" si="4"/>
        <v>0</v>
      </c>
    </row>
    <row r="41" spans="3:17" x14ac:dyDescent="0.25">
      <c r="C41" s="80"/>
      <c r="D41" s="88"/>
      <c r="E41" s="55"/>
      <c r="F41" s="34">
        <f t="shared" si="0"/>
        <v>0</v>
      </c>
      <c r="G41" s="98"/>
      <c r="H41" s="81"/>
      <c r="I41" s="67" t="e">
        <f>VLOOKUP(H41,Presupuesto!$B$11:$C$565,2,0)</f>
        <v>#N/A</v>
      </c>
      <c r="J41" s="35" t="str">
        <f t="shared" si="3"/>
        <v>Investigación Científica</v>
      </c>
      <c r="K41" s="35" t="s">
        <v>372</v>
      </c>
      <c r="L41" s="80"/>
      <c r="M41" s="88"/>
      <c r="N41" s="55"/>
      <c r="O41" s="34">
        <f t="shared" si="1"/>
        <v>0</v>
      </c>
      <c r="P41" s="34">
        <f t="shared" si="4"/>
        <v>0</v>
      </c>
      <c r="Q41" s="34">
        <f t="shared" si="4"/>
        <v>0</v>
      </c>
    </row>
    <row r="42" spans="3:17" x14ac:dyDescent="0.25">
      <c r="C42" s="80"/>
      <c r="D42" s="88"/>
      <c r="E42" s="55"/>
      <c r="F42" s="34">
        <f t="shared" si="0"/>
        <v>0</v>
      </c>
      <c r="G42" s="98"/>
      <c r="H42" s="81"/>
      <c r="I42" s="67" t="e">
        <f>VLOOKUP(H42,Presupuesto!$B$11:$C$565,2,0)</f>
        <v>#N/A</v>
      </c>
      <c r="J42" s="35" t="str">
        <f t="shared" si="3"/>
        <v>Investigación Científica</v>
      </c>
      <c r="K42" s="35" t="s">
        <v>372</v>
      </c>
      <c r="L42" s="80"/>
      <c r="M42" s="88"/>
      <c r="N42" s="55"/>
      <c r="O42" s="34">
        <f t="shared" si="1"/>
        <v>0</v>
      </c>
      <c r="P42" s="34">
        <f t="shared" si="4"/>
        <v>0</v>
      </c>
      <c r="Q42" s="34">
        <f t="shared" si="4"/>
        <v>0</v>
      </c>
    </row>
    <row r="43" spans="3:17" x14ac:dyDescent="0.25">
      <c r="C43" s="80"/>
      <c r="D43" s="88"/>
      <c r="E43" s="55"/>
      <c r="F43" s="34">
        <f t="shared" si="0"/>
        <v>0</v>
      </c>
      <c r="G43" s="98"/>
      <c r="H43" s="81"/>
      <c r="I43" s="67" t="e">
        <f>VLOOKUP(H43,Presupuesto!$B$11:$C$565,2,0)</f>
        <v>#N/A</v>
      </c>
      <c r="J43" s="35" t="str">
        <f t="shared" si="3"/>
        <v>Investigación Científica</v>
      </c>
      <c r="K43" s="35" t="s">
        <v>372</v>
      </c>
      <c r="L43" s="80"/>
      <c r="M43" s="88"/>
      <c r="N43" s="55"/>
      <c r="O43" s="34">
        <f t="shared" si="1"/>
        <v>0</v>
      </c>
      <c r="P43" s="34">
        <f t="shared" si="4"/>
        <v>0</v>
      </c>
      <c r="Q43" s="34">
        <f t="shared" si="4"/>
        <v>0</v>
      </c>
    </row>
    <row r="44" spans="3:17" x14ac:dyDescent="0.25">
      <c r="C44" s="80"/>
      <c r="D44" s="88"/>
      <c r="E44" s="55"/>
      <c r="F44" s="34">
        <f t="shared" si="0"/>
        <v>0</v>
      </c>
      <c r="G44" s="98"/>
      <c r="H44" s="81"/>
      <c r="I44" s="67" t="e">
        <f>VLOOKUP(H44,Presupuesto!$B$11:$C$565,2,0)</f>
        <v>#N/A</v>
      </c>
      <c r="J44" s="35" t="str">
        <f t="shared" si="3"/>
        <v>Investigación Científica</v>
      </c>
      <c r="K44" s="35" t="s">
        <v>372</v>
      </c>
      <c r="L44" s="80"/>
      <c r="M44" s="88"/>
      <c r="N44" s="55"/>
      <c r="O44" s="34">
        <f t="shared" si="1"/>
        <v>0</v>
      </c>
      <c r="P44" s="34">
        <f t="shared" si="4"/>
        <v>0</v>
      </c>
      <c r="Q44" s="34">
        <f t="shared" si="4"/>
        <v>0</v>
      </c>
    </row>
    <row r="45" spans="3:17" x14ac:dyDescent="0.25">
      <c r="C45" s="80"/>
      <c r="D45" s="88"/>
      <c r="E45" s="55"/>
      <c r="F45" s="34">
        <f t="shared" si="0"/>
        <v>0</v>
      </c>
      <c r="G45" s="98"/>
      <c r="H45" s="81"/>
      <c r="I45" s="67" t="e">
        <f>VLOOKUP(H45,Presupuesto!$B$11:$C$565,2,0)</f>
        <v>#N/A</v>
      </c>
      <c r="J45" s="35" t="str">
        <f t="shared" si="3"/>
        <v>Investigación Científica</v>
      </c>
      <c r="K45" s="35" t="s">
        <v>372</v>
      </c>
      <c r="L45" s="80"/>
      <c r="M45" s="88"/>
      <c r="N45" s="55"/>
      <c r="O45" s="34">
        <f t="shared" si="1"/>
        <v>0</v>
      </c>
      <c r="P45" s="34">
        <f t="shared" si="4"/>
        <v>0</v>
      </c>
      <c r="Q45" s="34">
        <f t="shared" si="4"/>
        <v>0</v>
      </c>
    </row>
    <row r="46" spans="3:17" x14ac:dyDescent="0.25">
      <c r="C46" s="82"/>
      <c r="D46" s="88"/>
      <c r="E46" s="55"/>
      <c r="F46" s="34">
        <f t="shared" si="0"/>
        <v>0</v>
      </c>
      <c r="G46" s="98"/>
      <c r="H46" s="83"/>
      <c r="I46" s="67" t="e">
        <f>VLOOKUP(H46,Presupuesto!$B$11:$C$565,2,0)</f>
        <v>#N/A</v>
      </c>
      <c r="J46" s="35" t="str">
        <f t="shared" si="3"/>
        <v>Investigación Científica</v>
      </c>
      <c r="K46" s="35" t="s">
        <v>363</v>
      </c>
      <c r="L46" s="82"/>
      <c r="M46" s="88"/>
      <c r="N46" s="55"/>
      <c r="O46" s="34">
        <f t="shared" si="1"/>
        <v>0</v>
      </c>
      <c r="P46" s="34">
        <f t="shared" si="4"/>
        <v>0</v>
      </c>
      <c r="Q46" s="34">
        <f t="shared" si="4"/>
        <v>0</v>
      </c>
    </row>
    <row r="47" spans="3:17" x14ac:dyDescent="0.25">
      <c r="C47" s="82"/>
      <c r="D47" s="88"/>
      <c r="E47" s="55"/>
      <c r="F47" s="34">
        <f t="shared" si="0"/>
        <v>0</v>
      </c>
      <c r="G47" s="98"/>
      <c r="H47" s="83"/>
      <c r="I47" s="67" t="e">
        <f>VLOOKUP(H47,Presupuesto!$B$11:$C$565,2,0)</f>
        <v>#N/A</v>
      </c>
      <c r="J47" s="35" t="str">
        <f t="shared" si="3"/>
        <v>Investigación Científica</v>
      </c>
      <c r="K47" s="35" t="s">
        <v>372</v>
      </c>
      <c r="L47" s="82"/>
      <c r="M47" s="88"/>
      <c r="N47" s="55"/>
      <c r="O47" s="34">
        <f t="shared" si="1"/>
        <v>0</v>
      </c>
      <c r="P47" s="34">
        <f t="shared" si="4"/>
        <v>0</v>
      </c>
      <c r="Q47" s="34">
        <f t="shared" si="4"/>
        <v>0</v>
      </c>
    </row>
    <row r="48" spans="3:17" x14ac:dyDescent="0.25">
      <c r="C48" s="82"/>
      <c r="D48" s="88"/>
      <c r="E48" s="55"/>
      <c r="F48" s="34">
        <f t="shared" si="0"/>
        <v>0</v>
      </c>
      <c r="G48" s="98"/>
      <c r="H48" s="83"/>
      <c r="I48" s="67" t="e">
        <f>VLOOKUP(H48,Presupuesto!$B$11:$C$565,2,0)</f>
        <v>#N/A</v>
      </c>
      <c r="J48" s="35" t="str">
        <f t="shared" si="3"/>
        <v>Investigación Científica</v>
      </c>
      <c r="K48" s="35" t="s">
        <v>372</v>
      </c>
      <c r="L48" s="82"/>
      <c r="M48" s="88"/>
      <c r="N48" s="55"/>
      <c r="O48" s="34">
        <f t="shared" si="1"/>
        <v>0</v>
      </c>
      <c r="P48" s="34">
        <f t="shared" si="4"/>
        <v>0</v>
      </c>
      <c r="Q48" s="34">
        <f t="shared" si="4"/>
        <v>0</v>
      </c>
    </row>
    <row r="49" spans="3:17" x14ac:dyDescent="0.25">
      <c r="C49" s="82"/>
      <c r="D49" s="88"/>
      <c r="E49" s="55"/>
      <c r="F49" s="34">
        <f t="shared" si="0"/>
        <v>0</v>
      </c>
      <c r="G49" s="98"/>
      <c r="H49" s="83"/>
      <c r="I49" s="67" t="e">
        <f>VLOOKUP(H49,Presupuesto!$B$11:$C$565,2,0)</f>
        <v>#N/A</v>
      </c>
      <c r="J49" s="35" t="str">
        <f t="shared" si="3"/>
        <v>Investigación Científica</v>
      </c>
      <c r="K49" s="35" t="s">
        <v>372</v>
      </c>
      <c r="L49" s="82"/>
      <c r="M49" s="88"/>
      <c r="N49" s="55"/>
      <c r="O49" s="34">
        <f t="shared" si="1"/>
        <v>0</v>
      </c>
      <c r="P49" s="34">
        <f t="shared" si="4"/>
        <v>0</v>
      </c>
      <c r="Q49" s="34">
        <f t="shared" si="4"/>
        <v>0</v>
      </c>
    </row>
    <row r="50" spans="3:17" ht="15.75" thickBot="1" x14ac:dyDescent="0.3">
      <c r="C50" s="84"/>
      <c r="D50" s="96"/>
      <c r="E50" s="40"/>
      <c r="F50" s="42">
        <f t="shared" si="0"/>
        <v>0</v>
      </c>
      <c r="G50" s="99"/>
      <c r="H50" s="85"/>
      <c r="I50" s="69" t="e">
        <f>VLOOKUP(H50,Presupuesto!$B$11:$C$565,2,0)</f>
        <v>#N/A</v>
      </c>
      <c r="J50" s="43" t="str">
        <f>$J$17</f>
        <v>Investigación Científica</v>
      </c>
      <c r="K50" s="61" t="s">
        <v>354</v>
      </c>
      <c r="L50" s="84"/>
      <c r="M50" s="96"/>
      <c r="N50" s="40"/>
      <c r="O50" s="42">
        <f t="shared" si="1"/>
        <v>0</v>
      </c>
      <c r="P50" s="42">
        <f t="shared" si="4"/>
        <v>0</v>
      </c>
      <c r="Q50" s="42">
        <f t="shared" si="4"/>
        <v>0</v>
      </c>
    </row>
    <row r="51" spans="3:17" x14ac:dyDescent="0.25">
      <c r="G51" s="23"/>
    </row>
    <row r="52" spans="3:17" ht="15.75" thickBot="1" x14ac:dyDescent="0.3">
      <c r="G52" s="23"/>
    </row>
    <row r="53" spans="3:17" ht="15.75" thickBot="1" x14ac:dyDescent="0.3">
      <c r="C53" s="94" t="s">
        <v>21</v>
      </c>
      <c r="D53" s="306">
        <f>SUM(F60:F93)</f>
        <v>0</v>
      </c>
      <c r="G53" s="17"/>
      <c r="H53" s="8"/>
      <c r="I53" s="8"/>
    </row>
    <row r="54" spans="3:17" x14ac:dyDescent="0.25">
      <c r="G54" s="17"/>
      <c r="H54" s="8"/>
      <c r="I54" s="8"/>
    </row>
    <row r="55" spans="3:17" x14ac:dyDescent="0.25">
      <c r="F55" s="8"/>
      <c r="G55" s="17"/>
      <c r="H55" s="8"/>
      <c r="I55" s="8"/>
    </row>
    <row r="56" spans="3:17" ht="15.75" x14ac:dyDescent="0.25">
      <c r="C56" s="237" t="s">
        <v>352</v>
      </c>
      <c r="D56" s="302"/>
      <c r="F56" s="8"/>
      <c r="G56" s="17"/>
      <c r="H56" s="8"/>
      <c r="I56" s="8"/>
    </row>
    <row r="57" spans="3:17" ht="18.75" x14ac:dyDescent="0.25">
      <c r="C57" s="147"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
      <c r="F57" s="8"/>
      <c r="G57" s="17"/>
      <c r="H57" s="8"/>
      <c r="I57" s="8"/>
    </row>
    <row r="58" spans="3:17" ht="42.75" thickBot="1" x14ac:dyDescent="0.3">
      <c r="F58" s="30"/>
      <c r="G58" s="14"/>
      <c r="H58" s="14"/>
      <c r="I58" s="14"/>
      <c r="L58" s="163"/>
      <c r="M58" s="164"/>
      <c r="N58" s="163"/>
      <c r="O58" s="163"/>
      <c r="P58" s="166" t="s">
        <v>429</v>
      </c>
      <c r="Q58" s="166" t="s">
        <v>430</v>
      </c>
    </row>
    <row r="59" spans="3:17" ht="30.75" thickBot="1" x14ac:dyDescent="0.3">
      <c r="C59" s="66" t="s">
        <v>12</v>
      </c>
      <c r="D59" s="66" t="s">
        <v>23</v>
      </c>
      <c r="E59" s="73" t="s">
        <v>25</v>
      </c>
      <c r="F59" s="72" t="s">
        <v>6</v>
      </c>
      <c r="G59" s="70" t="s">
        <v>91</v>
      </c>
      <c r="H59" s="73" t="s">
        <v>14</v>
      </c>
      <c r="I59" s="70" t="s">
        <v>92</v>
      </c>
      <c r="J59" s="70" t="s">
        <v>370</v>
      </c>
      <c r="K59" s="70" t="s">
        <v>371</v>
      </c>
      <c r="L59" s="160" t="s">
        <v>5</v>
      </c>
      <c r="M59" s="160" t="s">
        <v>23</v>
      </c>
      <c r="N59" s="161" t="s">
        <v>427</v>
      </c>
      <c r="O59" s="162" t="s">
        <v>428</v>
      </c>
      <c r="P59" s="165">
        <v>0.7</v>
      </c>
      <c r="Q59" s="165">
        <v>0.3</v>
      </c>
    </row>
    <row r="60" spans="3:17" x14ac:dyDescent="0.25">
      <c r="C60" s="78"/>
      <c r="D60" s="95"/>
      <c r="E60" s="60"/>
      <c r="F60" s="34">
        <f t="shared" ref="F60:F93" si="5">D60*E60</f>
        <v>0</v>
      </c>
      <c r="G60" s="98"/>
      <c r="H60" s="79"/>
      <c r="I60" s="67" t="e">
        <f>VLOOKUP(H60,Presupuesto!$B$11:$C$565,2,0)</f>
        <v>#N/A</v>
      </c>
      <c r="J60" s="155" t="s">
        <v>1319</v>
      </c>
      <c r="K60" s="35" t="s">
        <v>372</v>
      </c>
      <c r="L60" s="78"/>
      <c r="M60" s="95"/>
      <c r="N60" s="60"/>
      <c r="O60" s="34">
        <f t="shared" ref="O60:O93" si="6">M60*N60</f>
        <v>0</v>
      </c>
      <c r="P60" s="34">
        <f t="shared" ref="P60:Q79" si="7">$O60*P$16</f>
        <v>0</v>
      </c>
      <c r="Q60" s="34">
        <f t="shared" si="7"/>
        <v>0</v>
      </c>
    </row>
    <row r="61" spans="3:17" x14ac:dyDescent="0.25">
      <c r="C61" s="78"/>
      <c r="D61" s="95"/>
      <c r="E61" s="60"/>
      <c r="F61" s="34">
        <f t="shared" si="5"/>
        <v>0</v>
      </c>
      <c r="G61" s="98"/>
      <c r="H61" s="79"/>
      <c r="I61" s="67" t="e">
        <f>VLOOKUP(H61,Presupuesto!$B$11:$C$565,2,0)</f>
        <v>#N/A</v>
      </c>
      <c r="J61" s="35" t="str">
        <f>$J$60</f>
        <v>Investigación Científica</v>
      </c>
      <c r="K61" s="35" t="s">
        <v>372</v>
      </c>
      <c r="L61" s="78"/>
      <c r="M61" s="95"/>
      <c r="N61" s="60"/>
      <c r="O61" s="34">
        <f t="shared" si="6"/>
        <v>0</v>
      </c>
      <c r="P61" s="34">
        <f t="shared" si="7"/>
        <v>0</v>
      </c>
      <c r="Q61" s="34">
        <f t="shared" si="7"/>
        <v>0</v>
      </c>
    </row>
    <row r="62" spans="3:17" x14ac:dyDescent="0.25">
      <c r="C62" s="78"/>
      <c r="D62" s="95"/>
      <c r="E62" s="60"/>
      <c r="F62" s="34">
        <f t="shared" si="5"/>
        <v>0</v>
      </c>
      <c r="G62" s="98"/>
      <c r="H62" s="79"/>
      <c r="I62" s="67" t="e">
        <f>VLOOKUP(H62,Presupuesto!$B$11:$C$565,2,0)</f>
        <v>#N/A</v>
      </c>
      <c r="J62" s="35" t="str">
        <f t="shared" ref="J62:J93" si="8">$J$60</f>
        <v>Investigación Científica</v>
      </c>
      <c r="K62" s="35" t="s">
        <v>372</v>
      </c>
      <c r="L62" s="78"/>
      <c r="M62" s="95"/>
      <c r="N62" s="60"/>
      <c r="O62" s="34">
        <f t="shared" si="6"/>
        <v>0</v>
      </c>
      <c r="P62" s="34">
        <f t="shared" si="7"/>
        <v>0</v>
      </c>
      <c r="Q62" s="34">
        <f t="shared" si="7"/>
        <v>0</v>
      </c>
    </row>
    <row r="63" spans="3:17" x14ac:dyDescent="0.25">
      <c r="C63" s="78"/>
      <c r="D63" s="95"/>
      <c r="E63" s="60"/>
      <c r="F63" s="34">
        <f t="shared" si="5"/>
        <v>0</v>
      </c>
      <c r="G63" s="98"/>
      <c r="H63" s="79"/>
      <c r="I63" s="67" t="e">
        <f>VLOOKUP(H63,Presupuesto!$B$11:$C$565,2,0)</f>
        <v>#N/A</v>
      </c>
      <c r="J63" s="35" t="str">
        <f t="shared" si="8"/>
        <v>Investigación Científica</v>
      </c>
      <c r="K63" s="35" t="s">
        <v>372</v>
      </c>
      <c r="L63" s="78"/>
      <c r="M63" s="95"/>
      <c r="N63" s="60"/>
      <c r="O63" s="34">
        <f t="shared" si="6"/>
        <v>0</v>
      </c>
      <c r="P63" s="34">
        <f t="shared" si="7"/>
        <v>0</v>
      </c>
      <c r="Q63" s="34">
        <f t="shared" si="7"/>
        <v>0</v>
      </c>
    </row>
    <row r="64" spans="3:17" x14ac:dyDescent="0.25">
      <c r="C64" s="78"/>
      <c r="D64" s="95"/>
      <c r="E64" s="60"/>
      <c r="F64" s="34">
        <f t="shared" si="5"/>
        <v>0</v>
      </c>
      <c r="G64" s="98"/>
      <c r="H64" s="79"/>
      <c r="I64" s="67" t="e">
        <f>VLOOKUP(H64,Presupuesto!$B$11:$C$565,2,0)</f>
        <v>#N/A</v>
      </c>
      <c r="J64" s="35" t="str">
        <f t="shared" si="8"/>
        <v>Investigación Científica</v>
      </c>
      <c r="K64" s="35" t="s">
        <v>361</v>
      </c>
      <c r="L64" s="78"/>
      <c r="M64" s="95"/>
      <c r="N64" s="60"/>
      <c r="O64" s="34">
        <f t="shared" si="6"/>
        <v>0</v>
      </c>
      <c r="P64" s="34">
        <f t="shared" si="7"/>
        <v>0</v>
      </c>
      <c r="Q64" s="34">
        <f t="shared" si="7"/>
        <v>0</v>
      </c>
    </row>
    <row r="65" spans="3:17" x14ac:dyDescent="0.25">
      <c r="C65" s="78"/>
      <c r="D65" s="95"/>
      <c r="E65" s="60"/>
      <c r="F65" s="34">
        <f t="shared" si="5"/>
        <v>0</v>
      </c>
      <c r="G65" s="98"/>
      <c r="H65" s="79"/>
      <c r="I65" s="67" t="e">
        <f>VLOOKUP(H65,Presupuesto!$B$11:$C$565,2,0)</f>
        <v>#N/A</v>
      </c>
      <c r="J65" s="35" t="str">
        <f t="shared" si="8"/>
        <v>Investigación Científica</v>
      </c>
      <c r="K65" s="35" t="s">
        <v>372</v>
      </c>
      <c r="L65" s="78"/>
      <c r="M65" s="95"/>
      <c r="N65" s="60"/>
      <c r="O65" s="34">
        <f t="shared" si="6"/>
        <v>0</v>
      </c>
      <c r="P65" s="34">
        <f t="shared" si="7"/>
        <v>0</v>
      </c>
      <c r="Q65" s="34">
        <f t="shared" si="7"/>
        <v>0</v>
      </c>
    </row>
    <row r="66" spans="3:17" x14ac:dyDescent="0.25">
      <c r="C66" s="78"/>
      <c r="D66" s="95"/>
      <c r="E66" s="60"/>
      <c r="F66" s="34">
        <f t="shared" si="5"/>
        <v>0</v>
      </c>
      <c r="G66" s="98"/>
      <c r="H66" s="79"/>
      <c r="I66" s="67" t="e">
        <f>VLOOKUP(H66,Presupuesto!$B$11:$C$565,2,0)</f>
        <v>#N/A</v>
      </c>
      <c r="J66" s="35" t="str">
        <f t="shared" si="8"/>
        <v>Investigación Científica</v>
      </c>
      <c r="K66" s="35" t="s">
        <v>372</v>
      </c>
      <c r="L66" s="78"/>
      <c r="M66" s="95"/>
      <c r="N66" s="60"/>
      <c r="O66" s="34">
        <f t="shared" si="6"/>
        <v>0</v>
      </c>
      <c r="P66" s="34">
        <f t="shared" si="7"/>
        <v>0</v>
      </c>
      <c r="Q66" s="34">
        <f t="shared" si="7"/>
        <v>0</v>
      </c>
    </row>
    <row r="67" spans="3:17" x14ac:dyDescent="0.25">
      <c r="C67" s="78"/>
      <c r="D67" s="95"/>
      <c r="E67" s="60"/>
      <c r="F67" s="34">
        <f t="shared" si="5"/>
        <v>0</v>
      </c>
      <c r="G67" s="98"/>
      <c r="H67" s="79"/>
      <c r="I67" s="67" t="e">
        <f>VLOOKUP(H67,Presupuesto!$B$11:$C$565,2,0)</f>
        <v>#N/A</v>
      </c>
      <c r="J67" s="35" t="str">
        <f t="shared" si="8"/>
        <v>Investigación Científica</v>
      </c>
      <c r="K67" s="35" t="s">
        <v>372</v>
      </c>
      <c r="L67" s="78"/>
      <c r="M67" s="95"/>
      <c r="N67" s="60"/>
      <c r="O67" s="34">
        <f t="shared" si="6"/>
        <v>0</v>
      </c>
      <c r="P67" s="34">
        <f t="shared" si="7"/>
        <v>0</v>
      </c>
      <c r="Q67" s="34">
        <f t="shared" si="7"/>
        <v>0</v>
      </c>
    </row>
    <row r="68" spans="3:17" x14ac:dyDescent="0.25">
      <c r="C68" s="78"/>
      <c r="D68" s="95"/>
      <c r="E68" s="60"/>
      <c r="F68" s="34">
        <f t="shared" si="5"/>
        <v>0</v>
      </c>
      <c r="G68" s="98"/>
      <c r="H68" s="79"/>
      <c r="I68" s="67" t="e">
        <f>VLOOKUP(H68,Presupuesto!$B$11:$C$565,2,0)</f>
        <v>#N/A</v>
      </c>
      <c r="J68" s="35" t="str">
        <f t="shared" si="8"/>
        <v>Investigación Científica</v>
      </c>
      <c r="K68" s="35" t="s">
        <v>372</v>
      </c>
      <c r="L68" s="78"/>
      <c r="M68" s="95"/>
      <c r="N68" s="60"/>
      <c r="O68" s="34">
        <f t="shared" si="6"/>
        <v>0</v>
      </c>
      <c r="P68" s="34">
        <f t="shared" si="7"/>
        <v>0</v>
      </c>
      <c r="Q68" s="34">
        <f t="shared" si="7"/>
        <v>0</v>
      </c>
    </row>
    <row r="69" spans="3:17" x14ac:dyDescent="0.25">
      <c r="C69" s="78"/>
      <c r="D69" s="95"/>
      <c r="E69" s="60"/>
      <c r="F69" s="34">
        <f t="shared" si="5"/>
        <v>0</v>
      </c>
      <c r="G69" s="98"/>
      <c r="H69" s="79"/>
      <c r="I69" s="67" t="e">
        <f>VLOOKUP(H69,Presupuesto!$B$11:$C$565,2,0)</f>
        <v>#N/A</v>
      </c>
      <c r="J69" s="35" t="str">
        <f t="shared" si="8"/>
        <v>Investigación Científica</v>
      </c>
      <c r="K69" s="35" t="s">
        <v>372</v>
      </c>
      <c r="L69" s="78"/>
      <c r="M69" s="95"/>
      <c r="N69" s="60"/>
      <c r="O69" s="34">
        <f t="shared" si="6"/>
        <v>0</v>
      </c>
      <c r="P69" s="34">
        <f t="shared" si="7"/>
        <v>0</v>
      </c>
      <c r="Q69" s="34">
        <f t="shared" si="7"/>
        <v>0</v>
      </c>
    </row>
    <row r="70" spans="3:17" x14ac:dyDescent="0.25">
      <c r="C70" s="78"/>
      <c r="D70" s="95"/>
      <c r="E70" s="60"/>
      <c r="F70" s="34">
        <f t="shared" si="5"/>
        <v>0</v>
      </c>
      <c r="G70" s="98"/>
      <c r="H70" s="79"/>
      <c r="I70" s="67" t="e">
        <f>VLOOKUP(H70,Presupuesto!$B$11:$C$565,2,0)</f>
        <v>#N/A</v>
      </c>
      <c r="J70" s="35" t="str">
        <f t="shared" si="8"/>
        <v>Investigación Científica</v>
      </c>
      <c r="K70" s="35" t="s">
        <v>372</v>
      </c>
      <c r="L70" s="78"/>
      <c r="M70" s="95"/>
      <c r="N70" s="60"/>
      <c r="O70" s="34">
        <f t="shared" si="6"/>
        <v>0</v>
      </c>
      <c r="P70" s="34">
        <f t="shared" si="7"/>
        <v>0</v>
      </c>
      <c r="Q70" s="34">
        <f t="shared" si="7"/>
        <v>0</v>
      </c>
    </row>
    <row r="71" spans="3:17" x14ac:dyDescent="0.25">
      <c r="C71" s="78"/>
      <c r="D71" s="95"/>
      <c r="E71" s="60"/>
      <c r="F71" s="34">
        <f t="shared" si="5"/>
        <v>0</v>
      </c>
      <c r="G71" s="98"/>
      <c r="H71" s="79"/>
      <c r="I71" s="67" t="e">
        <f>VLOOKUP(H71,Presupuesto!$B$11:$C$565,2,0)</f>
        <v>#N/A</v>
      </c>
      <c r="J71" s="35" t="str">
        <f t="shared" si="8"/>
        <v>Investigación Científica</v>
      </c>
      <c r="K71" s="35" t="s">
        <v>372</v>
      </c>
      <c r="L71" s="78"/>
      <c r="M71" s="95"/>
      <c r="N71" s="60"/>
      <c r="O71" s="34">
        <f t="shared" si="6"/>
        <v>0</v>
      </c>
      <c r="P71" s="34">
        <f t="shared" si="7"/>
        <v>0</v>
      </c>
      <c r="Q71" s="34">
        <f t="shared" si="7"/>
        <v>0</v>
      </c>
    </row>
    <row r="72" spans="3:17" x14ac:dyDescent="0.25">
      <c r="C72" s="78"/>
      <c r="D72" s="95"/>
      <c r="E72" s="60"/>
      <c r="F72" s="34">
        <f t="shared" si="5"/>
        <v>0</v>
      </c>
      <c r="G72" s="98"/>
      <c r="H72" s="79"/>
      <c r="I72" s="67" t="e">
        <f>VLOOKUP(H72,Presupuesto!$B$11:$C$565,2,0)</f>
        <v>#N/A</v>
      </c>
      <c r="J72" s="35" t="str">
        <f t="shared" si="8"/>
        <v>Investigación Científica</v>
      </c>
      <c r="K72" s="35" t="s">
        <v>372</v>
      </c>
      <c r="L72" s="78"/>
      <c r="M72" s="95"/>
      <c r="N72" s="60"/>
      <c r="O72" s="34">
        <f t="shared" si="6"/>
        <v>0</v>
      </c>
      <c r="P72" s="34">
        <f t="shared" si="7"/>
        <v>0</v>
      </c>
      <c r="Q72" s="34">
        <f t="shared" si="7"/>
        <v>0</v>
      </c>
    </row>
    <row r="73" spans="3:17" x14ac:dyDescent="0.25">
      <c r="C73" s="78"/>
      <c r="D73" s="95"/>
      <c r="E73" s="60"/>
      <c r="F73" s="34">
        <f t="shared" si="5"/>
        <v>0</v>
      </c>
      <c r="G73" s="98"/>
      <c r="H73" s="79"/>
      <c r="I73" s="67" t="e">
        <f>VLOOKUP(H73,Presupuesto!$B$11:$C$565,2,0)</f>
        <v>#N/A</v>
      </c>
      <c r="J73" s="35" t="str">
        <f t="shared" si="8"/>
        <v>Investigación Científica</v>
      </c>
      <c r="K73" s="35" t="s">
        <v>372</v>
      </c>
      <c r="L73" s="78"/>
      <c r="M73" s="95"/>
      <c r="N73" s="60"/>
      <c r="O73" s="34">
        <f t="shared" si="6"/>
        <v>0</v>
      </c>
      <c r="P73" s="34">
        <f t="shared" si="7"/>
        <v>0</v>
      </c>
      <c r="Q73" s="34">
        <f t="shared" si="7"/>
        <v>0</v>
      </c>
    </row>
    <row r="74" spans="3:17" x14ac:dyDescent="0.25">
      <c r="C74" s="78"/>
      <c r="D74" s="95"/>
      <c r="E74" s="60"/>
      <c r="F74" s="34">
        <f t="shared" si="5"/>
        <v>0</v>
      </c>
      <c r="G74" s="98"/>
      <c r="H74" s="79"/>
      <c r="I74" s="67" t="e">
        <f>VLOOKUP(H74,Presupuesto!$B$11:$C$565,2,0)</f>
        <v>#N/A</v>
      </c>
      <c r="J74" s="35" t="str">
        <f t="shared" si="8"/>
        <v>Investigación Científica</v>
      </c>
      <c r="K74" s="35" t="s">
        <v>372</v>
      </c>
      <c r="L74" s="78"/>
      <c r="M74" s="95"/>
      <c r="N74" s="60"/>
      <c r="O74" s="34">
        <f t="shared" si="6"/>
        <v>0</v>
      </c>
      <c r="P74" s="34">
        <f t="shared" si="7"/>
        <v>0</v>
      </c>
      <c r="Q74" s="34">
        <f t="shared" si="7"/>
        <v>0</v>
      </c>
    </row>
    <row r="75" spans="3:17" x14ac:dyDescent="0.25">
      <c r="C75" s="78"/>
      <c r="D75" s="95"/>
      <c r="E75" s="60"/>
      <c r="F75" s="34">
        <f t="shared" si="5"/>
        <v>0</v>
      </c>
      <c r="G75" s="98"/>
      <c r="H75" s="79"/>
      <c r="I75" s="67" t="e">
        <f>VLOOKUP(H75,Presupuesto!$B$11:$C$565,2,0)</f>
        <v>#N/A</v>
      </c>
      <c r="J75" s="35" t="str">
        <f t="shared" si="8"/>
        <v>Investigación Científica</v>
      </c>
      <c r="K75" s="35" t="s">
        <v>372</v>
      </c>
      <c r="L75" s="78"/>
      <c r="M75" s="95"/>
      <c r="N75" s="60"/>
      <c r="O75" s="34">
        <f t="shared" si="6"/>
        <v>0</v>
      </c>
      <c r="P75" s="34">
        <f t="shared" si="7"/>
        <v>0</v>
      </c>
      <c r="Q75" s="34">
        <f t="shared" si="7"/>
        <v>0</v>
      </c>
    </row>
    <row r="76" spans="3:17" x14ac:dyDescent="0.25">
      <c r="C76" s="78"/>
      <c r="D76" s="95"/>
      <c r="E76" s="60"/>
      <c r="F76" s="34">
        <f t="shared" si="5"/>
        <v>0</v>
      </c>
      <c r="G76" s="98"/>
      <c r="H76" s="79"/>
      <c r="I76" s="67" t="e">
        <f>VLOOKUP(H76,Presupuesto!$B$11:$C$565,2,0)</f>
        <v>#N/A</v>
      </c>
      <c r="J76" s="35" t="str">
        <f t="shared" si="8"/>
        <v>Investigación Científica</v>
      </c>
      <c r="K76" s="35" t="s">
        <v>372</v>
      </c>
      <c r="L76" s="78"/>
      <c r="M76" s="95"/>
      <c r="N76" s="60"/>
      <c r="O76" s="34">
        <f t="shared" si="6"/>
        <v>0</v>
      </c>
      <c r="P76" s="34">
        <f t="shared" si="7"/>
        <v>0</v>
      </c>
      <c r="Q76" s="34">
        <f t="shared" si="7"/>
        <v>0</v>
      </c>
    </row>
    <row r="77" spans="3:17" x14ac:dyDescent="0.25">
      <c r="C77" s="78"/>
      <c r="D77" s="95"/>
      <c r="E77" s="60"/>
      <c r="F77" s="34">
        <f t="shared" si="5"/>
        <v>0</v>
      </c>
      <c r="G77" s="98"/>
      <c r="H77" s="79"/>
      <c r="I77" s="67" t="e">
        <f>VLOOKUP(H77,Presupuesto!$B$11:$C$565,2,0)</f>
        <v>#N/A</v>
      </c>
      <c r="J77" s="35" t="str">
        <f t="shared" si="8"/>
        <v>Investigación Científica</v>
      </c>
      <c r="K77" s="35" t="s">
        <v>372</v>
      </c>
      <c r="L77" s="78"/>
      <c r="M77" s="95"/>
      <c r="N77" s="60"/>
      <c r="O77" s="34">
        <f t="shared" si="6"/>
        <v>0</v>
      </c>
      <c r="P77" s="34">
        <f t="shared" si="7"/>
        <v>0</v>
      </c>
      <c r="Q77" s="34">
        <f t="shared" si="7"/>
        <v>0</v>
      </c>
    </row>
    <row r="78" spans="3:17" x14ac:dyDescent="0.25">
      <c r="C78" s="78"/>
      <c r="D78" s="95"/>
      <c r="E78" s="60"/>
      <c r="F78" s="34">
        <f t="shared" si="5"/>
        <v>0</v>
      </c>
      <c r="G78" s="98"/>
      <c r="H78" s="79"/>
      <c r="I78" s="67" t="e">
        <f>VLOOKUP(H78,Presupuesto!$B$11:$C$565,2,0)</f>
        <v>#N/A</v>
      </c>
      <c r="J78" s="35" t="str">
        <f t="shared" si="8"/>
        <v>Investigación Científica</v>
      </c>
      <c r="K78" s="35" t="s">
        <v>372</v>
      </c>
      <c r="L78" s="78"/>
      <c r="M78" s="95"/>
      <c r="N78" s="60"/>
      <c r="O78" s="34">
        <f t="shared" si="6"/>
        <v>0</v>
      </c>
      <c r="P78" s="34">
        <f t="shared" si="7"/>
        <v>0</v>
      </c>
      <c r="Q78" s="34">
        <f t="shared" si="7"/>
        <v>0</v>
      </c>
    </row>
    <row r="79" spans="3:17" x14ac:dyDescent="0.25">
      <c r="C79" s="78"/>
      <c r="D79" s="95"/>
      <c r="E79" s="60"/>
      <c r="F79" s="34">
        <f t="shared" si="5"/>
        <v>0</v>
      </c>
      <c r="G79" s="98"/>
      <c r="H79" s="79"/>
      <c r="I79" s="67" t="e">
        <f>VLOOKUP(H79,Presupuesto!$B$11:$C$565,2,0)</f>
        <v>#N/A</v>
      </c>
      <c r="J79" s="35" t="str">
        <f t="shared" si="8"/>
        <v>Investigación Científica</v>
      </c>
      <c r="K79" s="35" t="s">
        <v>372</v>
      </c>
      <c r="L79" s="78"/>
      <c r="M79" s="95"/>
      <c r="N79" s="60"/>
      <c r="O79" s="34">
        <f t="shared" si="6"/>
        <v>0</v>
      </c>
      <c r="P79" s="34">
        <f t="shared" si="7"/>
        <v>0</v>
      </c>
      <c r="Q79" s="34">
        <f t="shared" si="7"/>
        <v>0</v>
      </c>
    </row>
    <row r="80" spans="3:17" x14ac:dyDescent="0.25">
      <c r="C80" s="78"/>
      <c r="D80" s="95"/>
      <c r="E80" s="60"/>
      <c r="F80" s="34">
        <f t="shared" si="5"/>
        <v>0</v>
      </c>
      <c r="G80" s="98"/>
      <c r="H80" s="79"/>
      <c r="I80" s="67" t="e">
        <f>VLOOKUP(H80,Presupuesto!$B$11:$C$565,2,0)</f>
        <v>#N/A</v>
      </c>
      <c r="J80" s="35" t="str">
        <f t="shared" si="8"/>
        <v>Investigación Científica</v>
      </c>
      <c r="K80" s="35" t="s">
        <v>372</v>
      </c>
      <c r="L80" s="78"/>
      <c r="M80" s="95"/>
      <c r="N80" s="60"/>
      <c r="O80" s="34">
        <f t="shared" si="6"/>
        <v>0</v>
      </c>
      <c r="P80" s="34">
        <f t="shared" ref="P80:Q93" si="9">$O80*P$16</f>
        <v>0</v>
      </c>
      <c r="Q80" s="34">
        <f t="shared" si="9"/>
        <v>0</v>
      </c>
    </row>
    <row r="81" spans="3:17" x14ac:dyDescent="0.25">
      <c r="C81" s="80"/>
      <c r="D81" s="88"/>
      <c r="E81" s="55"/>
      <c r="F81" s="34">
        <f t="shared" si="5"/>
        <v>0</v>
      </c>
      <c r="G81" s="98"/>
      <c r="H81" s="81"/>
      <c r="I81" s="67" t="e">
        <f>VLOOKUP(H81,Presupuesto!$B$11:$C$565,2,0)</f>
        <v>#N/A</v>
      </c>
      <c r="J81" s="35" t="str">
        <f t="shared" si="8"/>
        <v>Investigación Científica</v>
      </c>
      <c r="K81" s="35" t="s">
        <v>372</v>
      </c>
      <c r="L81" s="80"/>
      <c r="M81" s="88"/>
      <c r="N81" s="55"/>
      <c r="O81" s="34">
        <f t="shared" si="6"/>
        <v>0</v>
      </c>
      <c r="P81" s="34">
        <f t="shared" si="9"/>
        <v>0</v>
      </c>
      <c r="Q81" s="34">
        <f t="shared" si="9"/>
        <v>0</v>
      </c>
    </row>
    <row r="82" spans="3:17" x14ac:dyDescent="0.25">
      <c r="C82" s="80"/>
      <c r="D82" s="88"/>
      <c r="E82" s="55"/>
      <c r="F82" s="34">
        <f t="shared" si="5"/>
        <v>0</v>
      </c>
      <c r="G82" s="98"/>
      <c r="H82" s="81"/>
      <c r="I82" s="67" t="e">
        <f>VLOOKUP(H82,Presupuesto!$B$11:$C$565,2,0)</f>
        <v>#N/A</v>
      </c>
      <c r="J82" s="35" t="str">
        <f t="shared" si="8"/>
        <v>Investigación Científica</v>
      </c>
      <c r="K82" s="35" t="s">
        <v>372</v>
      </c>
      <c r="L82" s="80"/>
      <c r="M82" s="88"/>
      <c r="N82" s="55"/>
      <c r="O82" s="34">
        <f t="shared" si="6"/>
        <v>0</v>
      </c>
      <c r="P82" s="34">
        <f t="shared" si="9"/>
        <v>0</v>
      </c>
      <c r="Q82" s="34">
        <f t="shared" si="9"/>
        <v>0</v>
      </c>
    </row>
    <row r="83" spans="3:17" x14ac:dyDescent="0.25">
      <c r="C83" s="80"/>
      <c r="D83" s="88"/>
      <c r="E83" s="55"/>
      <c r="F83" s="34">
        <f t="shared" si="5"/>
        <v>0</v>
      </c>
      <c r="G83" s="98"/>
      <c r="H83" s="81"/>
      <c r="I83" s="67" t="e">
        <f>VLOOKUP(H83,Presupuesto!$B$11:$C$565,2,0)</f>
        <v>#N/A</v>
      </c>
      <c r="J83" s="35" t="str">
        <f t="shared" si="8"/>
        <v>Investigación Científica</v>
      </c>
      <c r="K83" s="35" t="s">
        <v>372</v>
      </c>
      <c r="L83" s="80"/>
      <c r="M83" s="88"/>
      <c r="N83" s="55"/>
      <c r="O83" s="34">
        <f t="shared" si="6"/>
        <v>0</v>
      </c>
      <c r="P83" s="34">
        <f t="shared" si="9"/>
        <v>0</v>
      </c>
      <c r="Q83" s="34">
        <f t="shared" si="9"/>
        <v>0</v>
      </c>
    </row>
    <row r="84" spans="3:17" x14ac:dyDescent="0.25">
      <c r="C84" s="80"/>
      <c r="D84" s="88"/>
      <c r="E84" s="55"/>
      <c r="F84" s="34">
        <f t="shared" si="5"/>
        <v>0</v>
      </c>
      <c r="G84" s="98"/>
      <c r="H84" s="81"/>
      <c r="I84" s="67" t="e">
        <f>VLOOKUP(H84,Presupuesto!$B$11:$C$565,2,0)</f>
        <v>#N/A</v>
      </c>
      <c r="J84" s="35" t="str">
        <f t="shared" si="8"/>
        <v>Investigación Científica</v>
      </c>
      <c r="K84" s="35" t="s">
        <v>372</v>
      </c>
      <c r="L84" s="80"/>
      <c r="M84" s="88"/>
      <c r="N84" s="55"/>
      <c r="O84" s="34">
        <f t="shared" si="6"/>
        <v>0</v>
      </c>
      <c r="P84" s="34">
        <f t="shared" si="9"/>
        <v>0</v>
      </c>
      <c r="Q84" s="34">
        <f t="shared" si="9"/>
        <v>0</v>
      </c>
    </row>
    <row r="85" spans="3:17" x14ac:dyDescent="0.25">
      <c r="C85" s="80"/>
      <c r="D85" s="88"/>
      <c r="E85" s="55"/>
      <c r="F85" s="34">
        <f t="shared" si="5"/>
        <v>0</v>
      </c>
      <c r="G85" s="98"/>
      <c r="H85" s="81"/>
      <c r="I85" s="67" t="e">
        <f>VLOOKUP(H85,Presupuesto!$B$11:$C$565,2,0)</f>
        <v>#N/A</v>
      </c>
      <c r="J85" s="35" t="str">
        <f t="shared" si="8"/>
        <v>Investigación Científica</v>
      </c>
      <c r="K85" s="35" t="s">
        <v>372</v>
      </c>
      <c r="L85" s="80"/>
      <c r="M85" s="88"/>
      <c r="N85" s="55"/>
      <c r="O85" s="34">
        <f t="shared" si="6"/>
        <v>0</v>
      </c>
      <c r="P85" s="34">
        <f t="shared" si="9"/>
        <v>0</v>
      </c>
      <c r="Q85" s="34">
        <f t="shared" si="9"/>
        <v>0</v>
      </c>
    </row>
    <row r="86" spans="3:17" x14ac:dyDescent="0.25">
      <c r="C86" s="80"/>
      <c r="D86" s="88"/>
      <c r="E86" s="55"/>
      <c r="F86" s="34">
        <f t="shared" si="5"/>
        <v>0</v>
      </c>
      <c r="G86" s="98"/>
      <c r="H86" s="81"/>
      <c r="I86" s="67" t="e">
        <f>VLOOKUP(H86,Presupuesto!$B$11:$C$565,2,0)</f>
        <v>#N/A</v>
      </c>
      <c r="J86" s="35" t="str">
        <f t="shared" si="8"/>
        <v>Investigación Científica</v>
      </c>
      <c r="K86" s="35" t="s">
        <v>372</v>
      </c>
      <c r="L86" s="80"/>
      <c r="M86" s="88"/>
      <c r="N86" s="55"/>
      <c r="O86" s="34">
        <f t="shared" si="6"/>
        <v>0</v>
      </c>
      <c r="P86" s="34">
        <f t="shared" si="9"/>
        <v>0</v>
      </c>
      <c r="Q86" s="34">
        <f t="shared" si="9"/>
        <v>0</v>
      </c>
    </row>
    <row r="87" spans="3:17" x14ac:dyDescent="0.25">
      <c r="C87" s="80"/>
      <c r="D87" s="88"/>
      <c r="E87" s="55"/>
      <c r="F87" s="34">
        <f t="shared" si="5"/>
        <v>0</v>
      </c>
      <c r="G87" s="98"/>
      <c r="H87" s="81"/>
      <c r="I87" s="67" t="e">
        <f>VLOOKUP(H87,Presupuesto!$B$11:$C$565,2,0)</f>
        <v>#N/A</v>
      </c>
      <c r="J87" s="35" t="str">
        <f t="shared" si="8"/>
        <v>Investigación Científica</v>
      </c>
      <c r="K87" s="35" t="s">
        <v>372</v>
      </c>
      <c r="L87" s="80"/>
      <c r="M87" s="88"/>
      <c r="N87" s="55"/>
      <c r="O87" s="34">
        <f t="shared" si="6"/>
        <v>0</v>
      </c>
      <c r="P87" s="34">
        <f t="shared" si="9"/>
        <v>0</v>
      </c>
      <c r="Q87" s="34">
        <f t="shared" si="9"/>
        <v>0</v>
      </c>
    </row>
    <row r="88" spans="3:17" x14ac:dyDescent="0.25">
      <c r="C88" s="80"/>
      <c r="D88" s="88"/>
      <c r="E88" s="55"/>
      <c r="F88" s="34">
        <f t="shared" si="5"/>
        <v>0</v>
      </c>
      <c r="G88" s="98"/>
      <c r="H88" s="81"/>
      <c r="I88" s="67" t="e">
        <f>VLOOKUP(H88,Presupuesto!$B$11:$C$565,2,0)</f>
        <v>#N/A</v>
      </c>
      <c r="J88" s="35" t="str">
        <f t="shared" si="8"/>
        <v>Investigación Científica</v>
      </c>
      <c r="K88" s="35" t="s">
        <v>372</v>
      </c>
      <c r="L88" s="80"/>
      <c r="M88" s="88"/>
      <c r="N88" s="55"/>
      <c r="O88" s="34">
        <f t="shared" si="6"/>
        <v>0</v>
      </c>
      <c r="P88" s="34">
        <f t="shared" si="9"/>
        <v>0</v>
      </c>
      <c r="Q88" s="34">
        <f t="shared" si="9"/>
        <v>0</v>
      </c>
    </row>
    <row r="89" spans="3:17" x14ac:dyDescent="0.25">
      <c r="C89" s="82"/>
      <c r="D89" s="88"/>
      <c r="E89" s="55"/>
      <c r="F89" s="34">
        <f t="shared" si="5"/>
        <v>0</v>
      </c>
      <c r="G89" s="98"/>
      <c r="H89" s="83"/>
      <c r="I89" s="67" t="e">
        <f>VLOOKUP(H89,Presupuesto!$B$11:$C$565,2,0)</f>
        <v>#N/A</v>
      </c>
      <c r="J89" s="35" t="str">
        <f t="shared" si="8"/>
        <v>Investigación Científica</v>
      </c>
      <c r="K89" s="35" t="s">
        <v>363</v>
      </c>
      <c r="L89" s="82"/>
      <c r="M89" s="88"/>
      <c r="N89" s="55"/>
      <c r="O89" s="34">
        <f t="shared" si="6"/>
        <v>0</v>
      </c>
      <c r="P89" s="34">
        <f t="shared" si="9"/>
        <v>0</v>
      </c>
      <c r="Q89" s="34">
        <f t="shared" si="9"/>
        <v>0</v>
      </c>
    </row>
    <row r="90" spans="3:17" x14ac:dyDescent="0.25">
      <c r="C90" s="82"/>
      <c r="D90" s="88"/>
      <c r="E90" s="55"/>
      <c r="F90" s="34">
        <f t="shared" si="5"/>
        <v>0</v>
      </c>
      <c r="G90" s="98"/>
      <c r="H90" s="83"/>
      <c r="I90" s="67" t="e">
        <f>VLOOKUP(H90,Presupuesto!$B$11:$C$565,2,0)</f>
        <v>#N/A</v>
      </c>
      <c r="J90" s="35" t="str">
        <f t="shared" si="8"/>
        <v>Investigación Científica</v>
      </c>
      <c r="K90" s="35" t="s">
        <v>372</v>
      </c>
      <c r="L90" s="82"/>
      <c r="M90" s="88"/>
      <c r="N90" s="55"/>
      <c r="O90" s="34">
        <f t="shared" si="6"/>
        <v>0</v>
      </c>
      <c r="P90" s="34">
        <f t="shared" si="9"/>
        <v>0</v>
      </c>
      <c r="Q90" s="34">
        <f t="shared" si="9"/>
        <v>0</v>
      </c>
    </row>
    <row r="91" spans="3:17" x14ac:dyDescent="0.25">
      <c r="C91" s="82"/>
      <c r="D91" s="88"/>
      <c r="E91" s="55"/>
      <c r="F91" s="34">
        <f t="shared" si="5"/>
        <v>0</v>
      </c>
      <c r="G91" s="98"/>
      <c r="H91" s="83"/>
      <c r="I91" s="67" t="e">
        <f>VLOOKUP(H91,Presupuesto!$B$11:$C$565,2,0)</f>
        <v>#N/A</v>
      </c>
      <c r="J91" s="35" t="str">
        <f t="shared" si="8"/>
        <v>Investigación Científica</v>
      </c>
      <c r="K91" s="35" t="s">
        <v>372</v>
      </c>
      <c r="L91" s="82"/>
      <c r="M91" s="88"/>
      <c r="N91" s="55"/>
      <c r="O91" s="34">
        <f t="shared" si="6"/>
        <v>0</v>
      </c>
      <c r="P91" s="34">
        <f t="shared" si="9"/>
        <v>0</v>
      </c>
      <c r="Q91" s="34">
        <f t="shared" si="9"/>
        <v>0</v>
      </c>
    </row>
    <row r="92" spans="3:17" x14ac:dyDescent="0.25">
      <c r="C92" s="82"/>
      <c r="D92" s="88"/>
      <c r="E92" s="55"/>
      <c r="F92" s="34">
        <f t="shared" si="5"/>
        <v>0</v>
      </c>
      <c r="G92" s="98"/>
      <c r="H92" s="83"/>
      <c r="I92" s="67" t="e">
        <f>VLOOKUP(H92,Presupuesto!$B$11:$C$565,2,0)</f>
        <v>#N/A</v>
      </c>
      <c r="J92" s="35" t="str">
        <f t="shared" si="8"/>
        <v>Investigación Científica</v>
      </c>
      <c r="K92" s="35" t="s">
        <v>372</v>
      </c>
      <c r="L92" s="82"/>
      <c r="M92" s="88"/>
      <c r="N92" s="55"/>
      <c r="O92" s="34">
        <f t="shared" si="6"/>
        <v>0</v>
      </c>
      <c r="P92" s="34">
        <f t="shared" si="9"/>
        <v>0</v>
      </c>
      <c r="Q92" s="34">
        <f t="shared" si="9"/>
        <v>0</v>
      </c>
    </row>
    <row r="93" spans="3:17" ht="15.75" thickBot="1" x14ac:dyDescent="0.3">
      <c r="C93" s="84"/>
      <c r="D93" s="96"/>
      <c r="E93" s="40"/>
      <c r="F93" s="42">
        <f t="shared" si="5"/>
        <v>0</v>
      </c>
      <c r="G93" s="99"/>
      <c r="H93" s="85"/>
      <c r="I93" s="69" t="e">
        <f>VLOOKUP(H93,Presupuesto!$B$11:$C$565,2,0)</f>
        <v>#N/A</v>
      </c>
      <c r="J93" s="43" t="str">
        <f t="shared" si="8"/>
        <v>Investigación Científica</v>
      </c>
      <c r="K93" s="61" t="s">
        <v>354</v>
      </c>
      <c r="L93" s="84"/>
      <c r="M93" s="96"/>
      <c r="N93" s="40"/>
      <c r="O93" s="42">
        <f t="shared" si="6"/>
        <v>0</v>
      </c>
      <c r="P93" s="42">
        <f t="shared" si="9"/>
        <v>0</v>
      </c>
      <c r="Q93" s="42">
        <f t="shared" si="9"/>
        <v>0</v>
      </c>
    </row>
    <row r="94" spans="3:17" x14ac:dyDescent="0.25">
      <c r="G94" s="23"/>
    </row>
    <row r="95" spans="3:17" ht="15.75" thickBot="1" x14ac:dyDescent="0.3">
      <c r="G95" s="23"/>
    </row>
    <row r="96" spans="3:17" ht="15.75" thickBot="1" x14ac:dyDescent="0.3">
      <c r="C96" s="94" t="s">
        <v>21</v>
      </c>
      <c r="D96" s="306">
        <f>SUM(F103:F136)</f>
        <v>0</v>
      </c>
      <c r="G96" s="17"/>
      <c r="H96" s="8"/>
      <c r="I96" s="8"/>
    </row>
    <row r="97" spans="3:17" x14ac:dyDescent="0.25">
      <c r="G97" s="17"/>
      <c r="H97" s="8"/>
      <c r="I97" s="8"/>
    </row>
    <row r="98" spans="3:17" x14ac:dyDescent="0.25">
      <c r="F98" s="8"/>
      <c r="G98" s="17"/>
      <c r="H98" s="8"/>
      <c r="I98" s="8"/>
    </row>
    <row r="99" spans="3:17" ht="15.75" x14ac:dyDescent="0.25">
      <c r="C99" s="237" t="s">
        <v>352</v>
      </c>
      <c r="D99" s="302"/>
      <c r="F99" s="8"/>
      <c r="G99" s="17"/>
      <c r="H99" s="8"/>
      <c r="I99" s="8"/>
    </row>
    <row r="100" spans="3:17" ht="18.75" x14ac:dyDescent="0.25">
      <c r="C100" s="147"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
      <c r="F100" s="8"/>
      <c r="G100" s="17"/>
      <c r="H100" s="8"/>
      <c r="I100" s="8"/>
    </row>
    <row r="101" spans="3:17" ht="42.75" thickBot="1" x14ac:dyDescent="0.3">
      <c r="F101" s="30"/>
      <c r="G101" s="14"/>
      <c r="H101" s="14"/>
      <c r="I101" s="14"/>
      <c r="L101" s="163"/>
      <c r="M101" s="164"/>
      <c r="N101" s="163"/>
      <c r="O101" s="163"/>
      <c r="P101" s="166" t="s">
        <v>429</v>
      </c>
      <c r="Q101" s="166" t="s">
        <v>430</v>
      </c>
    </row>
    <row r="102" spans="3:17" ht="30.75" thickBot="1" x14ac:dyDescent="0.3">
      <c r="C102" s="66" t="s">
        <v>12</v>
      </c>
      <c r="D102" s="66" t="s">
        <v>23</v>
      </c>
      <c r="E102" s="73" t="s">
        <v>25</v>
      </c>
      <c r="F102" s="72" t="s">
        <v>6</v>
      </c>
      <c r="G102" s="70" t="s">
        <v>91</v>
      </c>
      <c r="H102" s="73" t="s">
        <v>14</v>
      </c>
      <c r="I102" s="70" t="s">
        <v>92</v>
      </c>
      <c r="J102" s="70" t="s">
        <v>370</v>
      </c>
      <c r="K102" s="70" t="s">
        <v>371</v>
      </c>
      <c r="L102" s="160" t="s">
        <v>5</v>
      </c>
      <c r="M102" s="160" t="s">
        <v>23</v>
      </c>
      <c r="N102" s="161" t="s">
        <v>427</v>
      </c>
      <c r="O102" s="162" t="s">
        <v>428</v>
      </c>
      <c r="P102" s="165">
        <v>0.7</v>
      </c>
      <c r="Q102" s="165">
        <v>0.3</v>
      </c>
    </row>
    <row r="103" spans="3:17" x14ac:dyDescent="0.25">
      <c r="C103" s="78"/>
      <c r="D103" s="95"/>
      <c r="E103" s="60"/>
      <c r="F103" s="34">
        <f t="shared" ref="F103:F136" si="10">D103*E103</f>
        <v>0</v>
      </c>
      <c r="G103" s="98"/>
      <c r="H103" s="79"/>
      <c r="I103" s="67" t="e">
        <f>VLOOKUP(H103,Presupuesto!$B$11:$C$565,2,0)</f>
        <v>#N/A</v>
      </c>
      <c r="J103" s="155" t="s">
        <v>1319</v>
      </c>
      <c r="K103" s="35" t="s">
        <v>372</v>
      </c>
      <c r="L103" s="78"/>
      <c r="M103" s="95"/>
      <c r="N103" s="60"/>
      <c r="O103" s="34">
        <f t="shared" ref="O103:O136" si="11">M103*N103</f>
        <v>0</v>
      </c>
      <c r="P103" s="34">
        <f t="shared" ref="P103:Q122" si="12">$O103*P$16</f>
        <v>0</v>
      </c>
      <c r="Q103" s="34">
        <f t="shared" si="12"/>
        <v>0</v>
      </c>
    </row>
    <row r="104" spans="3:17" x14ac:dyDescent="0.25">
      <c r="C104" s="78"/>
      <c r="D104" s="95"/>
      <c r="E104" s="60"/>
      <c r="F104" s="34">
        <f t="shared" si="10"/>
        <v>0</v>
      </c>
      <c r="G104" s="98"/>
      <c r="H104" s="79"/>
      <c r="I104" s="67" t="e">
        <f>VLOOKUP(H104,Presupuesto!$B$11:$C$565,2,0)</f>
        <v>#N/A</v>
      </c>
      <c r="J104" s="35" t="str">
        <f>$J$103</f>
        <v>Investigación Científica</v>
      </c>
      <c r="K104" s="35" t="s">
        <v>372</v>
      </c>
      <c r="L104" s="78"/>
      <c r="M104" s="95"/>
      <c r="N104" s="60"/>
      <c r="O104" s="34">
        <f t="shared" si="11"/>
        <v>0</v>
      </c>
      <c r="P104" s="34">
        <f t="shared" si="12"/>
        <v>0</v>
      </c>
      <c r="Q104" s="34">
        <f t="shared" si="12"/>
        <v>0</v>
      </c>
    </row>
    <row r="105" spans="3:17" x14ac:dyDescent="0.25">
      <c r="C105" s="78"/>
      <c r="D105" s="95"/>
      <c r="E105" s="60"/>
      <c r="F105" s="34">
        <f t="shared" si="10"/>
        <v>0</v>
      </c>
      <c r="G105" s="98"/>
      <c r="H105" s="79"/>
      <c r="I105" s="67" t="e">
        <f>VLOOKUP(H105,Presupuesto!$B$11:$C$565,2,0)</f>
        <v>#N/A</v>
      </c>
      <c r="J105" s="35" t="str">
        <f t="shared" ref="J105:J136" si="13">$J$103</f>
        <v>Investigación Científica</v>
      </c>
      <c r="K105" s="35" t="s">
        <v>372</v>
      </c>
      <c r="L105" s="78"/>
      <c r="M105" s="95"/>
      <c r="N105" s="60"/>
      <c r="O105" s="34">
        <f t="shared" si="11"/>
        <v>0</v>
      </c>
      <c r="P105" s="34">
        <f t="shared" si="12"/>
        <v>0</v>
      </c>
      <c r="Q105" s="34">
        <f t="shared" si="12"/>
        <v>0</v>
      </c>
    </row>
    <row r="106" spans="3:17" x14ac:dyDescent="0.25">
      <c r="C106" s="78"/>
      <c r="D106" s="95"/>
      <c r="E106" s="60"/>
      <c r="F106" s="34">
        <f t="shared" si="10"/>
        <v>0</v>
      </c>
      <c r="G106" s="98"/>
      <c r="H106" s="79"/>
      <c r="I106" s="67" t="e">
        <f>VLOOKUP(H106,Presupuesto!$B$11:$C$565,2,0)</f>
        <v>#N/A</v>
      </c>
      <c r="J106" s="35" t="str">
        <f t="shared" si="13"/>
        <v>Investigación Científica</v>
      </c>
      <c r="K106" s="35" t="s">
        <v>372</v>
      </c>
      <c r="L106" s="78"/>
      <c r="M106" s="95"/>
      <c r="N106" s="60"/>
      <c r="O106" s="34">
        <f t="shared" si="11"/>
        <v>0</v>
      </c>
      <c r="P106" s="34">
        <f t="shared" si="12"/>
        <v>0</v>
      </c>
      <c r="Q106" s="34">
        <f t="shared" si="12"/>
        <v>0</v>
      </c>
    </row>
    <row r="107" spans="3:17" x14ac:dyDescent="0.25">
      <c r="C107" s="78"/>
      <c r="D107" s="95"/>
      <c r="E107" s="60"/>
      <c r="F107" s="34">
        <f t="shared" si="10"/>
        <v>0</v>
      </c>
      <c r="G107" s="98"/>
      <c r="H107" s="79"/>
      <c r="I107" s="67" t="e">
        <f>VLOOKUP(H107,Presupuesto!$B$11:$C$565,2,0)</f>
        <v>#N/A</v>
      </c>
      <c r="J107" s="35" t="str">
        <f t="shared" si="13"/>
        <v>Investigación Científica</v>
      </c>
      <c r="K107" s="35" t="s">
        <v>361</v>
      </c>
      <c r="L107" s="78"/>
      <c r="M107" s="95"/>
      <c r="N107" s="60"/>
      <c r="O107" s="34">
        <f t="shared" si="11"/>
        <v>0</v>
      </c>
      <c r="P107" s="34">
        <f t="shared" si="12"/>
        <v>0</v>
      </c>
      <c r="Q107" s="34">
        <f t="shared" si="12"/>
        <v>0</v>
      </c>
    </row>
    <row r="108" spans="3:17" x14ac:dyDescent="0.25">
      <c r="C108" s="78"/>
      <c r="D108" s="95"/>
      <c r="E108" s="60"/>
      <c r="F108" s="34">
        <f t="shared" si="10"/>
        <v>0</v>
      </c>
      <c r="G108" s="98"/>
      <c r="H108" s="79"/>
      <c r="I108" s="67" t="e">
        <f>VLOOKUP(H108,Presupuesto!$B$11:$C$565,2,0)</f>
        <v>#N/A</v>
      </c>
      <c r="J108" s="35" t="str">
        <f t="shared" si="13"/>
        <v>Investigación Científica</v>
      </c>
      <c r="K108" s="35" t="s">
        <v>372</v>
      </c>
      <c r="L108" s="78"/>
      <c r="M108" s="95"/>
      <c r="N108" s="60"/>
      <c r="O108" s="34">
        <f t="shared" si="11"/>
        <v>0</v>
      </c>
      <c r="P108" s="34">
        <f t="shared" si="12"/>
        <v>0</v>
      </c>
      <c r="Q108" s="34">
        <f t="shared" si="12"/>
        <v>0</v>
      </c>
    </row>
    <row r="109" spans="3:17" x14ac:dyDescent="0.25">
      <c r="C109" s="78"/>
      <c r="D109" s="95"/>
      <c r="E109" s="60"/>
      <c r="F109" s="34">
        <f t="shared" si="10"/>
        <v>0</v>
      </c>
      <c r="G109" s="98"/>
      <c r="H109" s="79"/>
      <c r="I109" s="67" t="e">
        <f>VLOOKUP(H109,Presupuesto!$B$11:$C$565,2,0)</f>
        <v>#N/A</v>
      </c>
      <c r="J109" s="35" t="str">
        <f t="shared" si="13"/>
        <v>Investigación Científica</v>
      </c>
      <c r="K109" s="35" t="s">
        <v>372</v>
      </c>
      <c r="L109" s="78"/>
      <c r="M109" s="95"/>
      <c r="N109" s="60"/>
      <c r="O109" s="34">
        <f t="shared" si="11"/>
        <v>0</v>
      </c>
      <c r="P109" s="34">
        <f t="shared" si="12"/>
        <v>0</v>
      </c>
      <c r="Q109" s="34">
        <f t="shared" si="12"/>
        <v>0</v>
      </c>
    </row>
    <row r="110" spans="3:17" x14ac:dyDescent="0.25">
      <c r="C110" s="78"/>
      <c r="D110" s="95"/>
      <c r="E110" s="60"/>
      <c r="F110" s="34">
        <f t="shared" si="10"/>
        <v>0</v>
      </c>
      <c r="G110" s="98"/>
      <c r="H110" s="79"/>
      <c r="I110" s="67" t="e">
        <f>VLOOKUP(H110,Presupuesto!$B$11:$C$565,2,0)</f>
        <v>#N/A</v>
      </c>
      <c r="J110" s="35" t="str">
        <f t="shared" si="13"/>
        <v>Investigación Científica</v>
      </c>
      <c r="K110" s="35" t="s">
        <v>372</v>
      </c>
      <c r="L110" s="78"/>
      <c r="M110" s="95"/>
      <c r="N110" s="60"/>
      <c r="O110" s="34">
        <f t="shared" si="11"/>
        <v>0</v>
      </c>
      <c r="P110" s="34">
        <f t="shared" si="12"/>
        <v>0</v>
      </c>
      <c r="Q110" s="34">
        <f t="shared" si="12"/>
        <v>0</v>
      </c>
    </row>
    <row r="111" spans="3:17" x14ac:dyDescent="0.25">
      <c r="C111" s="78"/>
      <c r="D111" s="95"/>
      <c r="E111" s="60"/>
      <c r="F111" s="34">
        <f t="shared" si="10"/>
        <v>0</v>
      </c>
      <c r="G111" s="98"/>
      <c r="H111" s="79"/>
      <c r="I111" s="67" t="e">
        <f>VLOOKUP(H111,Presupuesto!$B$11:$C$565,2,0)</f>
        <v>#N/A</v>
      </c>
      <c r="J111" s="35" t="str">
        <f t="shared" si="13"/>
        <v>Investigación Científica</v>
      </c>
      <c r="K111" s="35" t="s">
        <v>372</v>
      </c>
      <c r="L111" s="78"/>
      <c r="M111" s="95"/>
      <c r="N111" s="60"/>
      <c r="O111" s="34">
        <f t="shared" si="11"/>
        <v>0</v>
      </c>
      <c r="P111" s="34">
        <f t="shared" si="12"/>
        <v>0</v>
      </c>
      <c r="Q111" s="34">
        <f t="shared" si="12"/>
        <v>0</v>
      </c>
    </row>
    <row r="112" spans="3:17" x14ac:dyDescent="0.25">
      <c r="C112" s="78"/>
      <c r="D112" s="95"/>
      <c r="E112" s="60"/>
      <c r="F112" s="34">
        <f t="shared" si="10"/>
        <v>0</v>
      </c>
      <c r="G112" s="98"/>
      <c r="H112" s="79"/>
      <c r="I112" s="67" t="e">
        <f>VLOOKUP(H112,Presupuesto!$B$11:$C$565,2,0)</f>
        <v>#N/A</v>
      </c>
      <c r="J112" s="35" t="str">
        <f t="shared" si="13"/>
        <v>Investigación Científica</v>
      </c>
      <c r="K112" s="35" t="s">
        <v>372</v>
      </c>
      <c r="L112" s="78"/>
      <c r="M112" s="95"/>
      <c r="N112" s="60"/>
      <c r="O112" s="34">
        <f t="shared" si="11"/>
        <v>0</v>
      </c>
      <c r="P112" s="34">
        <f t="shared" si="12"/>
        <v>0</v>
      </c>
      <c r="Q112" s="34">
        <f t="shared" si="12"/>
        <v>0</v>
      </c>
    </row>
    <row r="113" spans="3:17" x14ac:dyDescent="0.25">
      <c r="C113" s="78"/>
      <c r="D113" s="95"/>
      <c r="E113" s="60"/>
      <c r="F113" s="34">
        <f t="shared" si="10"/>
        <v>0</v>
      </c>
      <c r="G113" s="98"/>
      <c r="H113" s="79"/>
      <c r="I113" s="67" t="e">
        <f>VLOOKUP(H113,Presupuesto!$B$11:$C$565,2,0)</f>
        <v>#N/A</v>
      </c>
      <c r="J113" s="35" t="str">
        <f t="shared" si="13"/>
        <v>Investigación Científica</v>
      </c>
      <c r="K113" s="35" t="s">
        <v>372</v>
      </c>
      <c r="L113" s="78"/>
      <c r="M113" s="95"/>
      <c r="N113" s="60"/>
      <c r="O113" s="34">
        <f t="shared" si="11"/>
        <v>0</v>
      </c>
      <c r="P113" s="34">
        <f t="shared" si="12"/>
        <v>0</v>
      </c>
      <c r="Q113" s="34">
        <f t="shared" si="12"/>
        <v>0</v>
      </c>
    </row>
    <row r="114" spans="3:17" x14ac:dyDescent="0.25">
      <c r="C114" s="78"/>
      <c r="D114" s="95"/>
      <c r="E114" s="60"/>
      <c r="F114" s="34">
        <f t="shared" si="10"/>
        <v>0</v>
      </c>
      <c r="G114" s="98"/>
      <c r="H114" s="79"/>
      <c r="I114" s="67" t="e">
        <f>VLOOKUP(H114,Presupuesto!$B$11:$C$565,2,0)</f>
        <v>#N/A</v>
      </c>
      <c r="J114" s="35" t="str">
        <f t="shared" si="13"/>
        <v>Investigación Científica</v>
      </c>
      <c r="K114" s="35" t="s">
        <v>372</v>
      </c>
      <c r="L114" s="78"/>
      <c r="M114" s="95"/>
      <c r="N114" s="60"/>
      <c r="O114" s="34">
        <f t="shared" si="11"/>
        <v>0</v>
      </c>
      <c r="P114" s="34">
        <f t="shared" si="12"/>
        <v>0</v>
      </c>
      <c r="Q114" s="34">
        <f t="shared" si="12"/>
        <v>0</v>
      </c>
    </row>
    <row r="115" spans="3:17" x14ac:dyDescent="0.25">
      <c r="C115" s="78"/>
      <c r="D115" s="95"/>
      <c r="E115" s="60"/>
      <c r="F115" s="34">
        <f t="shared" si="10"/>
        <v>0</v>
      </c>
      <c r="G115" s="98"/>
      <c r="H115" s="79"/>
      <c r="I115" s="67" t="e">
        <f>VLOOKUP(H115,Presupuesto!$B$11:$C$565,2,0)</f>
        <v>#N/A</v>
      </c>
      <c r="J115" s="35" t="str">
        <f t="shared" si="13"/>
        <v>Investigación Científica</v>
      </c>
      <c r="K115" s="35" t="s">
        <v>372</v>
      </c>
      <c r="L115" s="78"/>
      <c r="M115" s="95"/>
      <c r="N115" s="60"/>
      <c r="O115" s="34">
        <f t="shared" si="11"/>
        <v>0</v>
      </c>
      <c r="P115" s="34">
        <f t="shared" si="12"/>
        <v>0</v>
      </c>
      <c r="Q115" s="34">
        <f t="shared" si="12"/>
        <v>0</v>
      </c>
    </row>
    <row r="116" spans="3:17" x14ac:dyDescent="0.25">
      <c r="C116" s="78"/>
      <c r="D116" s="95"/>
      <c r="E116" s="60"/>
      <c r="F116" s="34">
        <f t="shared" si="10"/>
        <v>0</v>
      </c>
      <c r="G116" s="98"/>
      <c r="H116" s="79"/>
      <c r="I116" s="67" t="e">
        <f>VLOOKUP(H116,Presupuesto!$B$11:$C$565,2,0)</f>
        <v>#N/A</v>
      </c>
      <c r="J116" s="35" t="str">
        <f t="shared" si="13"/>
        <v>Investigación Científica</v>
      </c>
      <c r="K116" s="35" t="s">
        <v>372</v>
      </c>
      <c r="L116" s="78"/>
      <c r="M116" s="95"/>
      <c r="N116" s="60"/>
      <c r="O116" s="34">
        <f t="shared" si="11"/>
        <v>0</v>
      </c>
      <c r="P116" s="34">
        <f t="shared" si="12"/>
        <v>0</v>
      </c>
      <c r="Q116" s="34">
        <f t="shared" si="12"/>
        <v>0</v>
      </c>
    </row>
    <row r="117" spans="3:17" x14ac:dyDescent="0.25">
      <c r="C117" s="78"/>
      <c r="D117" s="95"/>
      <c r="E117" s="60"/>
      <c r="F117" s="34">
        <f t="shared" si="10"/>
        <v>0</v>
      </c>
      <c r="G117" s="98"/>
      <c r="H117" s="79"/>
      <c r="I117" s="67" t="e">
        <f>VLOOKUP(H117,Presupuesto!$B$11:$C$565,2,0)</f>
        <v>#N/A</v>
      </c>
      <c r="J117" s="35" t="str">
        <f t="shared" si="13"/>
        <v>Investigación Científica</v>
      </c>
      <c r="K117" s="35" t="s">
        <v>372</v>
      </c>
      <c r="L117" s="78"/>
      <c r="M117" s="95"/>
      <c r="N117" s="60"/>
      <c r="O117" s="34">
        <f t="shared" si="11"/>
        <v>0</v>
      </c>
      <c r="P117" s="34">
        <f t="shared" si="12"/>
        <v>0</v>
      </c>
      <c r="Q117" s="34">
        <f t="shared" si="12"/>
        <v>0</v>
      </c>
    </row>
    <row r="118" spans="3:17" x14ac:dyDescent="0.25">
      <c r="C118" s="78"/>
      <c r="D118" s="95"/>
      <c r="E118" s="60"/>
      <c r="F118" s="34">
        <f t="shared" si="10"/>
        <v>0</v>
      </c>
      <c r="G118" s="98"/>
      <c r="H118" s="79"/>
      <c r="I118" s="67" t="e">
        <f>VLOOKUP(H118,Presupuesto!$B$11:$C$565,2,0)</f>
        <v>#N/A</v>
      </c>
      <c r="J118" s="35" t="str">
        <f t="shared" si="13"/>
        <v>Investigación Científica</v>
      </c>
      <c r="K118" s="35" t="s">
        <v>372</v>
      </c>
      <c r="L118" s="78"/>
      <c r="M118" s="95"/>
      <c r="N118" s="60"/>
      <c r="O118" s="34">
        <f t="shared" si="11"/>
        <v>0</v>
      </c>
      <c r="P118" s="34">
        <f t="shared" si="12"/>
        <v>0</v>
      </c>
      <c r="Q118" s="34">
        <f t="shared" si="12"/>
        <v>0</v>
      </c>
    </row>
    <row r="119" spans="3:17" x14ac:dyDescent="0.25">
      <c r="C119" s="78"/>
      <c r="D119" s="95"/>
      <c r="E119" s="60"/>
      <c r="F119" s="34">
        <f t="shared" si="10"/>
        <v>0</v>
      </c>
      <c r="G119" s="98"/>
      <c r="H119" s="79"/>
      <c r="I119" s="67" t="e">
        <f>VLOOKUP(H119,Presupuesto!$B$11:$C$565,2,0)</f>
        <v>#N/A</v>
      </c>
      <c r="J119" s="35" t="str">
        <f t="shared" si="13"/>
        <v>Investigación Científica</v>
      </c>
      <c r="K119" s="35" t="s">
        <v>372</v>
      </c>
      <c r="L119" s="78"/>
      <c r="M119" s="95"/>
      <c r="N119" s="60"/>
      <c r="O119" s="34">
        <f t="shared" si="11"/>
        <v>0</v>
      </c>
      <c r="P119" s="34">
        <f t="shared" si="12"/>
        <v>0</v>
      </c>
      <c r="Q119" s="34">
        <f t="shared" si="12"/>
        <v>0</v>
      </c>
    </row>
    <row r="120" spans="3:17" x14ac:dyDescent="0.25">
      <c r="C120" s="78"/>
      <c r="D120" s="95"/>
      <c r="E120" s="60"/>
      <c r="F120" s="34">
        <f t="shared" si="10"/>
        <v>0</v>
      </c>
      <c r="G120" s="98"/>
      <c r="H120" s="79"/>
      <c r="I120" s="67" t="e">
        <f>VLOOKUP(H120,Presupuesto!$B$11:$C$565,2,0)</f>
        <v>#N/A</v>
      </c>
      <c r="J120" s="35" t="str">
        <f t="shared" si="13"/>
        <v>Investigación Científica</v>
      </c>
      <c r="K120" s="35" t="s">
        <v>372</v>
      </c>
      <c r="L120" s="78"/>
      <c r="M120" s="95"/>
      <c r="N120" s="60"/>
      <c r="O120" s="34">
        <f t="shared" si="11"/>
        <v>0</v>
      </c>
      <c r="P120" s="34">
        <f t="shared" si="12"/>
        <v>0</v>
      </c>
      <c r="Q120" s="34">
        <f t="shared" si="12"/>
        <v>0</v>
      </c>
    </row>
    <row r="121" spans="3:17" x14ac:dyDescent="0.25">
      <c r="C121" s="78"/>
      <c r="D121" s="95"/>
      <c r="E121" s="60"/>
      <c r="F121" s="34">
        <f t="shared" si="10"/>
        <v>0</v>
      </c>
      <c r="G121" s="98"/>
      <c r="H121" s="79"/>
      <c r="I121" s="67" t="e">
        <f>VLOOKUP(H121,Presupuesto!$B$11:$C$565,2,0)</f>
        <v>#N/A</v>
      </c>
      <c r="J121" s="35" t="str">
        <f t="shared" si="13"/>
        <v>Investigación Científica</v>
      </c>
      <c r="K121" s="35" t="s">
        <v>372</v>
      </c>
      <c r="L121" s="78"/>
      <c r="M121" s="95"/>
      <c r="N121" s="60"/>
      <c r="O121" s="34">
        <f t="shared" si="11"/>
        <v>0</v>
      </c>
      <c r="P121" s="34">
        <f t="shared" si="12"/>
        <v>0</v>
      </c>
      <c r="Q121" s="34">
        <f t="shared" si="12"/>
        <v>0</v>
      </c>
    </row>
    <row r="122" spans="3:17" x14ac:dyDescent="0.25">
      <c r="C122" s="78"/>
      <c r="D122" s="95"/>
      <c r="E122" s="60"/>
      <c r="F122" s="34">
        <f t="shared" si="10"/>
        <v>0</v>
      </c>
      <c r="G122" s="98"/>
      <c r="H122" s="79"/>
      <c r="I122" s="67" t="e">
        <f>VLOOKUP(H122,Presupuesto!$B$11:$C$565,2,0)</f>
        <v>#N/A</v>
      </c>
      <c r="J122" s="35" t="str">
        <f t="shared" si="13"/>
        <v>Investigación Científica</v>
      </c>
      <c r="K122" s="35" t="s">
        <v>372</v>
      </c>
      <c r="L122" s="78"/>
      <c r="M122" s="95"/>
      <c r="N122" s="60"/>
      <c r="O122" s="34">
        <f t="shared" si="11"/>
        <v>0</v>
      </c>
      <c r="P122" s="34">
        <f t="shared" si="12"/>
        <v>0</v>
      </c>
      <c r="Q122" s="34">
        <f t="shared" si="12"/>
        <v>0</v>
      </c>
    </row>
    <row r="123" spans="3:17" x14ac:dyDescent="0.25">
      <c r="C123" s="78"/>
      <c r="D123" s="95"/>
      <c r="E123" s="60"/>
      <c r="F123" s="34">
        <f t="shared" si="10"/>
        <v>0</v>
      </c>
      <c r="G123" s="98"/>
      <c r="H123" s="79"/>
      <c r="I123" s="67" t="e">
        <f>VLOOKUP(H123,Presupuesto!$B$11:$C$565,2,0)</f>
        <v>#N/A</v>
      </c>
      <c r="J123" s="35" t="str">
        <f t="shared" si="13"/>
        <v>Investigación Científica</v>
      </c>
      <c r="K123" s="35" t="s">
        <v>372</v>
      </c>
      <c r="L123" s="78"/>
      <c r="M123" s="95"/>
      <c r="N123" s="60"/>
      <c r="O123" s="34">
        <f t="shared" si="11"/>
        <v>0</v>
      </c>
      <c r="P123" s="34">
        <f t="shared" ref="P123:Q136" si="14">$O123*P$16</f>
        <v>0</v>
      </c>
      <c r="Q123" s="34">
        <f t="shared" si="14"/>
        <v>0</v>
      </c>
    </row>
    <row r="124" spans="3:17" x14ac:dyDescent="0.25">
      <c r="C124" s="80"/>
      <c r="D124" s="88"/>
      <c r="E124" s="55"/>
      <c r="F124" s="34">
        <f t="shared" si="10"/>
        <v>0</v>
      </c>
      <c r="G124" s="98"/>
      <c r="H124" s="81"/>
      <c r="I124" s="67" t="e">
        <f>VLOOKUP(H124,Presupuesto!$B$11:$C$565,2,0)</f>
        <v>#N/A</v>
      </c>
      <c r="J124" s="35" t="str">
        <f t="shared" si="13"/>
        <v>Investigación Científica</v>
      </c>
      <c r="K124" s="35" t="s">
        <v>372</v>
      </c>
      <c r="L124" s="80"/>
      <c r="M124" s="88"/>
      <c r="N124" s="55"/>
      <c r="O124" s="34">
        <f t="shared" si="11"/>
        <v>0</v>
      </c>
      <c r="P124" s="34">
        <f t="shared" si="14"/>
        <v>0</v>
      </c>
      <c r="Q124" s="34">
        <f t="shared" si="14"/>
        <v>0</v>
      </c>
    </row>
    <row r="125" spans="3:17" x14ac:dyDescent="0.25">
      <c r="C125" s="80"/>
      <c r="D125" s="88"/>
      <c r="E125" s="55"/>
      <c r="F125" s="34">
        <f t="shared" si="10"/>
        <v>0</v>
      </c>
      <c r="G125" s="98"/>
      <c r="H125" s="81"/>
      <c r="I125" s="67" t="e">
        <f>VLOOKUP(H125,Presupuesto!$B$11:$C$565,2,0)</f>
        <v>#N/A</v>
      </c>
      <c r="J125" s="35" t="str">
        <f t="shared" si="13"/>
        <v>Investigación Científica</v>
      </c>
      <c r="K125" s="35" t="s">
        <v>372</v>
      </c>
      <c r="L125" s="80"/>
      <c r="M125" s="88"/>
      <c r="N125" s="55"/>
      <c r="O125" s="34">
        <f t="shared" si="11"/>
        <v>0</v>
      </c>
      <c r="P125" s="34">
        <f t="shared" si="14"/>
        <v>0</v>
      </c>
      <c r="Q125" s="34">
        <f t="shared" si="14"/>
        <v>0</v>
      </c>
    </row>
    <row r="126" spans="3:17" x14ac:dyDescent="0.25">
      <c r="C126" s="80"/>
      <c r="D126" s="88"/>
      <c r="E126" s="55"/>
      <c r="F126" s="34">
        <f t="shared" si="10"/>
        <v>0</v>
      </c>
      <c r="G126" s="98"/>
      <c r="H126" s="81"/>
      <c r="I126" s="67" t="e">
        <f>VLOOKUP(H126,Presupuesto!$B$11:$C$565,2,0)</f>
        <v>#N/A</v>
      </c>
      <c r="J126" s="35" t="str">
        <f t="shared" si="13"/>
        <v>Investigación Científica</v>
      </c>
      <c r="K126" s="35" t="s">
        <v>372</v>
      </c>
      <c r="L126" s="80"/>
      <c r="M126" s="88"/>
      <c r="N126" s="55"/>
      <c r="O126" s="34">
        <f t="shared" si="11"/>
        <v>0</v>
      </c>
      <c r="P126" s="34">
        <f t="shared" si="14"/>
        <v>0</v>
      </c>
      <c r="Q126" s="34">
        <f t="shared" si="14"/>
        <v>0</v>
      </c>
    </row>
    <row r="127" spans="3:17" x14ac:dyDescent="0.25">
      <c r="C127" s="80"/>
      <c r="D127" s="88"/>
      <c r="E127" s="55"/>
      <c r="F127" s="34">
        <f t="shared" si="10"/>
        <v>0</v>
      </c>
      <c r="G127" s="98"/>
      <c r="H127" s="81"/>
      <c r="I127" s="67" t="e">
        <f>VLOOKUP(H127,Presupuesto!$B$11:$C$565,2,0)</f>
        <v>#N/A</v>
      </c>
      <c r="J127" s="35" t="str">
        <f t="shared" si="13"/>
        <v>Investigación Científica</v>
      </c>
      <c r="K127" s="35" t="s">
        <v>372</v>
      </c>
      <c r="L127" s="80"/>
      <c r="M127" s="88"/>
      <c r="N127" s="55"/>
      <c r="O127" s="34">
        <f t="shared" si="11"/>
        <v>0</v>
      </c>
      <c r="P127" s="34">
        <f t="shared" si="14"/>
        <v>0</v>
      </c>
      <c r="Q127" s="34">
        <f t="shared" si="14"/>
        <v>0</v>
      </c>
    </row>
    <row r="128" spans="3:17" x14ac:dyDescent="0.25">
      <c r="C128" s="80"/>
      <c r="D128" s="88"/>
      <c r="E128" s="55"/>
      <c r="F128" s="34">
        <f t="shared" si="10"/>
        <v>0</v>
      </c>
      <c r="G128" s="98"/>
      <c r="H128" s="81"/>
      <c r="I128" s="67" t="e">
        <f>VLOOKUP(H128,Presupuesto!$B$11:$C$565,2,0)</f>
        <v>#N/A</v>
      </c>
      <c r="J128" s="35" t="str">
        <f t="shared" si="13"/>
        <v>Investigación Científica</v>
      </c>
      <c r="K128" s="35" t="s">
        <v>372</v>
      </c>
      <c r="L128" s="80"/>
      <c r="M128" s="88"/>
      <c r="N128" s="55"/>
      <c r="O128" s="34">
        <f t="shared" si="11"/>
        <v>0</v>
      </c>
      <c r="P128" s="34">
        <f t="shared" si="14"/>
        <v>0</v>
      </c>
      <c r="Q128" s="34">
        <f t="shared" si="14"/>
        <v>0</v>
      </c>
    </row>
    <row r="129" spans="3:17" x14ac:dyDescent="0.25">
      <c r="C129" s="80"/>
      <c r="D129" s="88"/>
      <c r="E129" s="55"/>
      <c r="F129" s="34">
        <f t="shared" si="10"/>
        <v>0</v>
      </c>
      <c r="G129" s="98"/>
      <c r="H129" s="81"/>
      <c r="I129" s="67" t="e">
        <f>VLOOKUP(H129,Presupuesto!$B$11:$C$565,2,0)</f>
        <v>#N/A</v>
      </c>
      <c r="J129" s="35" t="str">
        <f t="shared" si="13"/>
        <v>Investigación Científica</v>
      </c>
      <c r="K129" s="35" t="s">
        <v>372</v>
      </c>
      <c r="L129" s="80"/>
      <c r="M129" s="88"/>
      <c r="N129" s="55"/>
      <c r="O129" s="34">
        <f t="shared" si="11"/>
        <v>0</v>
      </c>
      <c r="P129" s="34">
        <f t="shared" si="14"/>
        <v>0</v>
      </c>
      <c r="Q129" s="34">
        <f t="shared" si="14"/>
        <v>0</v>
      </c>
    </row>
    <row r="130" spans="3:17" x14ac:dyDescent="0.25">
      <c r="C130" s="80"/>
      <c r="D130" s="88"/>
      <c r="E130" s="55"/>
      <c r="F130" s="34">
        <f t="shared" si="10"/>
        <v>0</v>
      </c>
      <c r="G130" s="98"/>
      <c r="H130" s="81"/>
      <c r="I130" s="67" t="e">
        <f>VLOOKUP(H130,Presupuesto!$B$11:$C$565,2,0)</f>
        <v>#N/A</v>
      </c>
      <c r="J130" s="35" t="str">
        <f t="shared" si="13"/>
        <v>Investigación Científica</v>
      </c>
      <c r="K130" s="35" t="s">
        <v>372</v>
      </c>
      <c r="L130" s="80"/>
      <c r="M130" s="88"/>
      <c r="N130" s="55"/>
      <c r="O130" s="34">
        <f t="shared" si="11"/>
        <v>0</v>
      </c>
      <c r="P130" s="34">
        <f t="shared" si="14"/>
        <v>0</v>
      </c>
      <c r="Q130" s="34">
        <f t="shared" si="14"/>
        <v>0</v>
      </c>
    </row>
    <row r="131" spans="3:17" x14ac:dyDescent="0.25">
      <c r="C131" s="80"/>
      <c r="D131" s="88"/>
      <c r="E131" s="55"/>
      <c r="F131" s="34">
        <f t="shared" si="10"/>
        <v>0</v>
      </c>
      <c r="G131" s="98"/>
      <c r="H131" s="81"/>
      <c r="I131" s="67" t="e">
        <f>VLOOKUP(H131,Presupuesto!$B$11:$C$565,2,0)</f>
        <v>#N/A</v>
      </c>
      <c r="J131" s="35" t="str">
        <f t="shared" si="13"/>
        <v>Investigación Científica</v>
      </c>
      <c r="K131" s="35" t="s">
        <v>372</v>
      </c>
      <c r="L131" s="80"/>
      <c r="M131" s="88"/>
      <c r="N131" s="55"/>
      <c r="O131" s="34">
        <f t="shared" si="11"/>
        <v>0</v>
      </c>
      <c r="P131" s="34">
        <f t="shared" si="14"/>
        <v>0</v>
      </c>
      <c r="Q131" s="34">
        <f t="shared" si="14"/>
        <v>0</v>
      </c>
    </row>
    <row r="132" spans="3:17" x14ac:dyDescent="0.25">
      <c r="C132" s="82"/>
      <c r="D132" s="88"/>
      <c r="E132" s="55"/>
      <c r="F132" s="34">
        <f t="shared" si="10"/>
        <v>0</v>
      </c>
      <c r="G132" s="98"/>
      <c r="H132" s="83"/>
      <c r="I132" s="67" t="e">
        <f>VLOOKUP(H132,Presupuesto!$B$11:$C$565,2,0)</f>
        <v>#N/A</v>
      </c>
      <c r="J132" s="35" t="str">
        <f t="shared" si="13"/>
        <v>Investigación Científica</v>
      </c>
      <c r="K132" s="35" t="s">
        <v>363</v>
      </c>
      <c r="L132" s="82"/>
      <c r="M132" s="88"/>
      <c r="N132" s="55"/>
      <c r="O132" s="34">
        <f t="shared" si="11"/>
        <v>0</v>
      </c>
      <c r="P132" s="34">
        <f t="shared" si="14"/>
        <v>0</v>
      </c>
      <c r="Q132" s="34">
        <f t="shared" si="14"/>
        <v>0</v>
      </c>
    </row>
    <row r="133" spans="3:17" x14ac:dyDescent="0.25">
      <c r="C133" s="82"/>
      <c r="D133" s="88"/>
      <c r="E133" s="55"/>
      <c r="F133" s="34">
        <f t="shared" si="10"/>
        <v>0</v>
      </c>
      <c r="G133" s="98"/>
      <c r="H133" s="83"/>
      <c r="I133" s="67" t="e">
        <f>VLOOKUP(H133,Presupuesto!$B$11:$C$565,2,0)</f>
        <v>#N/A</v>
      </c>
      <c r="J133" s="35" t="str">
        <f t="shared" si="13"/>
        <v>Investigación Científica</v>
      </c>
      <c r="K133" s="35" t="s">
        <v>372</v>
      </c>
      <c r="L133" s="82"/>
      <c r="M133" s="88"/>
      <c r="N133" s="55"/>
      <c r="O133" s="34">
        <f t="shared" si="11"/>
        <v>0</v>
      </c>
      <c r="P133" s="34">
        <f t="shared" si="14"/>
        <v>0</v>
      </c>
      <c r="Q133" s="34">
        <f t="shared" si="14"/>
        <v>0</v>
      </c>
    </row>
    <row r="134" spans="3:17" x14ac:dyDescent="0.25">
      <c r="C134" s="82"/>
      <c r="D134" s="88"/>
      <c r="E134" s="55"/>
      <c r="F134" s="34">
        <f t="shared" si="10"/>
        <v>0</v>
      </c>
      <c r="G134" s="98"/>
      <c r="H134" s="83"/>
      <c r="I134" s="67" t="e">
        <f>VLOOKUP(H134,Presupuesto!$B$11:$C$565,2,0)</f>
        <v>#N/A</v>
      </c>
      <c r="J134" s="35" t="str">
        <f t="shared" si="13"/>
        <v>Investigación Científica</v>
      </c>
      <c r="K134" s="35" t="s">
        <v>372</v>
      </c>
      <c r="L134" s="82"/>
      <c r="M134" s="88"/>
      <c r="N134" s="55"/>
      <c r="O134" s="34">
        <f t="shared" si="11"/>
        <v>0</v>
      </c>
      <c r="P134" s="34">
        <f t="shared" si="14"/>
        <v>0</v>
      </c>
      <c r="Q134" s="34">
        <f t="shared" si="14"/>
        <v>0</v>
      </c>
    </row>
    <row r="135" spans="3:17" x14ac:dyDescent="0.25">
      <c r="C135" s="82"/>
      <c r="D135" s="88"/>
      <c r="E135" s="55"/>
      <c r="F135" s="34">
        <f t="shared" si="10"/>
        <v>0</v>
      </c>
      <c r="G135" s="98"/>
      <c r="H135" s="83"/>
      <c r="I135" s="67" t="e">
        <f>VLOOKUP(H135,Presupuesto!$B$11:$C$565,2,0)</f>
        <v>#N/A</v>
      </c>
      <c r="J135" s="35" t="str">
        <f t="shared" si="13"/>
        <v>Investigación Científica</v>
      </c>
      <c r="K135" s="35" t="s">
        <v>372</v>
      </c>
      <c r="L135" s="82"/>
      <c r="M135" s="88"/>
      <c r="N135" s="55"/>
      <c r="O135" s="34">
        <f t="shared" si="11"/>
        <v>0</v>
      </c>
      <c r="P135" s="34">
        <f t="shared" si="14"/>
        <v>0</v>
      </c>
      <c r="Q135" s="34">
        <f t="shared" si="14"/>
        <v>0</v>
      </c>
    </row>
    <row r="136" spans="3:17" ht="15.75" thickBot="1" x14ac:dyDescent="0.3">
      <c r="C136" s="84"/>
      <c r="D136" s="96"/>
      <c r="E136" s="40"/>
      <c r="F136" s="42">
        <f t="shared" si="10"/>
        <v>0</v>
      </c>
      <c r="G136" s="99"/>
      <c r="H136" s="85"/>
      <c r="I136" s="69" t="e">
        <f>VLOOKUP(H136,Presupuesto!$B$11:$C$565,2,0)</f>
        <v>#N/A</v>
      </c>
      <c r="J136" s="43" t="str">
        <f t="shared" si="13"/>
        <v>Investigación Científica</v>
      </c>
      <c r="K136" s="61" t="s">
        <v>354</v>
      </c>
      <c r="L136" s="84"/>
      <c r="M136" s="96"/>
      <c r="N136" s="40"/>
      <c r="O136" s="42">
        <f t="shared" si="11"/>
        <v>0</v>
      </c>
      <c r="P136" s="42">
        <f t="shared" si="14"/>
        <v>0</v>
      </c>
      <c r="Q136" s="42">
        <f t="shared" si="14"/>
        <v>0</v>
      </c>
    </row>
    <row r="138" spans="3:17" ht="15.75" thickBot="1" x14ac:dyDescent="0.3"/>
    <row r="139" spans="3:17" ht="15.75" thickBot="1" x14ac:dyDescent="0.3">
      <c r="C139" s="94" t="s">
        <v>21</v>
      </c>
      <c r="D139" s="306">
        <f>SUM(F146:F179)</f>
        <v>0</v>
      </c>
      <c r="G139" s="17"/>
      <c r="H139" s="8"/>
      <c r="I139" s="8"/>
    </row>
    <row r="140" spans="3:17" x14ac:dyDescent="0.25">
      <c r="G140" s="17"/>
      <c r="H140" s="8"/>
      <c r="I140" s="8"/>
    </row>
    <row r="141" spans="3:17" x14ac:dyDescent="0.25">
      <c r="F141" s="8"/>
      <c r="G141" s="17"/>
      <c r="H141" s="8"/>
      <c r="I141" s="8"/>
    </row>
    <row r="142" spans="3:17" ht="15.75" x14ac:dyDescent="0.25">
      <c r="C142" s="237" t="s">
        <v>352</v>
      </c>
      <c r="D142" s="302"/>
      <c r="F142" s="8"/>
      <c r="G142" s="17"/>
      <c r="H142" s="8"/>
      <c r="I142" s="8"/>
    </row>
    <row r="143" spans="3:17" ht="18.75" x14ac:dyDescent="0.25">
      <c r="C143" s="147"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
      <c r="F143" s="8"/>
      <c r="G143" s="17"/>
      <c r="H143" s="8"/>
      <c r="I143" s="8"/>
    </row>
    <row r="144" spans="3:17" ht="42.75" thickBot="1" x14ac:dyDescent="0.3">
      <c r="F144" s="30"/>
      <c r="G144" s="14"/>
      <c r="H144" s="14"/>
      <c r="I144" s="14"/>
      <c r="L144" s="163"/>
      <c r="M144" s="164"/>
      <c r="N144" s="163"/>
      <c r="O144" s="163"/>
      <c r="P144" s="166" t="s">
        <v>429</v>
      </c>
      <c r="Q144" s="166" t="s">
        <v>430</v>
      </c>
    </row>
    <row r="145" spans="3:17" ht="30.75" thickBot="1" x14ac:dyDescent="0.3">
      <c r="C145" s="66" t="s">
        <v>12</v>
      </c>
      <c r="D145" s="66" t="s">
        <v>23</v>
      </c>
      <c r="E145" s="73" t="s">
        <v>25</v>
      </c>
      <c r="F145" s="72" t="s">
        <v>6</v>
      </c>
      <c r="G145" s="70" t="s">
        <v>91</v>
      </c>
      <c r="H145" s="73" t="s">
        <v>14</v>
      </c>
      <c r="I145" s="70" t="s">
        <v>92</v>
      </c>
      <c r="J145" s="70" t="s">
        <v>370</v>
      </c>
      <c r="K145" s="70" t="s">
        <v>371</v>
      </c>
      <c r="L145" s="160" t="s">
        <v>5</v>
      </c>
      <c r="M145" s="160" t="s">
        <v>23</v>
      </c>
      <c r="N145" s="161" t="s">
        <v>427</v>
      </c>
      <c r="O145" s="162" t="s">
        <v>428</v>
      </c>
      <c r="P145" s="165">
        <v>0.7</v>
      </c>
      <c r="Q145" s="165">
        <v>0.3</v>
      </c>
    </row>
    <row r="146" spans="3:17" x14ac:dyDescent="0.25">
      <c r="C146" s="78"/>
      <c r="D146" s="95"/>
      <c r="E146" s="60"/>
      <c r="F146" s="34">
        <f t="shared" ref="F146:F179" si="15">D146*E146</f>
        <v>0</v>
      </c>
      <c r="G146" s="98"/>
      <c r="H146" s="79"/>
      <c r="I146" s="67" t="e">
        <f>VLOOKUP(H146,Presupuesto!$B$11:$C$565,2,0)</f>
        <v>#N/A</v>
      </c>
      <c r="J146" s="155" t="s">
        <v>1319</v>
      </c>
      <c r="K146" s="35" t="s">
        <v>372</v>
      </c>
      <c r="L146" s="78"/>
      <c r="M146" s="95"/>
      <c r="N146" s="60"/>
      <c r="O146" s="34">
        <f t="shared" ref="O146:O179" si="16">M146*N146</f>
        <v>0</v>
      </c>
      <c r="P146" s="34">
        <f t="shared" ref="P146:Q165" si="17">$O146*P$16</f>
        <v>0</v>
      </c>
      <c r="Q146" s="34">
        <f t="shared" si="17"/>
        <v>0</v>
      </c>
    </row>
    <row r="147" spans="3:17" x14ac:dyDescent="0.25">
      <c r="C147" s="78"/>
      <c r="D147" s="95"/>
      <c r="E147" s="60"/>
      <c r="F147" s="34">
        <f t="shared" si="15"/>
        <v>0</v>
      </c>
      <c r="G147" s="98"/>
      <c r="H147" s="79"/>
      <c r="I147" s="67" t="e">
        <f>VLOOKUP(H147,Presupuesto!$B$11:$C$565,2,0)</f>
        <v>#N/A</v>
      </c>
      <c r="J147" s="35" t="str">
        <f>$J$146</f>
        <v>Investigación Científica</v>
      </c>
      <c r="K147" s="35" t="s">
        <v>372</v>
      </c>
      <c r="L147" s="78"/>
      <c r="M147" s="95"/>
      <c r="N147" s="60"/>
      <c r="O147" s="34">
        <f t="shared" si="16"/>
        <v>0</v>
      </c>
      <c r="P147" s="34">
        <f t="shared" si="17"/>
        <v>0</v>
      </c>
      <c r="Q147" s="34">
        <f t="shared" si="17"/>
        <v>0</v>
      </c>
    </row>
    <row r="148" spans="3:17" x14ac:dyDescent="0.25">
      <c r="C148" s="78"/>
      <c r="D148" s="95"/>
      <c r="E148" s="60"/>
      <c r="F148" s="34">
        <f t="shared" si="15"/>
        <v>0</v>
      </c>
      <c r="G148" s="98"/>
      <c r="H148" s="79"/>
      <c r="I148" s="67" t="e">
        <f>VLOOKUP(H148,Presupuesto!$B$11:$C$565,2,0)</f>
        <v>#N/A</v>
      </c>
      <c r="J148" s="35" t="str">
        <f t="shared" ref="J148:J179" si="18">$J$146</f>
        <v>Investigación Científica</v>
      </c>
      <c r="K148" s="35" t="s">
        <v>372</v>
      </c>
      <c r="L148" s="78"/>
      <c r="M148" s="95"/>
      <c r="N148" s="60"/>
      <c r="O148" s="34">
        <f t="shared" si="16"/>
        <v>0</v>
      </c>
      <c r="P148" s="34">
        <f t="shared" si="17"/>
        <v>0</v>
      </c>
      <c r="Q148" s="34">
        <f t="shared" si="17"/>
        <v>0</v>
      </c>
    </row>
    <row r="149" spans="3:17" x14ac:dyDescent="0.25">
      <c r="C149" s="78"/>
      <c r="D149" s="95"/>
      <c r="E149" s="60"/>
      <c r="F149" s="34">
        <f t="shared" si="15"/>
        <v>0</v>
      </c>
      <c r="G149" s="98"/>
      <c r="H149" s="79"/>
      <c r="I149" s="67" t="e">
        <f>VLOOKUP(H149,Presupuesto!$B$11:$C$565,2,0)</f>
        <v>#N/A</v>
      </c>
      <c r="J149" s="35" t="str">
        <f t="shared" si="18"/>
        <v>Investigación Científica</v>
      </c>
      <c r="K149" s="35" t="s">
        <v>372</v>
      </c>
      <c r="L149" s="78"/>
      <c r="M149" s="95"/>
      <c r="N149" s="60"/>
      <c r="O149" s="34">
        <f t="shared" si="16"/>
        <v>0</v>
      </c>
      <c r="P149" s="34">
        <f t="shared" si="17"/>
        <v>0</v>
      </c>
      <c r="Q149" s="34">
        <f t="shared" si="17"/>
        <v>0</v>
      </c>
    </row>
    <row r="150" spans="3:17" x14ac:dyDescent="0.25">
      <c r="C150" s="78"/>
      <c r="D150" s="95"/>
      <c r="E150" s="60"/>
      <c r="F150" s="34">
        <f t="shared" si="15"/>
        <v>0</v>
      </c>
      <c r="G150" s="98"/>
      <c r="H150" s="79"/>
      <c r="I150" s="67" t="e">
        <f>VLOOKUP(H150,Presupuesto!$B$11:$C$565,2,0)</f>
        <v>#N/A</v>
      </c>
      <c r="J150" s="35" t="str">
        <f t="shared" si="18"/>
        <v>Investigación Científica</v>
      </c>
      <c r="K150" s="35" t="s">
        <v>361</v>
      </c>
      <c r="L150" s="78"/>
      <c r="M150" s="95"/>
      <c r="N150" s="60"/>
      <c r="O150" s="34">
        <f t="shared" si="16"/>
        <v>0</v>
      </c>
      <c r="P150" s="34">
        <f t="shared" si="17"/>
        <v>0</v>
      </c>
      <c r="Q150" s="34">
        <f t="shared" si="17"/>
        <v>0</v>
      </c>
    </row>
    <row r="151" spans="3:17" x14ac:dyDescent="0.25">
      <c r="C151" s="78"/>
      <c r="D151" s="95"/>
      <c r="E151" s="60"/>
      <c r="F151" s="34">
        <f t="shared" si="15"/>
        <v>0</v>
      </c>
      <c r="G151" s="98"/>
      <c r="H151" s="79"/>
      <c r="I151" s="67" t="e">
        <f>VLOOKUP(H151,Presupuesto!$B$11:$C$565,2,0)</f>
        <v>#N/A</v>
      </c>
      <c r="J151" s="35" t="str">
        <f t="shared" si="18"/>
        <v>Investigación Científica</v>
      </c>
      <c r="K151" s="35" t="s">
        <v>372</v>
      </c>
      <c r="L151" s="78"/>
      <c r="M151" s="95"/>
      <c r="N151" s="60"/>
      <c r="O151" s="34">
        <f t="shared" si="16"/>
        <v>0</v>
      </c>
      <c r="P151" s="34">
        <f t="shared" si="17"/>
        <v>0</v>
      </c>
      <c r="Q151" s="34">
        <f t="shared" si="17"/>
        <v>0</v>
      </c>
    </row>
    <row r="152" spans="3:17" x14ac:dyDescent="0.25">
      <c r="C152" s="78"/>
      <c r="D152" s="95"/>
      <c r="E152" s="60"/>
      <c r="F152" s="34">
        <f t="shared" si="15"/>
        <v>0</v>
      </c>
      <c r="G152" s="98"/>
      <c r="H152" s="79"/>
      <c r="I152" s="67" t="e">
        <f>VLOOKUP(H152,Presupuesto!$B$11:$C$565,2,0)</f>
        <v>#N/A</v>
      </c>
      <c r="J152" s="35" t="str">
        <f t="shared" si="18"/>
        <v>Investigación Científica</v>
      </c>
      <c r="K152" s="35" t="s">
        <v>372</v>
      </c>
      <c r="L152" s="78"/>
      <c r="M152" s="95"/>
      <c r="N152" s="60"/>
      <c r="O152" s="34">
        <f t="shared" si="16"/>
        <v>0</v>
      </c>
      <c r="P152" s="34">
        <f t="shared" si="17"/>
        <v>0</v>
      </c>
      <c r="Q152" s="34">
        <f t="shared" si="17"/>
        <v>0</v>
      </c>
    </row>
    <row r="153" spans="3:17" x14ac:dyDescent="0.25">
      <c r="C153" s="78"/>
      <c r="D153" s="95"/>
      <c r="E153" s="60"/>
      <c r="F153" s="34">
        <f t="shared" si="15"/>
        <v>0</v>
      </c>
      <c r="G153" s="98"/>
      <c r="H153" s="79"/>
      <c r="I153" s="67" t="e">
        <f>VLOOKUP(H153,Presupuesto!$B$11:$C$565,2,0)</f>
        <v>#N/A</v>
      </c>
      <c r="J153" s="35" t="str">
        <f t="shared" si="18"/>
        <v>Investigación Científica</v>
      </c>
      <c r="K153" s="35" t="s">
        <v>372</v>
      </c>
      <c r="L153" s="78"/>
      <c r="M153" s="95"/>
      <c r="N153" s="60"/>
      <c r="O153" s="34">
        <f t="shared" si="16"/>
        <v>0</v>
      </c>
      <c r="P153" s="34">
        <f t="shared" si="17"/>
        <v>0</v>
      </c>
      <c r="Q153" s="34">
        <f t="shared" si="17"/>
        <v>0</v>
      </c>
    </row>
    <row r="154" spans="3:17" x14ac:dyDescent="0.25">
      <c r="C154" s="78"/>
      <c r="D154" s="95"/>
      <c r="E154" s="60"/>
      <c r="F154" s="34">
        <f t="shared" si="15"/>
        <v>0</v>
      </c>
      <c r="G154" s="98"/>
      <c r="H154" s="79"/>
      <c r="I154" s="67" t="e">
        <f>VLOOKUP(H154,Presupuesto!$B$11:$C$565,2,0)</f>
        <v>#N/A</v>
      </c>
      <c r="J154" s="35" t="str">
        <f t="shared" si="18"/>
        <v>Investigación Científica</v>
      </c>
      <c r="K154" s="35" t="s">
        <v>372</v>
      </c>
      <c r="L154" s="78"/>
      <c r="M154" s="95"/>
      <c r="N154" s="60"/>
      <c r="O154" s="34">
        <f t="shared" si="16"/>
        <v>0</v>
      </c>
      <c r="P154" s="34">
        <f t="shared" si="17"/>
        <v>0</v>
      </c>
      <c r="Q154" s="34">
        <f t="shared" si="17"/>
        <v>0</v>
      </c>
    </row>
    <row r="155" spans="3:17" x14ac:dyDescent="0.25">
      <c r="C155" s="78"/>
      <c r="D155" s="95"/>
      <c r="E155" s="60"/>
      <c r="F155" s="34">
        <f t="shared" si="15"/>
        <v>0</v>
      </c>
      <c r="G155" s="98"/>
      <c r="H155" s="79"/>
      <c r="I155" s="67" t="e">
        <f>VLOOKUP(H155,Presupuesto!$B$11:$C$565,2,0)</f>
        <v>#N/A</v>
      </c>
      <c r="J155" s="35" t="str">
        <f t="shared" si="18"/>
        <v>Investigación Científica</v>
      </c>
      <c r="K155" s="35" t="s">
        <v>372</v>
      </c>
      <c r="L155" s="78"/>
      <c r="M155" s="95"/>
      <c r="N155" s="60"/>
      <c r="O155" s="34">
        <f t="shared" si="16"/>
        <v>0</v>
      </c>
      <c r="P155" s="34">
        <f t="shared" si="17"/>
        <v>0</v>
      </c>
      <c r="Q155" s="34">
        <f t="shared" si="17"/>
        <v>0</v>
      </c>
    </row>
    <row r="156" spans="3:17" x14ac:dyDescent="0.25">
      <c r="C156" s="78"/>
      <c r="D156" s="95"/>
      <c r="E156" s="60"/>
      <c r="F156" s="34">
        <f t="shared" si="15"/>
        <v>0</v>
      </c>
      <c r="G156" s="98"/>
      <c r="H156" s="79"/>
      <c r="I156" s="67" t="e">
        <f>VLOOKUP(H156,Presupuesto!$B$11:$C$565,2,0)</f>
        <v>#N/A</v>
      </c>
      <c r="J156" s="35" t="str">
        <f t="shared" si="18"/>
        <v>Investigación Científica</v>
      </c>
      <c r="K156" s="35" t="s">
        <v>372</v>
      </c>
      <c r="L156" s="78"/>
      <c r="M156" s="95"/>
      <c r="N156" s="60"/>
      <c r="O156" s="34">
        <f t="shared" si="16"/>
        <v>0</v>
      </c>
      <c r="P156" s="34">
        <f t="shared" si="17"/>
        <v>0</v>
      </c>
      <c r="Q156" s="34">
        <f t="shared" si="17"/>
        <v>0</v>
      </c>
    </row>
    <row r="157" spans="3:17" x14ac:dyDescent="0.25">
      <c r="C157" s="78"/>
      <c r="D157" s="95"/>
      <c r="E157" s="60"/>
      <c r="F157" s="34">
        <f t="shared" si="15"/>
        <v>0</v>
      </c>
      <c r="G157" s="98"/>
      <c r="H157" s="79"/>
      <c r="I157" s="67" t="e">
        <f>VLOOKUP(H157,Presupuesto!$B$11:$C$565,2,0)</f>
        <v>#N/A</v>
      </c>
      <c r="J157" s="35" t="str">
        <f t="shared" si="18"/>
        <v>Investigación Científica</v>
      </c>
      <c r="K157" s="35" t="s">
        <v>372</v>
      </c>
      <c r="L157" s="78"/>
      <c r="M157" s="95"/>
      <c r="N157" s="60"/>
      <c r="O157" s="34">
        <f t="shared" si="16"/>
        <v>0</v>
      </c>
      <c r="P157" s="34">
        <f t="shared" si="17"/>
        <v>0</v>
      </c>
      <c r="Q157" s="34">
        <f t="shared" si="17"/>
        <v>0</v>
      </c>
    </row>
    <row r="158" spans="3:17" x14ac:dyDescent="0.25">
      <c r="C158" s="78"/>
      <c r="D158" s="95"/>
      <c r="E158" s="60"/>
      <c r="F158" s="34">
        <f t="shared" si="15"/>
        <v>0</v>
      </c>
      <c r="G158" s="98"/>
      <c r="H158" s="79"/>
      <c r="I158" s="67" t="e">
        <f>VLOOKUP(H158,Presupuesto!$B$11:$C$565,2,0)</f>
        <v>#N/A</v>
      </c>
      <c r="J158" s="35" t="str">
        <f t="shared" si="18"/>
        <v>Investigación Científica</v>
      </c>
      <c r="K158" s="35" t="s">
        <v>372</v>
      </c>
      <c r="L158" s="78"/>
      <c r="M158" s="95"/>
      <c r="N158" s="60"/>
      <c r="O158" s="34">
        <f t="shared" si="16"/>
        <v>0</v>
      </c>
      <c r="P158" s="34">
        <f t="shared" si="17"/>
        <v>0</v>
      </c>
      <c r="Q158" s="34">
        <f t="shared" si="17"/>
        <v>0</v>
      </c>
    </row>
    <row r="159" spans="3:17" x14ac:dyDescent="0.25">
      <c r="C159" s="78"/>
      <c r="D159" s="95"/>
      <c r="E159" s="60"/>
      <c r="F159" s="34">
        <f t="shared" si="15"/>
        <v>0</v>
      </c>
      <c r="G159" s="98"/>
      <c r="H159" s="79"/>
      <c r="I159" s="67" t="e">
        <f>VLOOKUP(H159,Presupuesto!$B$11:$C$565,2,0)</f>
        <v>#N/A</v>
      </c>
      <c r="J159" s="35" t="str">
        <f t="shared" si="18"/>
        <v>Investigación Científica</v>
      </c>
      <c r="K159" s="35" t="s">
        <v>372</v>
      </c>
      <c r="L159" s="78"/>
      <c r="M159" s="95"/>
      <c r="N159" s="60"/>
      <c r="O159" s="34">
        <f t="shared" si="16"/>
        <v>0</v>
      </c>
      <c r="P159" s="34">
        <f t="shared" si="17"/>
        <v>0</v>
      </c>
      <c r="Q159" s="34">
        <f t="shared" si="17"/>
        <v>0</v>
      </c>
    </row>
    <row r="160" spans="3:17" x14ac:dyDescent="0.25">
      <c r="C160" s="78"/>
      <c r="D160" s="95"/>
      <c r="E160" s="60"/>
      <c r="F160" s="34">
        <f t="shared" si="15"/>
        <v>0</v>
      </c>
      <c r="G160" s="98"/>
      <c r="H160" s="79"/>
      <c r="I160" s="67" t="e">
        <f>VLOOKUP(H160,Presupuesto!$B$11:$C$565,2,0)</f>
        <v>#N/A</v>
      </c>
      <c r="J160" s="35" t="str">
        <f t="shared" si="18"/>
        <v>Investigación Científica</v>
      </c>
      <c r="K160" s="35" t="s">
        <v>372</v>
      </c>
      <c r="L160" s="78"/>
      <c r="M160" s="95"/>
      <c r="N160" s="60"/>
      <c r="O160" s="34">
        <f t="shared" si="16"/>
        <v>0</v>
      </c>
      <c r="P160" s="34">
        <f t="shared" si="17"/>
        <v>0</v>
      </c>
      <c r="Q160" s="34">
        <f t="shared" si="17"/>
        <v>0</v>
      </c>
    </row>
    <row r="161" spans="3:17" x14ac:dyDescent="0.25">
      <c r="C161" s="78"/>
      <c r="D161" s="95"/>
      <c r="E161" s="60"/>
      <c r="F161" s="34">
        <f t="shared" si="15"/>
        <v>0</v>
      </c>
      <c r="G161" s="98"/>
      <c r="H161" s="79"/>
      <c r="I161" s="67" t="e">
        <f>VLOOKUP(H161,Presupuesto!$B$11:$C$565,2,0)</f>
        <v>#N/A</v>
      </c>
      <c r="J161" s="35" t="str">
        <f t="shared" si="18"/>
        <v>Investigación Científica</v>
      </c>
      <c r="K161" s="35" t="s">
        <v>372</v>
      </c>
      <c r="L161" s="78"/>
      <c r="M161" s="95"/>
      <c r="N161" s="60"/>
      <c r="O161" s="34">
        <f t="shared" si="16"/>
        <v>0</v>
      </c>
      <c r="P161" s="34">
        <f t="shared" si="17"/>
        <v>0</v>
      </c>
      <c r="Q161" s="34">
        <f t="shared" si="17"/>
        <v>0</v>
      </c>
    </row>
    <row r="162" spans="3:17" x14ac:dyDescent="0.25">
      <c r="C162" s="78"/>
      <c r="D162" s="95"/>
      <c r="E162" s="60"/>
      <c r="F162" s="34">
        <f t="shared" si="15"/>
        <v>0</v>
      </c>
      <c r="G162" s="98"/>
      <c r="H162" s="79"/>
      <c r="I162" s="67" t="e">
        <f>VLOOKUP(H162,Presupuesto!$B$11:$C$565,2,0)</f>
        <v>#N/A</v>
      </c>
      <c r="J162" s="35" t="str">
        <f t="shared" si="18"/>
        <v>Investigación Científica</v>
      </c>
      <c r="K162" s="35" t="s">
        <v>372</v>
      </c>
      <c r="L162" s="78"/>
      <c r="M162" s="95"/>
      <c r="N162" s="60"/>
      <c r="O162" s="34">
        <f t="shared" si="16"/>
        <v>0</v>
      </c>
      <c r="P162" s="34">
        <f t="shared" si="17"/>
        <v>0</v>
      </c>
      <c r="Q162" s="34">
        <f t="shared" si="17"/>
        <v>0</v>
      </c>
    </row>
    <row r="163" spans="3:17" x14ac:dyDescent="0.25">
      <c r="C163" s="78"/>
      <c r="D163" s="95"/>
      <c r="E163" s="60"/>
      <c r="F163" s="34">
        <f t="shared" si="15"/>
        <v>0</v>
      </c>
      <c r="G163" s="98"/>
      <c r="H163" s="79"/>
      <c r="I163" s="67" t="e">
        <f>VLOOKUP(H163,Presupuesto!$B$11:$C$565,2,0)</f>
        <v>#N/A</v>
      </c>
      <c r="J163" s="35" t="str">
        <f t="shared" si="18"/>
        <v>Investigación Científica</v>
      </c>
      <c r="K163" s="35" t="s">
        <v>372</v>
      </c>
      <c r="L163" s="78"/>
      <c r="M163" s="95"/>
      <c r="N163" s="60"/>
      <c r="O163" s="34">
        <f t="shared" si="16"/>
        <v>0</v>
      </c>
      <c r="P163" s="34">
        <f t="shared" si="17"/>
        <v>0</v>
      </c>
      <c r="Q163" s="34">
        <f t="shared" si="17"/>
        <v>0</v>
      </c>
    </row>
    <row r="164" spans="3:17" x14ac:dyDescent="0.25">
      <c r="C164" s="78"/>
      <c r="D164" s="95"/>
      <c r="E164" s="60"/>
      <c r="F164" s="34">
        <f t="shared" si="15"/>
        <v>0</v>
      </c>
      <c r="G164" s="98"/>
      <c r="H164" s="79"/>
      <c r="I164" s="67" t="e">
        <f>VLOOKUP(H164,Presupuesto!$B$11:$C$565,2,0)</f>
        <v>#N/A</v>
      </c>
      <c r="J164" s="35" t="str">
        <f t="shared" si="18"/>
        <v>Investigación Científica</v>
      </c>
      <c r="K164" s="35" t="s">
        <v>372</v>
      </c>
      <c r="L164" s="78"/>
      <c r="M164" s="95"/>
      <c r="N164" s="60"/>
      <c r="O164" s="34">
        <f t="shared" si="16"/>
        <v>0</v>
      </c>
      <c r="P164" s="34">
        <f t="shared" si="17"/>
        <v>0</v>
      </c>
      <c r="Q164" s="34">
        <f t="shared" si="17"/>
        <v>0</v>
      </c>
    </row>
    <row r="165" spans="3:17" x14ac:dyDescent="0.25">
      <c r="C165" s="78"/>
      <c r="D165" s="95"/>
      <c r="E165" s="60"/>
      <c r="F165" s="34">
        <f t="shared" si="15"/>
        <v>0</v>
      </c>
      <c r="G165" s="98"/>
      <c r="H165" s="79"/>
      <c r="I165" s="67" t="e">
        <f>VLOOKUP(H165,Presupuesto!$B$11:$C$565,2,0)</f>
        <v>#N/A</v>
      </c>
      <c r="J165" s="35" t="str">
        <f t="shared" si="18"/>
        <v>Investigación Científica</v>
      </c>
      <c r="K165" s="35" t="s">
        <v>372</v>
      </c>
      <c r="L165" s="78"/>
      <c r="M165" s="95"/>
      <c r="N165" s="60"/>
      <c r="O165" s="34">
        <f t="shared" si="16"/>
        <v>0</v>
      </c>
      <c r="P165" s="34">
        <f t="shared" si="17"/>
        <v>0</v>
      </c>
      <c r="Q165" s="34">
        <f t="shared" si="17"/>
        <v>0</v>
      </c>
    </row>
    <row r="166" spans="3:17" x14ac:dyDescent="0.25">
      <c r="C166" s="78"/>
      <c r="D166" s="95"/>
      <c r="E166" s="60"/>
      <c r="F166" s="34">
        <f t="shared" si="15"/>
        <v>0</v>
      </c>
      <c r="G166" s="98"/>
      <c r="H166" s="79"/>
      <c r="I166" s="67" t="e">
        <f>VLOOKUP(H166,Presupuesto!$B$11:$C$565,2,0)</f>
        <v>#N/A</v>
      </c>
      <c r="J166" s="35" t="str">
        <f t="shared" si="18"/>
        <v>Investigación Científica</v>
      </c>
      <c r="K166" s="35" t="s">
        <v>372</v>
      </c>
      <c r="L166" s="78"/>
      <c r="M166" s="95"/>
      <c r="N166" s="60"/>
      <c r="O166" s="34">
        <f t="shared" si="16"/>
        <v>0</v>
      </c>
      <c r="P166" s="34">
        <f t="shared" ref="P166:Q179" si="19">$O166*P$16</f>
        <v>0</v>
      </c>
      <c r="Q166" s="34">
        <f t="shared" si="19"/>
        <v>0</v>
      </c>
    </row>
    <row r="167" spans="3:17" x14ac:dyDescent="0.25">
      <c r="C167" s="80"/>
      <c r="D167" s="88"/>
      <c r="E167" s="55"/>
      <c r="F167" s="34">
        <f t="shared" si="15"/>
        <v>0</v>
      </c>
      <c r="G167" s="98"/>
      <c r="H167" s="81"/>
      <c r="I167" s="67" t="e">
        <f>VLOOKUP(H167,Presupuesto!$B$11:$C$565,2,0)</f>
        <v>#N/A</v>
      </c>
      <c r="J167" s="35" t="str">
        <f t="shared" si="18"/>
        <v>Investigación Científica</v>
      </c>
      <c r="K167" s="35" t="s">
        <v>372</v>
      </c>
      <c r="L167" s="80"/>
      <c r="M167" s="88"/>
      <c r="N167" s="55"/>
      <c r="O167" s="34">
        <f t="shared" si="16"/>
        <v>0</v>
      </c>
      <c r="P167" s="34">
        <f t="shared" si="19"/>
        <v>0</v>
      </c>
      <c r="Q167" s="34">
        <f t="shared" si="19"/>
        <v>0</v>
      </c>
    </row>
    <row r="168" spans="3:17" x14ac:dyDescent="0.25">
      <c r="C168" s="80"/>
      <c r="D168" s="88"/>
      <c r="E168" s="55"/>
      <c r="F168" s="34">
        <f t="shared" si="15"/>
        <v>0</v>
      </c>
      <c r="G168" s="98"/>
      <c r="H168" s="81"/>
      <c r="I168" s="67" t="e">
        <f>VLOOKUP(H168,Presupuesto!$B$11:$C$565,2,0)</f>
        <v>#N/A</v>
      </c>
      <c r="J168" s="35" t="str">
        <f t="shared" si="18"/>
        <v>Investigación Científica</v>
      </c>
      <c r="K168" s="35" t="s">
        <v>372</v>
      </c>
      <c r="L168" s="80"/>
      <c r="M168" s="88"/>
      <c r="N168" s="55"/>
      <c r="O168" s="34">
        <f t="shared" si="16"/>
        <v>0</v>
      </c>
      <c r="P168" s="34">
        <f t="shared" si="19"/>
        <v>0</v>
      </c>
      <c r="Q168" s="34">
        <f t="shared" si="19"/>
        <v>0</v>
      </c>
    </row>
    <row r="169" spans="3:17" x14ac:dyDescent="0.25">
      <c r="C169" s="80"/>
      <c r="D169" s="88"/>
      <c r="E169" s="55"/>
      <c r="F169" s="34">
        <f t="shared" si="15"/>
        <v>0</v>
      </c>
      <c r="G169" s="98"/>
      <c r="H169" s="81"/>
      <c r="I169" s="67" t="e">
        <f>VLOOKUP(H169,Presupuesto!$B$11:$C$565,2,0)</f>
        <v>#N/A</v>
      </c>
      <c r="J169" s="35" t="str">
        <f t="shared" si="18"/>
        <v>Investigación Científica</v>
      </c>
      <c r="K169" s="35" t="s">
        <v>372</v>
      </c>
      <c r="L169" s="80"/>
      <c r="M169" s="88"/>
      <c r="N169" s="55"/>
      <c r="O169" s="34">
        <f t="shared" si="16"/>
        <v>0</v>
      </c>
      <c r="P169" s="34">
        <f t="shared" si="19"/>
        <v>0</v>
      </c>
      <c r="Q169" s="34">
        <f t="shared" si="19"/>
        <v>0</v>
      </c>
    </row>
    <row r="170" spans="3:17" x14ac:dyDescent="0.25">
      <c r="C170" s="80"/>
      <c r="D170" s="88"/>
      <c r="E170" s="55"/>
      <c r="F170" s="34">
        <f t="shared" si="15"/>
        <v>0</v>
      </c>
      <c r="G170" s="98"/>
      <c r="H170" s="81"/>
      <c r="I170" s="67" t="e">
        <f>VLOOKUP(H170,Presupuesto!$B$11:$C$565,2,0)</f>
        <v>#N/A</v>
      </c>
      <c r="J170" s="35" t="str">
        <f t="shared" si="18"/>
        <v>Investigación Científica</v>
      </c>
      <c r="K170" s="35" t="s">
        <v>372</v>
      </c>
      <c r="L170" s="80"/>
      <c r="M170" s="88"/>
      <c r="N170" s="55"/>
      <c r="O170" s="34">
        <f t="shared" si="16"/>
        <v>0</v>
      </c>
      <c r="P170" s="34">
        <f t="shared" si="19"/>
        <v>0</v>
      </c>
      <c r="Q170" s="34">
        <f t="shared" si="19"/>
        <v>0</v>
      </c>
    </row>
    <row r="171" spans="3:17" x14ac:dyDescent="0.25">
      <c r="C171" s="80"/>
      <c r="D171" s="88"/>
      <c r="E171" s="55"/>
      <c r="F171" s="34">
        <f t="shared" si="15"/>
        <v>0</v>
      </c>
      <c r="G171" s="98"/>
      <c r="H171" s="81"/>
      <c r="I171" s="67" t="e">
        <f>VLOOKUP(H171,Presupuesto!$B$11:$C$565,2,0)</f>
        <v>#N/A</v>
      </c>
      <c r="J171" s="35" t="str">
        <f t="shared" si="18"/>
        <v>Investigación Científica</v>
      </c>
      <c r="K171" s="35" t="s">
        <v>372</v>
      </c>
      <c r="L171" s="80"/>
      <c r="M171" s="88"/>
      <c r="N171" s="55"/>
      <c r="O171" s="34">
        <f t="shared" si="16"/>
        <v>0</v>
      </c>
      <c r="P171" s="34">
        <f t="shared" si="19"/>
        <v>0</v>
      </c>
      <c r="Q171" s="34">
        <f t="shared" si="19"/>
        <v>0</v>
      </c>
    </row>
    <row r="172" spans="3:17" x14ac:dyDescent="0.25">
      <c r="C172" s="80"/>
      <c r="D172" s="88"/>
      <c r="E172" s="55"/>
      <c r="F172" s="34">
        <f t="shared" si="15"/>
        <v>0</v>
      </c>
      <c r="G172" s="98"/>
      <c r="H172" s="81"/>
      <c r="I172" s="67" t="e">
        <f>VLOOKUP(H172,Presupuesto!$B$11:$C$565,2,0)</f>
        <v>#N/A</v>
      </c>
      <c r="J172" s="35" t="str">
        <f t="shared" si="18"/>
        <v>Investigación Científica</v>
      </c>
      <c r="K172" s="35" t="s">
        <v>372</v>
      </c>
      <c r="L172" s="80"/>
      <c r="M172" s="88"/>
      <c r="N172" s="55"/>
      <c r="O172" s="34">
        <f t="shared" si="16"/>
        <v>0</v>
      </c>
      <c r="P172" s="34">
        <f t="shared" si="19"/>
        <v>0</v>
      </c>
      <c r="Q172" s="34">
        <f t="shared" si="19"/>
        <v>0</v>
      </c>
    </row>
    <row r="173" spans="3:17" x14ac:dyDescent="0.25">
      <c r="C173" s="80"/>
      <c r="D173" s="88"/>
      <c r="E173" s="55"/>
      <c r="F173" s="34">
        <f t="shared" si="15"/>
        <v>0</v>
      </c>
      <c r="G173" s="98"/>
      <c r="H173" s="81"/>
      <c r="I173" s="67" t="e">
        <f>VLOOKUP(H173,Presupuesto!$B$11:$C$565,2,0)</f>
        <v>#N/A</v>
      </c>
      <c r="J173" s="35" t="str">
        <f t="shared" si="18"/>
        <v>Investigación Científica</v>
      </c>
      <c r="K173" s="35" t="s">
        <v>372</v>
      </c>
      <c r="L173" s="80"/>
      <c r="M173" s="88"/>
      <c r="N173" s="55"/>
      <c r="O173" s="34">
        <f t="shared" si="16"/>
        <v>0</v>
      </c>
      <c r="P173" s="34">
        <f t="shared" si="19"/>
        <v>0</v>
      </c>
      <c r="Q173" s="34">
        <f t="shared" si="19"/>
        <v>0</v>
      </c>
    </row>
    <row r="174" spans="3:17" x14ac:dyDescent="0.25">
      <c r="C174" s="80"/>
      <c r="D174" s="88"/>
      <c r="E174" s="55"/>
      <c r="F174" s="34">
        <f t="shared" si="15"/>
        <v>0</v>
      </c>
      <c r="G174" s="98"/>
      <c r="H174" s="81"/>
      <c r="I174" s="67" t="e">
        <f>VLOOKUP(H174,Presupuesto!$B$11:$C$565,2,0)</f>
        <v>#N/A</v>
      </c>
      <c r="J174" s="35" t="str">
        <f t="shared" si="18"/>
        <v>Investigación Científica</v>
      </c>
      <c r="K174" s="35" t="s">
        <v>372</v>
      </c>
      <c r="L174" s="80"/>
      <c r="M174" s="88"/>
      <c r="N174" s="55"/>
      <c r="O174" s="34">
        <f t="shared" si="16"/>
        <v>0</v>
      </c>
      <c r="P174" s="34">
        <f t="shared" si="19"/>
        <v>0</v>
      </c>
      <c r="Q174" s="34">
        <f t="shared" si="19"/>
        <v>0</v>
      </c>
    </row>
    <row r="175" spans="3:17" x14ac:dyDescent="0.25">
      <c r="C175" s="82"/>
      <c r="D175" s="88"/>
      <c r="E175" s="55"/>
      <c r="F175" s="34">
        <f t="shared" si="15"/>
        <v>0</v>
      </c>
      <c r="G175" s="98"/>
      <c r="H175" s="83"/>
      <c r="I175" s="67" t="e">
        <f>VLOOKUP(H175,Presupuesto!$B$11:$C$565,2,0)</f>
        <v>#N/A</v>
      </c>
      <c r="J175" s="35" t="str">
        <f t="shared" si="18"/>
        <v>Investigación Científica</v>
      </c>
      <c r="K175" s="35" t="s">
        <v>363</v>
      </c>
      <c r="L175" s="82"/>
      <c r="M175" s="88"/>
      <c r="N175" s="55"/>
      <c r="O175" s="34">
        <f t="shared" si="16"/>
        <v>0</v>
      </c>
      <c r="P175" s="34">
        <f t="shared" si="19"/>
        <v>0</v>
      </c>
      <c r="Q175" s="34">
        <f t="shared" si="19"/>
        <v>0</v>
      </c>
    </row>
    <row r="176" spans="3:17" x14ac:dyDescent="0.25">
      <c r="C176" s="82"/>
      <c r="D176" s="88"/>
      <c r="E176" s="55"/>
      <c r="F176" s="34">
        <f t="shared" si="15"/>
        <v>0</v>
      </c>
      <c r="G176" s="98"/>
      <c r="H176" s="83"/>
      <c r="I176" s="67" t="e">
        <f>VLOOKUP(H176,Presupuesto!$B$11:$C$565,2,0)</f>
        <v>#N/A</v>
      </c>
      <c r="J176" s="35" t="str">
        <f t="shared" si="18"/>
        <v>Investigación Científica</v>
      </c>
      <c r="K176" s="35" t="s">
        <v>372</v>
      </c>
      <c r="L176" s="82"/>
      <c r="M176" s="88"/>
      <c r="N176" s="55"/>
      <c r="O176" s="34">
        <f t="shared" si="16"/>
        <v>0</v>
      </c>
      <c r="P176" s="34">
        <f t="shared" si="19"/>
        <v>0</v>
      </c>
      <c r="Q176" s="34">
        <f t="shared" si="19"/>
        <v>0</v>
      </c>
    </row>
    <row r="177" spans="3:17" x14ac:dyDescent="0.25">
      <c r="C177" s="82"/>
      <c r="D177" s="88"/>
      <c r="E177" s="55"/>
      <c r="F177" s="34">
        <f t="shared" si="15"/>
        <v>0</v>
      </c>
      <c r="G177" s="98"/>
      <c r="H177" s="83"/>
      <c r="I177" s="67" t="e">
        <f>VLOOKUP(H177,Presupuesto!$B$11:$C$565,2,0)</f>
        <v>#N/A</v>
      </c>
      <c r="J177" s="35" t="str">
        <f t="shared" si="18"/>
        <v>Investigación Científica</v>
      </c>
      <c r="K177" s="35" t="s">
        <v>372</v>
      </c>
      <c r="L177" s="82"/>
      <c r="M177" s="88"/>
      <c r="N177" s="55"/>
      <c r="O177" s="34">
        <f t="shared" si="16"/>
        <v>0</v>
      </c>
      <c r="P177" s="34">
        <f t="shared" si="19"/>
        <v>0</v>
      </c>
      <c r="Q177" s="34">
        <f t="shared" si="19"/>
        <v>0</v>
      </c>
    </row>
    <row r="178" spans="3:17" x14ac:dyDescent="0.25">
      <c r="C178" s="82"/>
      <c r="D178" s="88"/>
      <c r="E178" s="55"/>
      <c r="F178" s="34">
        <f t="shared" si="15"/>
        <v>0</v>
      </c>
      <c r="G178" s="98"/>
      <c r="H178" s="83"/>
      <c r="I178" s="67" t="e">
        <f>VLOOKUP(H178,Presupuesto!$B$11:$C$565,2,0)</f>
        <v>#N/A</v>
      </c>
      <c r="J178" s="35" t="str">
        <f t="shared" si="18"/>
        <v>Investigación Científica</v>
      </c>
      <c r="K178" s="35" t="s">
        <v>372</v>
      </c>
      <c r="L178" s="82"/>
      <c r="M178" s="88"/>
      <c r="N178" s="55"/>
      <c r="O178" s="34">
        <f t="shared" si="16"/>
        <v>0</v>
      </c>
      <c r="P178" s="34">
        <f t="shared" si="19"/>
        <v>0</v>
      </c>
      <c r="Q178" s="34">
        <f t="shared" si="19"/>
        <v>0</v>
      </c>
    </row>
    <row r="179" spans="3:17" ht="15.75" thickBot="1" x14ac:dyDescent="0.3">
      <c r="C179" s="84"/>
      <c r="D179" s="96"/>
      <c r="E179" s="40"/>
      <c r="F179" s="42">
        <f t="shared" si="15"/>
        <v>0</v>
      </c>
      <c r="G179" s="99"/>
      <c r="H179" s="85"/>
      <c r="I179" s="69" t="e">
        <f>VLOOKUP(H179,Presupuesto!$B$11:$C$565,2,0)</f>
        <v>#N/A</v>
      </c>
      <c r="J179" s="43" t="str">
        <f t="shared" si="18"/>
        <v>Investigación Científica</v>
      </c>
      <c r="K179" s="61" t="s">
        <v>354</v>
      </c>
      <c r="L179" s="84"/>
      <c r="M179" s="96"/>
      <c r="N179" s="40"/>
      <c r="O179" s="42">
        <f t="shared" si="16"/>
        <v>0</v>
      </c>
      <c r="P179" s="42">
        <f t="shared" si="19"/>
        <v>0</v>
      </c>
      <c r="Q179" s="4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1"/>
  <sheetViews>
    <sheetView topLeftCell="H1" workbookViewId="0">
      <pane ySplit="7" topLeftCell="A18" activePane="bottomLeft" state="frozen"/>
      <selection activeCell="M8" sqref="M8"/>
      <selection pane="bottomLeft" activeCell="C10" sqref="C10"/>
    </sheetView>
  </sheetViews>
  <sheetFormatPr baseColWidth="10" defaultColWidth="11.5703125" defaultRowHeight="15" x14ac:dyDescent="0.25"/>
  <cols>
    <col min="1" max="1" width="35.5703125" style="23" customWidth="1"/>
    <col min="2" max="2" width="21.7109375" style="23" customWidth="1"/>
    <col min="3" max="3" width="27.42578125" style="23" customWidth="1"/>
    <col min="4" max="4" width="27.42578125" style="396" customWidth="1"/>
    <col min="5" max="5" width="27.42578125" style="23" customWidth="1"/>
    <col min="6" max="6" width="27.42578125" style="15" customWidth="1"/>
    <col min="7" max="7" width="27.42578125" style="23" customWidth="1"/>
    <col min="8" max="8" width="15.28515625" style="23" customWidth="1"/>
    <col min="9" max="9" width="13.7109375" style="23" bestFit="1" customWidth="1"/>
    <col min="10" max="10" width="15.28515625" style="23" customWidth="1"/>
    <col min="11" max="11" width="18.85546875" style="23" customWidth="1"/>
    <col min="12" max="12" width="12.7109375" style="23" bestFit="1" customWidth="1"/>
    <col min="13" max="13" width="13.7109375" style="23" bestFit="1" customWidth="1"/>
    <col min="14" max="15" width="12.7109375" style="23" bestFit="1" customWidth="1"/>
    <col min="16" max="16" width="15.28515625" style="23" customWidth="1"/>
    <col min="17" max="17" width="18.28515625" style="23" customWidth="1"/>
    <col min="18" max="20" width="14.140625" style="23" customWidth="1"/>
    <col min="21" max="21" width="17" style="23" customWidth="1"/>
    <col min="22" max="16384" width="11.5703125" style="23"/>
  </cols>
  <sheetData>
    <row r="1" spans="1:21" ht="18" customHeight="1" x14ac:dyDescent="0.25">
      <c r="B1" s="437" t="s">
        <v>1648</v>
      </c>
      <c r="C1" s="438" t="s">
        <v>1649</v>
      </c>
      <c r="D1" s="144"/>
      <c r="E1" s="144"/>
      <c r="F1" s="177"/>
      <c r="H1" s="145" t="s">
        <v>1303</v>
      </c>
      <c r="I1" s="144"/>
      <c r="J1" s="144"/>
      <c r="K1" s="144"/>
      <c r="L1" s="144"/>
      <c r="M1" s="144"/>
      <c r="N1" s="144"/>
      <c r="O1" s="144"/>
      <c r="P1" s="144"/>
      <c r="Q1" s="144"/>
      <c r="R1" s="144"/>
      <c r="S1" s="144"/>
      <c r="T1" s="144"/>
      <c r="U1" s="144"/>
    </row>
    <row r="2" spans="1:21" ht="18" customHeight="1" x14ac:dyDescent="0.25">
      <c r="A2" s="245" t="s">
        <v>1302</v>
      </c>
      <c r="B2" s="144"/>
      <c r="C2" s="144"/>
      <c r="D2" s="144"/>
      <c r="E2" s="144"/>
      <c r="F2" s="177"/>
      <c r="H2" s="145"/>
      <c r="I2" s="144"/>
      <c r="J2" s="144"/>
      <c r="K2" s="144"/>
      <c r="L2" s="144"/>
      <c r="M2" s="144"/>
      <c r="N2" s="144"/>
      <c r="O2" s="144"/>
      <c r="P2" s="144"/>
      <c r="Q2" s="144"/>
      <c r="R2" s="144"/>
      <c r="S2" s="144"/>
      <c r="T2" s="144"/>
      <c r="U2" s="144"/>
    </row>
    <row r="3" spans="1:21" ht="18" customHeight="1" x14ac:dyDescent="0.25">
      <c r="A3" s="245" t="s">
        <v>1304</v>
      </c>
      <c r="B3" s="144"/>
      <c r="C3" s="144"/>
      <c r="D3" s="144"/>
      <c r="E3" s="144"/>
      <c r="F3" s="177"/>
      <c r="H3" s="145"/>
      <c r="I3" s="144"/>
      <c r="J3" s="144"/>
      <c r="K3" s="144"/>
      <c r="L3" s="144"/>
      <c r="M3" s="144"/>
      <c r="N3" s="144"/>
      <c r="O3" s="144"/>
      <c r="P3" s="144"/>
      <c r="Q3" s="144"/>
      <c r="R3" s="144"/>
      <c r="S3" s="144"/>
      <c r="T3" s="144"/>
      <c r="U3" s="144"/>
    </row>
    <row r="4" spans="1:21" ht="18" customHeight="1" x14ac:dyDescent="0.25">
      <c r="A4" s="245" t="s">
        <v>1333</v>
      </c>
      <c r="B4" s="144"/>
      <c r="C4" s="144"/>
      <c r="D4" s="144"/>
      <c r="E4" s="144"/>
      <c r="F4" s="177"/>
      <c r="H4" s="145"/>
      <c r="I4" s="144"/>
      <c r="J4" s="144"/>
      <c r="K4" s="144"/>
      <c r="L4" s="144"/>
      <c r="M4" s="144"/>
      <c r="N4" s="144"/>
      <c r="O4" s="144"/>
      <c r="P4" s="144"/>
      <c r="Q4" s="144"/>
      <c r="R4" s="144"/>
      <c r="S4" s="144"/>
      <c r="T4" s="144"/>
      <c r="U4" s="144"/>
    </row>
    <row r="5" spans="1:21" ht="14.45" customHeight="1" x14ac:dyDescent="0.25">
      <c r="A5" s="502" t="s">
        <v>58</v>
      </c>
      <c r="B5" s="501" t="s">
        <v>71</v>
      </c>
      <c r="C5" s="504" t="s">
        <v>1497</v>
      </c>
      <c r="D5" s="504" t="s">
        <v>1498</v>
      </c>
      <c r="E5" s="504" t="s">
        <v>54</v>
      </c>
      <c r="F5" s="504" t="s">
        <v>352</v>
      </c>
      <c r="G5" s="504" t="s">
        <v>55</v>
      </c>
      <c r="H5" s="507" t="s">
        <v>60</v>
      </c>
      <c r="I5" s="513"/>
      <c r="J5" s="513"/>
      <c r="K5" s="513"/>
      <c r="L5" s="513"/>
      <c r="M5" s="513"/>
      <c r="N5" s="513"/>
      <c r="O5" s="508"/>
      <c r="P5" s="509" t="s">
        <v>61</v>
      </c>
      <c r="Q5" s="510"/>
      <c r="R5" s="501" t="s">
        <v>63</v>
      </c>
      <c r="S5" s="501" t="s">
        <v>70</v>
      </c>
      <c r="T5" s="501" t="s">
        <v>69</v>
      </c>
      <c r="U5" s="498" t="s">
        <v>56</v>
      </c>
    </row>
    <row r="6" spans="1:21" ht="14.45" customHeight="1" x14ac:dyDescent="0.25">
      <c r="A6" s="502"/>
      <c r="B6" s="502"/>
      <c r="C6" s="505"/>
      <c r="D6" s="505"/>
      <c r="E6" s="505"/>
      <c r="F6" s="505"/>
      <c r="G6" s="505"/>
      <c r="H6" s="507" t="s">
        <v>64</v>
      </c>
      <c r="I6" s="508"/>
      <c r="J6" s="507" t="s">
        <v>65</v>
      </c>
      <c r="K6" s="508"/>
      <c r="L6" s="507" t="s">
        <v>66</v>
      </c>
      <c r="M6" s="508"/>
      <c r="N6" s="507" t="s">
        <v>67</v>
      </c>
      <c r="O6" s="508"/>
      <c r="P6" s="511"/>
      <c r="Q6" s="512"/>
      <c r="R6" s="502"/>
      <c r="S6" s="502"/>
      <c r="T6" s="502"/>
      <c r="U6" s="499"/>
    </row>
    <row r="7" spans="1:21" ht="25.5" x14ac:dyDescent="0.25">
      <c r="A7" s="503"/>
      <c r="B7" s="503"/>
      <c r="C7" s="506"/>
      <c r="D7" s="506"/>
      <c r="E7" s="506"/>
      <c r="F7" s="506"/>
      <c r="G7" s="506"/>
      <c r="H7" s="371" t="s">
        <v>68</v>
      </c>
      <c r="I7" s="371" t="s">
        <v>4</v>
      </c>
      <c r="J7" s="371" t="s">
        <v>68</v>
      </c>
      <c r="K7" s="371" t="s">
        <v>4</v>
      </c>
      <c r="L7" s="371" t="s">
        <v>68</v>
      </c>
      <c r="M7" s="371" t="s">
        <v>4</v>
      </c>
      <c r="N7" s="371" t="s">
        <v>68</v>
      </c>
      <c r="O7" s="371" t="s">
        <v>4</v>
      </c>
      <c r="P7" s="371" t="s">
        <v>68</v>
      </c>
      <c r="Q7" s="371" t="s">
        <v>4</v>
      </c>
      <c r="R7" s="503"/>
      <c r="S7" s="503"/>
      <c r="T7" s="503"/>
      <c r="U7" s="500"/>
    </row>
    <row r="8" spans="1:21" ht="15.75" x14ac:dyDescent="0.25">
      <c r="A8" s="372"/>
      <c r="B8" s="373"/>
      <c r="C8" s="374"/>
      <c r="D8" s="374"/>
      <c r="E8" s="374"/>
      <c r="F8" s="375"/>
      <c r="G8" s="374"/>
      <c r="H8" s="376"/>
      <c r="I8" s="376"/>
      <c r="J8" s="376"/>
      <c r="K8" s="376"/>
      <c r="L8" s="376"/>
      <c r="M8" s="376"/>
      <c r="N8" s="376"/>
      <c r="O8" s="376"/>
      <c r="P8" s="376"/>
      <c r="Q8" s="376"/>
      <c r="R8" s="377"/>
      <c r="S8" s="377"/>
      <c r="T8" s="377"/>
      <c r="U8" s="378"/>
    </row>
    <row r="9" spans="1:21" ht="15.75" x14ac:dyDescent="0.25">
      <c r="A9" s="520" t="s">
        <v>1334</v>
      </c>
      <c r="B9" s="517" t="s">
        <v>1335</v>
      </c>
      <c r="C9" s="259"/>
      <c r="D9" s="259"/>
      <c r="E9" s="259"/>
      <c r="F9" s="9"/>
      <c r="G9" s="9"/>
      <c r="H9" s="140"/>
      <c r="I9" s="141"/>
      <c r="J9" s="140"/>
      <c r="K9" s="141"/>
      <c r="L9" s="140"/>
      <c r="M9" s="141"/>
      <c r="N9" s="140"/>
      <c r="O9" s="141"/>
      <c r="P9" s="311">
        <f>H9+J9+L9+N9</f>
        <v>0</v>
      </c>
      <c r="Q9" s="311">
        <f>I9+K9+M9+O9</f>
        <v>0</v>
      </c>
      <c r="R9" s="9"/>
      <c r="S9" s="9"/>
      <c r="T9" s="9"/>
      <c r="U9" s="9"/>
    </row>
    <row r="10" spans="1:21" ht="15.75" x14ac:dyDescent="0.25">
      <c r="A10" s="521"/>
      <c r="B10" s="518"/>
      <c r="C10" s="259"/>
      <c r="D10" s="259"/>
      <c r="E10" s="259"/>
      <c r="F10" s="9"/>
      <c r="G10" s="9"/>
      <c r="H10" s="140"/>
      <c r="I10" s="141"/>
      <c r="J10" s="140"/>
      <c r="K10" s="141"/>
      <c r="L10" s="140"/>
      <c r="M10" s="141"/>
      <c r="N10" s="140"/>
      <c r="O10" s="141"/>
      <c r="P10" s="311">
        <f t="shared" ref="P10:P27" si="0">H10+J10+L10+N10</f>
        <v>0</v>
      </c>
      <c r="Q10" s="311">
        <f t="shared" ref="Q10:Q27" si="1">I10+K10+M10+O10</f>
        <v>0</v>
      </c>
      <c r="R10" s="9"/>
      <c r="S10" s="9"/>
      <c r="T10" s="9"/>
      <c r="U10" s="9"/>
    </row>
    <row r="11" spans="1:21" ht="15.75" x14ac:dyDescent="0.25">
      <c r="A11" s="521"/>
      <c r="B11" s="518"/>
      <c r="C11" s="259"/>
      <c r="D11" s="259"/>
      <c r="E11" s="259"/>
      <c r="F11" s="9"/>
      <c r="G11" s="9"/>
      <c r="H11" s="140"/>
      <c r="I11" s="141"/>
      <c r="J11" s="140"/>
      <c r="K11" s="141"/>
      <c r="L11" s="140"/>
      <c r="M11" s="141"/>
      <c r="N11" s="140"/>
      <c r="O11" s="141"/>
      <c r="P11" s="311">
        <f t="shared" si="0"/>
        <v>0</v>
      </c>
      <c r="Q11" s="311">
        <f t="shared" si="1"/>
        <v>0</v>
      </c>
      <c r="R11" s="9"/>
      <c r="S11" s="9"/>
      <c r="T11" s="9"/>
      <c r="U11" s="9"/>
    </row>
    <row r="12" spans="1:21" ht="15.75" x14ac:dyDescent="0.25">
      <c r="A12" s="521"/>
      <c r="B12" s="518"/>
      <c r="C12" s="259"/>
      <c r="D12" s="259"/>
      <c r="E12" s="259"/>
      <c r="F12" s="9"/>
      <c r="G12" s="9"/>
      <c r="H12" s="140"/>
      <c r="I12" s="141"/>
      <c r="J12" s="140"/>
      <c r="K12" s="141"/>
      <c r="L12" s="140"/>
      <c r="M12" s="141"/>
      <c r="N12" s="140"/>
      <c r="O12" s="141"/>
      <c r="P12" s="311">
        <f t="shared" si="0"/>
        <v>0</v>
      </c>
      <c r="Q12" s="311">
        <f t="shared" si="1"/>
        <v>0</v>
      </c>
      <c r="R12" s="9"/>
      <c r="S12" s="9"/>
      <c r="T12" s="9"/>
      <c r="U12" s="9"/>
    </row>
    <row r="13" spans="1:21" ht="15.75" x14ac:dyDescent="0.25">
      <c r="A13" s="521"/>
      <c r="B13" s="518"/>
      <c r="C13" s="259"/>
      <c r="D13" s="259"/>
      <c r="E13" s="259"/>
      <c r="F13" s="9"/>
      <c r="G13" s="9"/>
      <c r="H13" s="140"/>
      <c r="I13" s="141"/>
      <c r="J13" s="140"/>
      <c r="K13" s="141"/>
      <c r="L13" s="140"/>
      <c r="M13" s="141"/>
      <c r="N13" s="140"/>
      <c r="O13" s="141"/>
      <c r="P13" s="311">
        <f t="shared" si="0"/>
        <v>0</v>
      </c>
      <c r="Q13" s="311">
        <f t="shared" si="1"/>
        <v>0</v>
      </c>
      <c r="R13" s="9"/>
      <c r="S13" s="9"/>
      <c r="T13" s="9"/>
      <c r="U13" s="9"/>
    </row>
    <row r="14" spans="1:21" ht="15.75" x14ac:dyDescent="0.25">
      <c r="A14" s="521"/>
      <c r="B14" s="518"/>
      <c r="C14" s="259"/>
      <c r="D14" s="259"/>
      <c r="E14" s="259"/>
      <c r="F14" s="9"/>
      <c r="G14" s="9"/>
      <c r="H14" s="140"/>
      <c r="I14" s="141"/>
      <c r="J14" s="140"/>
      <c r="K14" s="141"/>
      <c r="L14" s="140"/>
      <c r="M14" s="141"/>
      <c r="N14" s="140"/>
      <c r="O14" s="141"/>
      <c r="P14" s="311">
        <f t="shared" si="0"/>
        <v>0</v>
      </c>
      <c r="Q14" s="311">
        <f t="shared" si="1"/>
        <v>0</v>
      </c>
      <c r="R14" s="9"/>
      <c r="S14" s="9"/>
      <c r="T14" s="9"/>
      <c r="U14" s="9"/>
    </row>
    <row r="15" spans="1:21" ht="15.75" x14ac:dyDescent="0.25">
      <c r="A15" s="521"/>
      <c r="B15" s="518"/>
      <c r="C15" s="259"/>
      <c r="D15" s="259"/>
      <c r="E15" s="259"/>
      <c r="F15" s="9"/>
      <c r="G15" s="9"/>
      <c r="H15" s="140"/>
      <c r="I15" s="141"/>
      <c r="J15" s="140"/>
      <c r="K15" s="141"/>
      <c r="L15" s="140"/>
      <c r="M15" s="141"/>
      <c r="N15" s="140"/>
      <c r="O15" s="141"/>
      <c r="P15" s="311">
        <f t="shared" si="0"/>
        <v>0</v>
      </c>
      <c r="Q15" s="311">
        <f t="shared" si="1"/>
        <v>0</v>
      </c>
      <c r="R15" s="9"/>
      <c r="S15" s="9"/>
      <c r="T15" s="9"/>
      <c r="U15" s="9"/>
    </row>
    <row r="16" spans="1:21" ht="15.75" x14ac:dyDescent="0.25">
      <c r="A16" s="521"/>
      <c r="B16" s="518"/>
      <c r="C16" s="259"/>
      <c r="D16" s="259"/>
      <c r="E16" s="259"/>
      <c r="F16" s="9"/>
      <c r="G16" s="9"/>
      <c r="H16" s="140"/>
      <c r="I16" s="141"/>
      <c r="J16" s="140"/>
      <c r="K16" s="141"/>
      <c r="L16" s="140"/>
      <c r="M16" s="141"/>
      <c r="N16" s="140"/>
      <c r="O16" s="141"/>
      <c r="P16" s="311">
        <f t="shared" si="0"/>
        <v>0</v>
      </c>
      <c r="Q16" s="311">
        <f t="shared" si="1"/>
        <v>0</v>
      </c>
      <c r="R16" s="9"/>
      <c r="S16" s="9"/>
      <c r="T16" s="9"/>
      <c r="U16" s="9"/>
    </row>
    <row r="17" spans="1:21" ht="15.75" x14ac:dyDescent="0.25">
      <c r="A17" s="521"/>
      <c r="B17" s="518"/>
      <c r="C17" s="259"/>
      <c r="D17" s="259"/>
      <c r="E17" s="259"/>
      <c r="F17" s="9"/>
      <c r="G17" s="9"/>
      <c r="H17" s="140"/>
      <c r="I17" s="141"/>
      <c r="J17" s="140"/>
      <c r="K17" s="141"/>
      <c r="L17" s="140"/>
      <c r="M17" s="141"/>
      <c r="N17" s="140"/>
      <c r="O17" s="141"/>
      <c r="P17" s="311">
        <f t="shared" si="0"/>
        <v>0</v>
      </c>
      <c r="Q17" s="311">
        <f t="shared" si="1"/>
        <v>0</v>
      </c>
      <c r="R17" s="9"/>
      <c r="S17" s="9"/>
      <c r="T17" s="9"/>
      <c r="U17" s="9"/>
    </row>
    <row r="18" spans="1:21" ht="15.75" x14ac:dyDescent="0.25">
      <c r="A18" s="522"/>
      <c r="B18" s="519"/>
      <c r="C18" s="259"/>
      <c r="D18" s="259"/>
      <c r="E18" s="259"/>
      <c r="F18" s="9"/>
      <c r="G18" s="9"/>
      <c r="H18" s="140"/>
      <c r="I18" s="141"/>
      <c r="J18" s="140"/>
      <c r="K18" s="141"/>
      <c r="L18" s="140"/>
      <c r="M18" s="141"/>
      <c r="N18" s="140"/>
      <c r="O18" s="141"/>
      <c r="P18" s="311">
        <f t="shared" si="0"/>
        <v>0</v>
      </c>
      <c r="Q18" s="311">
        <f t="shared" si="1"/>
        <v>0</v>
      </c>
      <c r="R18" s="9"/>
      <c r="S18" s="9"/>
      <c r="T18" s="9"/>
      <c r="U18" s="9"/>
    </row>
    <row r="19" spans="1:21" ht="15.75" x14ac:dyDescent="0.25">
      <c r="A19" s="514" t="s">
        <v>1336</v>
      </c>
      <c r="B19" s="514" t="s">
        <v>1335</v>
      </c>
      <c r="C19" s="279"/>
      <c r="D19" s="279"/>
      <c r="E19" s="259"/>
      <c r="F19" s="9"/>
      <c r="G19" s="9"/>
      <c r="H19" s="9"/>
      <c r="I19" s="280"/>
      <c r="J19" s="9"/>
      <c r="K19" s="9"/>
      <c r="L19" s="9"/>
      <c r="M19" s="280"/>
      <c r="N19" s="9"/>
      <c r="O19" s="9"/>
      <c r="P19" s="311">
        <f t="shared" si="0"/>
        <v>0</v>
      </c>
      <c r="Q19" s="311">
        <f t="shared" si="1"/>
        <v>0</v>
      </c>
      <c r="R19" s="9"/>
      <c r="S19" s="9"/>
      <c r="T19" s="9"/>
      <c r="U19" s="9"/>
    </row>
    <row r="20" spans="1:21" ht="15.75" x14ac:dyDescent="0.25">
      <c r="A20" s="515"/>
      <c r="B20" s="515"/>
      <c r="C20" s="279"/>
      <c r="D20" s="279"/>
      <c r="E20" s="259"/>
      <c r="F20" s="9"/>
      <c r="G20" s="9"/>
      <c r="H20" s="9"/>
      <c r="I20" s="280"/>
      <c r="J20" s="9"/>
      <c r="K20" s="9"/>
      <c r="L20" s="9"/>
      <c r="M20" s="280"/>
      <c r="N20" s="9"/>
      <c r="O20" s="9"/>
      <c r="P20" s="311">
        <f t="shared" si="0"/>
        <v>0</v>
      </c>
      <c r="Q20" s="311">
        <f t="shared" si="1"/>
        <v>0</v>
      </c>
      <c r="R20" s="9"/>
      <c r="S20" s="9"/>
      <c r="T20" s="9"/>
      <c r="U20" s="9"/>
    </row>
    <row r="21" spans="1:21" ht="15.75" x14ac:dyDescent="0.25">
      <c r="A21" s="515"/>
      <c r="B21" s="515"/>
      <c r="C21" s="279"/>
      <c r="D21" s="279"/>
      <c r="E21" s="259"/>
      <c r="F21" s="9"/>
      <c r="G21" s="9"/>
      <c r="H21" s="9"/>
      <c r="I21" s="280"/>
      <c r="J21" s="9"/>
      <c r="K21" s="9"/>
      <c r="L21" s="9"/>
      <c r="M21" s="280"/>
      <c r="N21" s="9"/>
      <c r="O21" s="9"/>
      <c r="P21" s="311">
        <f t="shared" si="0"/>
        <v>0</v>
      </c>
      <c r="Q21" s="311">
        <f t="shared" si="1"/>
        <v>0</v>
      </c>
      <c r="R21" s="9"/>
      <c r="S21" s="9"/>
      <c r="T21" s="9"/>
      <c r="U21" s="9"/>
    </row>
    <row r="22" spans="1:21" ht="15.75" x14ac:dyDescent="0.25">
      <c r="A22" s="515"/>
      <c r="B22" s="515"/>
      <c r="C22" s="279"/>
      <c r="D22" s="279"/>
      <c r="E22" s="259"/>
      <c r="F22" s="9"/>
      <c r="G22" s="9"/>
      <c r="H22" s="9"/>
      <c r="I22" s="280"/>
      <c r="J22" s="9"/>
      <c r="K22" s="9"/>
      <c r="L22" s="9"/>
      <c r="M22" s="280"/>
      <c r="N22" s="9"/>
      <c r="O22" s="9"/>
      <c r="P22" s="311">
        <f t="shared" si="0"/>
        <v>0</v>
      </c>
      <c r="Q22" s="311">
        <f t="shared" si="1"/>
        <v>0</v>
      </c>
      <c r="R22" s="9"/>
      <c r="S22" s="9"/>
      <c r="T22" s="9"/>
      <c r="U22" s="9"/>
    </row>
    <row r="23" spans="1:21" ht="15.75" x14ac:dyDescent="0.25">
      <c r="A23" s="515"/>
      <c r="B23" s="515"/>
      <c r="C23" s="279"/>
      <c r="D23" s="279"/>
      <c r="E23" s="259"/>
      <c r="F23" s="9"/>
      <c r="G23" s="9"/>
      <c r="H23" s="9"/>
      <c r="I23" s="280"/>
      <c r="J23" s="9"/>
      <c r="K23" s="9"/>
      <c r="L23" s="9"/>
      <c r="M23" s="280"/>
      <c r="N23" s="9"/>
      <c r="O23" s="9"/>
      <c r="P23" s="311">
        <f t="shared" si="0"/>
        <v>0</v>
      </c>
      <c r="Q23" s="311">
        <f t="shared" si="1"/>
        <v>0</v>
      </c>
      <c r="R23" s="9"/>
      <c r="S23" s="9"/>
      <c r="T23" s="9"/>
      <c r="U23" s="9"/>
    </row>
    <row r="24" spans="1:21" ht="15.75" x14ac:dyDescent="0.25">
      <c r="A24" s="515"/>
      <c r="B24" s="515"/>
      <c r="C24" s="279"/>
      <c r="D24" s="279"/>
      <c r="E24" s="259"/>
      <c r="F24" s="9"/>
      <c r="G24" s="9"/>
      <c r="H24" s="9"/>
      <c r="I24" s="280"/>
      <c r="J24" s="9"/>
      <c r="K24" s="9"/>
      <c r="L24" s="9"/>
      <c r="M24" s="280"/>
      <c r="N24" s="9"/>
      <c r="O24" s="9"/>
      <c r="P24" s="311">
        <f t="shared" si="0"/>
        <v>0</v>
      </c>
      <c r="Q24" s="311">
        <f t="shared" si="1"/>
        <v>0</v>
      </c>
      <c r="R24" s="9"/>
      <c r="S24" s="9"/>
      <c r="T24" s="9"/>
      <c r="U24" s="9"/>
    </row>
    <row r="25" spans="1:21" ht="15.75" x14ac:dyDescent="0.25">
      <c r="A25" s="515"/>
      <c r="B25" s="515"/>
      <c r="C25" s="279"/>
      <c r="D25" s="279"/>
      <c r="E25" s="259"/>
      <c r="F25" s="9"/>
      <c r="G25" s="9"/>
      <c r="H25" s="140"/>
      <c r="I25" s="9"/>
      <c r="J25" s="9"/>
      <c r="K25" s="9"/>
      <c r="L25" s="9"/>
      <c r="M25" s="9"/>
      <c r="N25" s="9"/>
      <c r="O25" s="9"/>
      <c r="P25" s="311">
        <f t="shared" si="0"/>
        <v>0</v>
      </c>
      <c r="Q25" s="311">
        <f t="shared" si="1"/>
        <v>0</v>
      </c>
      <c r="R25" s="9"/>
      <c r="S25" s="9"/>
      <c r="T25" s="9"/>
      <c r="U25" s="9"/>
    </row>
    <row r="26" spans="1:21" ht="15.75" x14ac:dyDescent="0.25">
      <c r="A26" s="515"/>
      <c r="B26" s="515"/>
      <c r="C26" s="279"/>
      <c r="D26" s="279"/>
      <c r="E26" s="279"/>
      <c r="F26" s="9"/>
      <c r="G26" s="9"/>
      <c r="H26" s="9"/>
      <c r="I26" s="9"/>
      <c r="J26" s="9"/>
      <c r="K26" s="9"/>
      <c r="L26" s="9"/>
      <c r="M26" s="9"/>
      <c r="N26" s="9"/>
      <c r="O26" s="9"/>
      <c r="P26" s="311">
        <f t="shared" si="0"/>
        <v>0</v>
      </c>
      <c r="Q26" s="311">
        <f t="shared" si="1"/>
        <v>0</v>
      </c>
      <c r="R26" s="9"/>
      <c r="S26" s="9"/>
      <c r="T26" s="9"/>
      <c r="U26" s="9"/>
    </row>
    <row r="27" spans="1:21" ht="15.75" x14ac:dyDescent="0.25">
      <c r="A27" s="516"/>
      <c r="B27" s="516"/>
      <c r="C27" s="279"/>
      <c r="D27" s="279"/>
      <c r="E27" s="279"/>
      <c r="F27" s="9"/>
      <c r="G27" s="9"/>
      <c r="H27" s="9"/>
      <c r="I27" s="9"/>
      <c r="J27" s="9"/>
      <c r="K27" s="9"/>
      <c r="L27" s="9"/>
      <c r="M27" s="9"/>
      <c r="N27" s="9"/>
      <c r="O27" s="9"/>
      <c r="P27" s="311">
        <f t="shared" si="0"/>
        <v>0</v>
      </c>
      <c r="Q27" s="311">
        <f t="shared" si="1"/>
        <v>0</v>
      </c>
      <c r="R27" s="9"/>
      <c r="S27" s="9"/>
      <c r="T27" s="9"/>
      <c r="U27" s="10"/>
    </row>
    <row r="28" spans="1:21" ht="15.6" customHeight="1" x14ac:dyDescent="0.25">
      <c r="A28" s="230"/>
      <c r="B28" s="231"/>
      <c r="C28" s="230" t="s">
        <v>1311</v>
      </c>
      <c r="D28" s="231"/>
      <c r="E28" s="231"/>
      <c r="F28" s="231"/>
      <c r="G28" s="232"/>
      <c r="H28" s="168">
        <f t="shared" ref="H28:Q28" si="2">SUM(H9:H27)</f>
        <v>0</v>
      </c>
      <c r="I28" s="168">
        <f t="shared" si="2"/>
        <v>0</v>
      </c>
      <c r="J28" s="168">
        <f t="shared" si="2"/>
        <v>0</v>
      </c>
      <c r="K28" s="168">
        <f t="shared" si="2"/>
        <v>0</v>
      </c>
      <c r="L28" s="168">
        <f t="shared" si="2"/>
        <v>0</v>
      </c>
      <c r="M28" s="168">
        <f t="shared" si="2"/>
        <v>0</v>
      </c>
      <c r="N28" s="168">
        <f t="shared" si="2"/>
        <v>0</v>
      </c>
      <c r="O28" s="168">
        <f t="shared" si="2"/>
        <v>0</v>
      </c>
      <c r="P28" s="168">
        <f t="shared" si="2"/>
        <v>0</v>
      </c>
      <c r="Q28" s="168">
        <f t="shared" si="2"/>
        <v>0</v>
      </c>
      <c r="R28" s="143"/>
      <c r="S28" s="143"/>
      <c r="T28" s="143"/>
      <c r="U28" s="146"/>
    </row>
    <row r="29" spans="1:21" x14ac:dyDescent="0.25">
      <c r="F29" s="23"/>
    </row>
    <row r="30" spans="1:21" x14ac:dyDescent="0.25">
      <c r="F30" s="23"/>
    </row>
    <row r="31" spans="1:21" x14ac:dyDescent="0.25">
      <c r="C31" s="90"/>
      <c r="F31" s="23"/>
    </row>
    <row r="32" spans="1:21" x14ac:dyDescent="0.25">
      <c r="C32" s="436"/>
      <c r="F32" s="23"/>
    </row>
    <row r="33" spans="3:6" x14ac:dyDescent="0.25">
      <c r="C33" s="90"/>
      <c r="F33" s="23"/>
    </row>
    <row r="34" spans="3:6" x14ac:dyDescent="0.25">
      <c r="F34" s="23"/>
    </row>
    <row r="35" spans="3:6" x14ac:dyDescent="0.25">
      <c r="F35" s="23"/>
    </row>
    <row r="36" spans="3:6" x14ac:dyDescent="0.25">
      <c r="F36" s="23"/>
    </row>
    <row r="37" spans="3:6" x14ac:dyDescent="0.25">
      <c r="F37" s="23"/>
    </row>
    <row r="38" spans="3:6" x14ac:dyDescent="0.25">
      <c r="F38" s="23"/>
    </row>
    <row r="39" spans="3:6" x14ac:dyDescent="0.25">
      <c r="F39" s="23"/>
    </row>
    <row r="40" spans="3:6" x14ac:dyDescent="0.25">
      <c r="F40" s="23"/>
    </row>
    <row r="41" spans="3:6" x14ac:dyDescent="0.25">
      <c r="F41" s="23"/>
    </row>
    <row r="42" spans="3:6" x14ac:dyDescent="0.25">
      <c r="F42" s="23"/>
    </row>
    <row r="43" spans="3:6" x14ac:dyDescent="0.25">
      <c r="F43" s="23"/>
    </row>
    <row r="44" spans="3:6" x14ac:dyDescent="0.25">
      <c r="F44" s="23"/>
    </row>
    <row r="45" spans="3:6" x14ac:dyDescent="0.25">
      <c r="F45" s="23"/>
    </row>
    <row r="46" spans="3:6" x14ac:dyDescent="0.25">
      <c r="F46" s="23"/>
    </row>
    <row r="47" spans="3:6" x14ac:dyDescent="0.25">
      <c r="F47" s="23"/>
    </row>
    <row r="48" spans="3:6" x14ac:dyDescent="0.25">
      <c r="F48" s="23"/>
    </row>
    <row r="49" spans="6:6" x14ac:dyDescent="0.25">
      <c r="F49" s="23"/>
    </row>
    <row r="50" spans="6:6" x14ac:dyDescent="0.25">
      <c r="F50" s="23"/>
    </row>
    <row r="51" spans="6:6" x14ac:dyDescent="0.25">
      <c r="F51" s="23"/>
    </row>
    <row r="52" spans="6:6" x14ac:dyDescent="0.25">
      <c r="F52" s="23"/>
    </row>
    <row r="53" spans="6:6" x14ac:dyDescent="0.25">
      <c r="F53" s="23"/>
    </row>
    <row r="54" spans="6:6" x14ac:dyDescent="0.25">
      <c r="F54" s="23"/>
    </row>
    <row r="55" spans="6:6" x14ac:dyDescent="0.25">
      <c r="F55" s="23"/>
    </row>
    <row r="56" spans="6:6" x14ac:dyDescent="0.25">
      <c r="F56" s="23"/>
    </row>
    <row r="57" spans="6:6" x14ac:dyDescent="0.25">
      <c r="F57" s="23"/>
    </row>
    <row r="58" spans="6:6" x14ac:dyDescent="0.25">
      <c r="F58" s="23"/>
    </row>
    <row r="59" spans="6:6" x14ac:dyDescent="0.25">
      <c r="F59" s="23"/>
    </row>
    <row r="60" spans="6:6" x14ac:dyDescent="0.25">
      <c r="F60" s="23"/>
    </row>
    <row r="61" spans="6:6" x14ac:dyDescent="0.25">
      <c r="F61" s="23"/>
    </row>
    <row r="62" spans="6:6" x14ac:dyDescent="0.25">
      <c r="F62" s="23"/>
    </row>
    <row r="63" spans="6:6" x14ac:dyDescent="0.25">
      <c r="F63" s="23"/>
    </row>
    <row r="64" spans="6:6" x14ac:dyDescent="0.25">
      <c r="F64" s="23"/>
    </row>
    <row r="65" spans="6:6" x14ac:dyDescent="0.25">
      <c r="F65" s="23"/>
    </row>
    <row r="66" spans="6:6" x14ac:dyDescent="0.25">
      <c r="F66" s="23"/>
    </row>
    <row r="67" spans="6:6" x14ac:dyDescent="0.25">
      <c r="F67" s="23"/>
    </row>
    <row r="68" spans="6:6" x14ac:dyDescent="0.25">
      <c r="F68" s="23"/>
    </row>
    <row r="69" spans="6:6" x14ac:dyDescent="0.25">
      <c r="F69" s="23"/>
    </row>
    <row r="70" spans="6:6" x14ac:dyDescent="0.25">
      <c r="F70" s="23"/>
    </row>
    <row r="71" spans="6:6" x14ac:dyDescent="0.25">
      <c r="F71" s="23"/>
    </row>
    <row r="72" spans="6:6" x14ac:dyDescent="0.25">
      <c r="F72" s="23"/>
    </row>
    <row r="73" spans="6:6" x14ac:dyDescent="0.25">
      <c r="F73" s="23"/>
    </row>
    <row r="74" spans="6:6" x14ac:dyDescent="0.25">
      <c r="F74" s="23"/>
    </row>
    <row r="75" spans="6:6" x14ac:dyDescent="0.25">
      <c r="F75" s="23"/>
    </row>
    <row r="76" spans="6:6" x14ac:dyDescent="0.25">
      <c r="F76" s="23"/>
    </row>
    <row r="77" spans="6:6" x14ac:dyDescent="0.25">
      <c r="F77" s="23"/>
    </row>
    <row r="78" spans="6:6" x14ac:dyDescent="0.25">
      <c r="F78" s="23"/>
    </row>
    <row r="79" spans="6:6" x14ac:dyDescent="0.25">
      <c r="F79" s="23"/>
    </row>
    <row r="80" spans="6:6" x14ac:dyDescent="0.25">
      <c r="F80" s="23"/>
    </row>
    <row r="81" spans="6:6" x14ac:dyDescent="0.25">
      <c r="F81" s="23"/>
    </row>
    <row r="82" spans="6:6" x14ac:dyDescent="0.25">
      <c r="F82" s="23"/>
    </row>
    <row r="83" spans="6:6" x14ac:dyDescent="0.25">
      <c r="F83" s="23"/>
    </row>
    <row r="84" spans="6:6" x14ac:dyDescent="0.25">
      <c r="F84" s="23"/>
    </row>
    <row r="85" spans="6:6" x14ac:dyDescent="0.25">
      <c r="F85" s="23"/>
    </row>
    <row r="86" spans="6:6" x14ac:dyDescent="0.25">
      <c r="F86" s="23"/>
    </row>
    <row r="87" spans="6:6" x14ac:dyDescent="0.25">
      <c r="F87" s="23"/>
    </row>
    <row r="88" spans="6:6" x14ac:dyDescent="0.25">
      <c r="F88" s="23"/>
    </row>
    <row r="89" spans="6:6" x14ac:dyDescent="0.25">
      <c r="F89" s="23"/>
    </row>
    <row r="90" spans="6:6" x14ac:dyDescent="0.25">
      <c r="F90" s="23"/>
    </row>
    <row r="91" spans="6:6" x14ac:dyDescent="0.25">
      <c r="F91" s="23"/>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9" sqref="C9"/>
    </sheetView>
  </sheetViews>
  <sheetFormatPr baseColWidth="10" defaultColWidth="12.5703125" defaultRowHeight="12" x14ac:dyDescent="0.25"/>
  <cols>
    <col min="1" max="1" width="35.140625" style="197" customWidth="1"/>
    <col min="2" max="2" width="48.140625" style="189" customWidth="1"/>
    <col min="3" max="4" width="32.42578125" style="189" customWidth="1"/>
    <col min="5" max="5" width="32.7109375" style="189" customWidth="1"/>
    <col min="6" max="6" width="27.42578125" style="198" customWidth="1"/>
    <col min="7" max="7" width="36.42578125" style="189" customWidth="1"/>
    <col min="8" max="8" width="15.28515625" style="189" customWidth="1"/>
    <col min="9" max="9" width="15.85546875" style="189" customWidth="1"/>
    <col min="10" max="10" width="15.28515625" style="189" customWidth="1"/>
    <col min="11" max="11" width="15.42578125" style="189" customWidth="1"/>
    <col min="12" max="12" width="15.28515625" style="189" customWidth="1"/>
    <col min="13" max="13" width="14.85546875" style="189" customWidth="1"/>
    <col min="14" max="14" width="15.28515625" style="189" customWidth="1"/>
    <col min="15" max="15" width="17.5703125" style="189" customWidth="1"/>
    <col min="16" max="16" width="15.28515625" style="318" customWidth="1"/>
    <col min="17" max="17" width="16.28515625" style="318" bestFit="1" customWidth="1"/>
    <col min="18" max="20" width="14.28515625" style="189" customWidth="1"/>
    <col min="21" max="21" width="15.7109375" style="189" customWidth="1"/>
    <col min="22" max="16384" width="12.5703125" style="189"/>
  </cols>
  <sheetData>
    <row r="1" spans="1:28" s="181" customFormat="1" ht="18.75" x14ac:dyDescent="0.25">
      <c r="B1" s="225"/>
      <c r="C1" s="225"/>
      <c r="D1" s="225"/>
      <c r="E1" s="225"/>
      <c r="F1" s="225"/>
      <c r="G1" s="225"/>
      <c r="H1" s="225" t="s">
        <v>1340</v>
      </c>
      <c r="I1" s="225"/>
      <c r="L1" s="440" t="s">
        <v>1499</v>
      </c>
      <c r="M1" s="440" t="s">
        <v>1500</v>
      </c>
      <c r="N1" s="440" t="s">
        <v>1501</v>
      </c>
      <c r="O1" s="440" t="s">
        <v>1502</v>
      </c>
      <c r="P1" s="440" t="s">
        <v>1503</v>
      </c>
      <c r="Q1" s="440" t="s">
        <v>1504</v>
      </c>
      <c r="R1" s="440" t="s">
        <v>1505</v>
      </c>
      <c r="S1" s="440" t="s">
        <v>1506</v>
      </c>
      <c r="T1" s="440" t="s">
        <v>1507</v>
      </c>
      <c r="U1" s="440" t="s">
        <v>1508</v>
      </c>
      <c r="V1" s="440" t="s">
        <v>1509</v>
      </c>
      <c r="W1" s="440" t="s">
        <v>1510</v>
      </c>
      <c r="X1" s="440" t="s">
        <v>1511</v>
      </c>
      <c r="Y1" s="440" t="s">
        <v>1512</v>
      </c>
      <c r="Z1" s="440" t="s">
        <v>1513</v>
      </c>
      <c r="AA1" s="440" t="s">
        <v>1514</v>
      </c>
      <c r="AB1" s="440" t="s">
        <v>1515</v>
      </c>
    </row>
    <row r="2" spans="1:28" s="181" customFormat="1" ht="18.75" x14ac:dyDescent="0.25">
      <c r="A2" s="246" t="s">
        <v>1302</v>
      </c>
      <c r="B2" s="225"/>
      <c r="C2" s="225"/>
      <c r="D2" s="225"/>
      <c r="E2" s="225"/>
      <c r="F2" s="225"/>
      <c r="G2" s="225"/>
      <c r="H2" s="225"/>
      <c r="I2" s="225"/>
      <c r="J2" s="225"/>
      <c r="K2" s="225"/>
      <c r="L2" s="225"/>
      <c r="M2" s="225"/>
      <c r="N2" s="225"/>
      <c r="O2" s="225"/>
      <c r="P2" s="312"/>
      <c r="Q2" s="312"/>
      <c r="R2" s="225"/>
      <c r="S2" s="225"/>
      <c r="T2" s="225"/>
      <c r="U2" s="225"/>
    </row>
    <row r="3" spans="1:28" s="181" customFormat="1" ht="21" customHeight="1" x14ac:dyDescent="0.25">
      <c r="A3" s="182" t="s">
        <v>1337</v>
      </c>
      <c r="B3" s="183"/>
      <c r="C3" s="183"/>
      <c r="D3" s="183"/>
      <c r="E3" s="183"/>
      <c r="F3" s="184"/>
      <c r="G3" s="183"/>
      <c r="H3" s="183"/>
      <c r="I3" s="183"/>
      <c r="J3" s="183"/>
      <c r="K3" s="183"/>
      <c r="L3" s="183"/>
      <c r="M3" s="183"/>
      <c r="N3" s="183"/>
      <c r="O3" s="183"/>
      <c r="P3" s="313"/>
      <c r="Q3" s="313"/>
      <c r="R3" s="183"/>
      <c r="S3" s="183"/>
      <c r="T3" s="183"/>
      <c r="U3" s="183"/>
    </row>
    <row r="4" spans="1:28" s="5" customFormat="1" ht="23.2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63</v>
      </c>
      <c r="S4" s="501" t="s">
        <v>70</v>
      </c>
      <c r="T4" s="501" t="s">
        <v>69</v>
      </c>
      <c r="U4" s="498" t="s">
        <v>56</v>
      </c>
    </row>
    <row r="5" spans="1:28" s="5" customFormat="1"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499"/>
    </row>
    <row r="6" spans="1:28" s="5" customFormat="1" ht="24" customHeight="1"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0"/>
    </row>
    <row r="7" spans="1:28" s="5" customFormat="1" ht="15.75" x14ac:dyDescent="0.25">
      <c r="A7" s="372"/>
      <c r="B7" s="373"/>
      <c r="C7" s="374"/>
      <c r="D7" s="374"/>
      <c r="E7" s="374"/>
      <c r="F7" s="375"/>
      <c r="G7" s="374"/>
      <c r="H7" s="376"/>
      <c r="I7" s="376"/>
      <c r="J7" s="376"/>
      <c r="K7" s="376"/>
      <c r="L7" s="376"/>
      <c r="M7" s="376"/>
      <c r="N7" s="376"/>
      <c r="O7" s="376"/>
      <c r="P7" s="376"/>
      <c r="Q7" s="376"/>
      <c r="R7" s="377"/>
      <c r="S7" s="377"/>
      <c r="T7" s="377"/>
      <c r="U7" s="378"/>
    </row>
    <row r="8" spans="1:28" ht="15.75" x14ac:dyDescent="0.25">
      <c r="A8" s="523" t="s">
        <v>1338</v>
      </c>
      <c r="B8" s="523" t="s">
        <v>1414</v>
      </c>
      <c r="C8" s="242"/>
      <c r="D8" s="242"/>
      <c r="E8" s="242"/>
      <c r="F8" s="242"/>
      <c r="G8" s="242"/>
      <c r="H8" s="186"/>
      <c r="I8" s="186"/>
      <c r="J8" s="187"/>
      <c r="K8" s="188"/>
      <c r="L8" s="186"/>
      <c r="M8" s="167"/>
      <c r="N8" s="187"/>
      <c r="O8" s="167"/>
      <c r="P8" s="314">
        <f>H8+J8+L8+N8</f>
        <v>0</v>
      </c>
      <c r="Q8" s="315">
        <f>I8+K8+M8+O8</f>
        <v>0</v>
      </c>
      <c r="R8" s="186"/>
      <c r="S8" s="186"/>
      <c r="T8" s="186"/>
      <c r="U8" s="242"/>
    </row>
    <row r="9" spans="1:28" ht="15.75" x14ac:dyDescent="0.25">
      <c r="A9" s="524"/>
      <c r="B9" s="524"/>
      <c r="C9" s="242"/>
      <c r="D9" s="242"/>
      <c r="E9" s="242"/>
      <c r="F9" s="242"/>
      <c r="G9" s="242"/>
      <c r="H9" s="186"/>
      <c r="I9" s="186"/>
      <c r="J9" s="187"/>
      <c r="K9" s="188"/>
      <c r="L9" s="186"/>
      <c r="M9" s="167"/>
      <c r="N9" s="187"/>
      <c r="O9" s="167"/>
      <c r="P9" s="314">
        <f t="shared" ref="P9:P46" si="0">H9+J9+L9+N9</f>
        <v>0</v>
      </c>
      <c r="Q9" s="315">
        <f t="shared" ref="Q9:Q46" si="1">I9+K9+M9+O9</f>
        <v>0</v>
      </c>
      <c r="R9" s="186"/>
      <c r="S9" s="186"/>
      <c r="T9" s="186"/>
      <c r="U9" s="242"/>
    </row>
    <row r="10" spans="1:28" ht="15.75" x14ac:dyDescent="0.25">
      <c r="A10" s="524"/>
      <c r="B10" s="524"/>
      <c r="C10" s="242"/>
      <c r="D10" s="242"/>
      <c r="E10" s="242"/>
      <c r="F10" s="242"/>
      <c r="G10" s="242"/>
      <c r="H10" s="186"/>
      <c r="I10" s="186"/>
      <c r="J10" s="187"/>
      <c r="K10" s="188"/>
      <c r="L10" s="186"/>
      <c r="M10" s="167"/>
      <c r="N10" s="187"/>
      <c r="O10" s="167"/>
      <c r="P10" s="314">
        <f t="shared" si="0"/>
        <v>0</v>
      </c>
      <c r="Q10" s="315">
        <f t="shared" si="1"/>
        <v>0</v>
      </c>
      <c r="R10" s="186"/>
      <c r="S10" s="186"/>
      <c r="T10" s="186"/>
      <c r="U10" s="242"/>
    </row>
    <row r="11" spans="1:28" ht="15.75" x14ac:dyDescent="0.25">
      <c r="A11" s="524"/>
      <c r="B11" s="524"/>
      <c r="C11" s="242"/>
      <c r="D11" s="242"/>
      <c r="E11" s="242"/>
      <c r="F11" s="242"/>
      <c r="G11" s="242"/>
      <c r="H11" s="186"/>
      <c r="I11" s="186"/>
      <c r="J11" s="187"/>
      <c r="K11" s="188"/>
      <c r="L11" s="186"/>
      <c r="M11" s="167"/>
      <c r="N11" s="187"/>
      <c r="O11" s="167"/>
      <c r="P11" s="314">
        <f t="shared" si="0"/>
        <v>0</v>
      </c>
      <c r="Q11" s="315">
        <f t="shared" si="1"/>
        <v>0</v>
      </c>
      <c r="R11" s="186"/>
      <c r="S11" s="186"/>
      <c r="T11" s="186"/>
      <c r="U11" s="242"/>
    </row>
    <row r="12" spans="1:28" ht="15.75" x14ac:dyDescent="0.25">
      <c r="A12" s="524"/>
      <c r="B12" s="524"/>
      <c r="C12" s="242"/>
      <c r="D12" s="242"/>
      <c r="E12" s="242"/>
      <c r="F12" s="242"/>
      <c r="G12" s="242"/>
      <c r="H12" s="186"/>
      <c r="I12" s="186"/>
      <c r="J12" s="187"/>
      <c r="K12" s="188"/>
      <c r="L12" s="186"/>
      <c r="M12" s="167"/>
      <c r="N12" s="187"/>
      <c r="O12" s="167"/>
      <c r="P12" s="314">
        <f t="shared" si="0"/>
        <v>0</v>
      </c>
      <c r="Q12" s="315">
        <f t="shared" si="1"/>
        <v>0</v>
      </c>
      <c r="R12" s="186"/>
      <c r="S12" s="186"/>
      <c r="T12" s="186"/>
      <c r="U12" s="242"/>
    </row>
    <row r="13" spans="1:28" ht="15.75" x14ac:dyDescent="0.25">
      <c r="A13" s="524"/>
      <c r="B13" s="525"/>
      <c r="C13" s="242"/>
      <c r="D13" s="242"/>
      <c r="E13" s="242"/>
      <c r="F13" s="242"/>
      <c r="G13" s="242"/>
      <c r="H13" s="186"/>
      <c r="I13" s="186"/>
      <c r="J13" s="187"/>
      <c r="K13" s="188"/>
      <c r="L13" s="186"/>
      <c r="M13" s="167"/>
      <c r="N13" s="187"/>
      <c r="O13" s="167"/>
      <c r="P13" s="314">
        <f t="shared" si="0"/>
        <v>0</v>
      </c>
      <c r="Q13" s="315">
        <f t="shared" si="1"/>
        <v>0</v>
      </c>
      <c r="R13" s="186"/>
      <c r="S13" s="186"/>
      <c r="T13" s="186"/>
      <c r="U13" s="242"/>
    </row>
    <row r="14" spans="1:28" ht="15.75" x14ac:dyDescent="0.25">
      <c r="A14" s="524"/>
      <c r="B14" s="523" t="s">
        <v>1415</v>
      </c>
      <c r="C14" s="242"/>
      <c r="D14" s="242"/>
      <c r="E14" s="242"/>
      <c r="F14" s="242"/>
      <c r="G14" s="242"/>
      <c r="H14" s="186"/>
      <c r="I14" s="186"/>
      <c r="J14" s="187"/>
      <c r="K14" s="188"/>
      <c r="L14" s="186"/>
      <c r="M14" s="167"/>
      <c r="N14" s="187"/>
      <c r="O14" s="167"/>
      <c r="P14" s="314">
        <f t="shared" si="0"/>
        <v>0</v>
      </c>
      <c r="Q14" s="315">
        <f t="shared" si="1"/>
        <v>0</v>
      </c>
      <c r="R14" s="186"/>
      <c r="S14" s="186"/>
      <c r="T14" s="186"/>
      <c r="U14" s="242"/>
    </row>
    <row r="15" spans="1:28" ht="15.75" x14ac:dyDescent="0.25">
      <c r="A15" s="524"/>
      <c r="B15" s="524"/>
      <c r="C15" s="242"/>
      <c r="D15" s="242"/>
      <c r="E15" s="242"/>
      <c r="F15" s="242"/>
      <c r="G15" s="242"/>
      <c r="H15" s="186"/>
      <c r="I15" s="186"/>
      <c r="J15" s="187"/>
      <c r="K15" s="188"/>
      <c r="L15" s="186"/>
      <c r="M15" s="167"/>
      <c r="N15" s="187"/>
      <c r="O15" s="167"/>
      <c r="P15" s="314">
        <f t="shared" si="0"/>
        <v>0</v>
      </c>
      <c r="Q15" s="315">
        <f t="shared" si="1"/>
        <v>0</v>
      </c>
      <c r="R15" s="186"/>
      <c r="S15" s="186"/>
      <c r="T15" s="186"/>
      <c r="U15" s="242"/>
    </row>
    <row r="16" spans="1:28" ht="15.75" x14ac:dyDescent="0.25">
      <c r="A16" s="524"/>
      <c r="B16" s="524"/>
      <c r="C16" s="242"/>
      <c r="D16" s="242"/>
      <c r="E16" s="242"/>
      <c r="F16" s="242"/>
      <c r="G16" s="242"/>
      <c r="H16" s="186"/>
      <c r="I16" s="186"/>
      <c r="J16" s="187"/>
      <c r="K16" s="188"/>
      <c r="L16" s="186"/>
      <c r="M16" s="167"/>
      <c r="N16" s="187"/>
      <c r="O16" s="167"/>
      <c r="P16" s="314">
        <f t="shared" si="0"/>
        <v>0</v>
      </c>
      <c r="Q16" s="315">
        <f t="shared" si="1"/>
        <v>0</v>
      </c>
      <c r="R16" s="186"/>
      <c r="S16" s="186"/>
      <c r="T16" s="186"/>
      <c r="U16" s="242"/>
    </row>
    <row r="17" spans="1:21" ht="15.75" x14ac:dyDescent="0.25">
      <c r="A17" s="524"/>
      <c r="B17" s="524"/>
      <c r="C17" s="242"/>
      <c r="D17" s="242"/>
      <c r="E17" s="242"/>
      <c r="F17" s="242"/>
      <c r="G17" s="281"/>
      <c r="H17" s="186"/>
      <c r="I17" s="186"/>
      <c r="J17" s="186"/>
      <c r="K17" s="186"/>
      <c r="L17" s="186"/>
      <c r="M17" s="167"/>
      <c r="N17" s="186"/>
      <c r="O17" s="167"/>
      <c r="P17" s="314">
        <f t="shared" si="0"/>
        <v>0</v>
      </c>
      <c r="Q17" s="315">
        <f t="shared" si="1"/>
        <v>0</v>
      </c>
      <c r="R17" s="191"/>
      <c r="S17" s="191"/>
      <c r="T17" s="191"/>
      <c r="U17" s="242"/>
    </row>
    <row r="18" spans="1:21" ht="15.75" x14ac:dyDescent="0.25">
      <c r="A18" s="524"/>
      <c r="B18" s="524"/>
      <c r="C18" s="242"/>
      <c r="D18" s="242"/>
      <c r="E18" s="242"/>
      <c r="F18" s="242"/>
      <c r="G18" s="281"/>
      <c r="H18" s="186"/>
      <c r="I18" s="186"/>
      <c r="J18" s="186"/>
      <c r="K18" s="186"/>
      <c r="L18" s="186"/>
      <c r="M18" s="167"/>
      <c r="N18" s="186"/>
      <c r="O18" s="167"/>
      <c r="P18" s="314">
        <f t="shared" si="0"/>
        <v>0</v>
      </c>
      <c r="Q18" s="315">
        <f t="shared" si="1"/>
        <v>0</v>
      </c>
      <c r="R18" s="191"/>
      <c r="S18" s="191"/>
      <c r="T18" s="191"/>
      <c r="U18" s="242"/>
    </row>
    <row r="19" spans="1:21" ht="15.75" x14ac:dyDescent="0.25">
      <c r="A19" s="524"/>
      <c r="B19" s="525"/>
      <c r="C19" s="242"/>
      <c r="D19" s="242"/>
      <c r="E19" s="242"/>
      <c r="F19" s="242"/>
      <c r="G19" s="242"/>
      <c r="H19" s="186"/>
      <c r="I19" s="282"/>
      <c r="J19" s="186"/>
      <c r="K19" s="282"/>
      <c r="L19" s="186"/>
      <c r="M19" s="167"/>
      <c r="N19" s="186"/>
      <c r="O19" s="167"/>
      <c r="P19" s="314">
        <f t="shared" si="0"/>
        <v>0</v>
      </c>
      <c r="Q19" s="315">
        <f t="shared" si="1"/>
        <v>0</v>
      </c>
      <c r="R19" s="186"/>
      <c r="S19" s="186"/>
      <c r="T19" s="186"/>
      <c r="U19" s="242"/>
    </row>
    <row r="20" spans="1:21" ht="15.75" x14ac:dyDescent="0.25">
      <c r="A20" s="524"/>
      <c r="B20" s="523" t="s">
        <v>1416</v>
      </c>
      <c r="C20" s="242"/>
      <c r="D20" s="242"/>
      <c r="E20" s="242"/>
      <c r="F20" s="242"/>
      <c r="G20" s="242"/>
      <c r="H20" s="186"/>
      <c r="I20" s="282"/>
      <c r="J20" s="186"/>
      <c r="K20" s="282"/>
      <c r="L20" s="186"/>
      <c r="M20" s="167"/>
      <c r="N20" s="186"/>
      <c r="O20" s="167"/>
      <c r="P20" s="314">
        <f t="shared" si="0"/>
        <v>0</v>
      </c>
      <c r="Q20" s="315">
        <f t="shared" si="1"/>
        <v>0</v>
      </c>
      <c r="R20" s="186"/>
      <c r="S20" s="186"/>
      <c r="T20" s="186"/>
      <c r="U20" s="242"/>
    </row>
    <row r="21" spans="1:21" ht="15.75" x14ac:dyDescent="0.25">
      <c r="A21" s="524"/>
      <c r="B21" s="524"/>
      <c r="C21" s="242"/>
      <c r="D21" s="242"/>
      <c r="E21" s="242"/>
      <c r="F21" s="242"/>
      <c r="G21" s="186"/>
      <c r="H21" s="187"/>
      <c r="I21" s="186"/>
      <c r="J21" s="187"/>
      <c r="K21" s="186"/>
      <c r="L21" s="187"/>
      <c r="M21" s="167"/>
      <c r="N21" s="187"/>
      <c r="O21" s="167"/>
      <c r="P21" s="314">
        <f t="shared" si="0"/>
        <v>0</v>
      </c>
      <c r="Q21" s="315">
        <f t="shared" si="1"/>
        <v>0</v>
      </c>
      <c r="R21" s="186"/>
      <c r="S21" s="186"/>
      <c r="T21" s="186"/>
      <c r="U21" s="186"/>
    </row>
    <row r="22" spans="1:21" ht="15.75" x14ac:dyDescent="0.25">
      <c r="A22" s="524"/>
      <c r="B22" s="524"/>
      <c r="C22" s="242"/>
      <c r="D22" s="242"/>
      <c r="E22" s="242"/>
      <c r="F22" s="242"/>
      <c r="G22" s="186"/>
      <c r="H22" s="187"/>
      <c r="I22" s="186"/>
      <c r="J22" s="187"/>
      <c r="K22" s="186"/>
      <c r="L22" s="187"/>
      <c r="M22" s="167"/>
      <c r="N22" s="187"/>
      <c r="O22" s="167"/>
      <c r="P22" s="314">
        <f t="shared" si="0"/>
        <v>0</v>
      </c>
      <c r="Q22" s="315">
        <f t="shared" si="1"/>
        <v>0</v>
      </c>
      <c r="R22" s="186"/>
      <c r="S22" s="186"/>
      <c r="T22" s="186"/>
      <c r="U22" s="186"/>
    </row>
    <row r="23" spans="1:21" ht="15.75" x14ac:dyDescent="0.25">
      <c r="A23" s="524"/>
      <c r="B23" s="524"/>
      <c r="C23" s="242"/>
      <c r="D23" s="242"/>
      <c r="E23" s="242"/>
      <c r="F23" s="242"/>
      <c r="G23" s="186"/>
      <c r="H23" s="187"/>
      <c r="I23" s="186"/>
      <c r="J23" s="187"/>
      <c r="K23" s="186"/>
      <c r="L23" s="187"/>
      <c r="M23" s="167"/>
      <c r="N23" s="187"/>
      <c r="O23" s="167"/>
      <c r="P23" s="314">
        <f t="shared" si="0"/>
        <v>0</v>
      </c>
      <c r="Q23" s="315">
        <f t="shared" si="1"/>
        <v>0</v>
      </c>
      <c r="R23" s="186"/>
      <c r="S23" s="186"/>
      <c r="T23" s="186"/>
      <c r="U23" s="186"/>
    </row>
    <row r="24" spans="1:21" ht="15.75" x14ac:dyDescent="0.25">
      <c r="A24" s="524"/>
      <c r="B24" s="524"/>
      <c r="C24" s="242"/>
      <c r="D24" s="242"/>
      <c r="E24" s="242"/>
      <c r="F24" s="242"/>
      <c r="G24" s="186"/>
      <c r="H24" s="187"/>
      <c r="I24" s="186"/>
      <c r="J24" s="187"/>
      <c r="K24" s="186"/>
      <c r="L24" s="187"/>
      <c r="M24" s="167"/>
      <c r="N24" s="187"/>
      <c r="O24" s="167"/>
      <c r="P24" s="314">
        <f t="shared" si="0"/>
        <v>0</v>
      </c>
      <c r="Q24" s="315">
        <f t="shared" si="1"/>
        <v>0</v>
      </c>
      <c r="R24" s="186"/>
      <c r="S24" s="186"/>
      <c r="T24" s="186"/>
      <c r="U24" s="186"/>
    </row>
    <row r="25" spans="1:21" ht="15.75" x14ac:dyDescent="0.25">
      <c r="A25" s="524"/>
      <c r="B25" s="524"/>
      <c r="C25" s="242"/>
      <c r="D25" s="242"/>
      <c r="E25" s="242"/>
      <c r="F25" s="242"/>
      <c r="G25" s="186"/>
      <c r="H25" s="187"/>
      <c r="I25" s="186"/>
      <c r="J25" s="187"/>
      <c r="K25" s="186"/>
      <c r="L25" s="187"/>
      <c r="M25" s="167"/>
      <c r="N25" s="187"/>
      <c r="O25" s="167"/>
      <c r="P25" s="314">
        <f t="shared" si="0"/>
        <v>0</v>
      </c>
      <c r="Q25" s="315">
        <f t="shared" si="1"/>
        <v>0</v>
      </c>
      <c r="R25" s="186"/>
      <c r="S25" s="186"/>
      <c r="T25" s="186"/>
      <c r="U25" s="186"/>
    </row>
    <row r="26" spans="1:21" ht="15.75" x14ac:dyDescent="0.25">
      <c r="A26" s="524"/>
      <c r="B26" s="524"/>
      <c r="C26" s="185"/>
      <c r="D26" s="185"/>
      <c r="E26" s="242"/>
      <c r="F26" s="242"/>
      <c r="G26" s="242"/>
      <c r="H26" s="187"/>
      <c r="I26" s="190"/>
      <c r="J26" s="187"/>
      <c r="K26" s="190"/>
      <c r="L26" s="187"/>
      <c r="M26" s="167"/>
      <c r="N26" s="187"/>
      <c r="O26" s="167"/>
      <c r="P26" s="314">
        <f t="shared" si="0"/>
        <v>0</v>
      </c>
      <c r="Q26" s="315">
        <f t="shared" si="1"/>
        <v>0</v>
      </c>
      <c r="R26" s="186"/>
      <c r="S26" s="186"/>
      <c r="T26" s="186"/>
      <c r="U26" s="242"/>
    </row>
    <row r="27" spans="1:21" ht="15.75" x14ac:dyDescent="0.25">
      <c r="A27" s="524"/>
      <c r="B27" s="525"/>
      <c r="C27" s="185"/>
      <c r="D27" s="185"/>
      <c r="E27" s="242"/>
      <c r="F27" s="242"/>
      <c r="G27" s="214"/>
      <c r="H27" s="187"/>
      <c r="I27" s="186"/>
      <c r="J27" s="187"/>
      <c r="K27" s="186"/>
      <c r="L27" s="187"/>
      <c r="M27" s="167"/>
      <c r="N27" s="187"/>
      <c r="O27" s="167"/>
      <c r="P27" s="314">
        <f t="shared" si="0"/>
        <v>0</v>
      </c>
      <c r="Q27" s="315">
        <f t="shared" si="1"/>
        <v>0</v>
      </c>
      <c r="R27" s="186"/>
      <c r="S27" s="186"/>
      <c r="T27" s="186"/>
      <c r="U27" s="242"/>
    </row>
    <row r="28" spans="1:21" ht="15.75" customHeight="1" x14ac:dyDescent="0.25">
      <c r="A28" s="524"/>
      <c r="B28" s="526" t="s">
        <v>1465</v>
      </c>
      <c r="C28" s="185"/>
      <c r="D28" s="185"/>
      <c r="E28" s="242"/>
      <c r="F28" s="242"/>
      <c r="G28" s="242"/>
      <c r="H28" s="186"/>
      <c r="I28" s="186"/>
      <c r="J28" s="142"/>
      <c r="K28" s="186"/>
      <c r="L28" s="186"/>
      <c r="M28" s="167"/>
      <c r="N28" s="186"/>
      <c r="O28" s="167"/>
      <c r="P28" s="314">
        <f t="shared" si="0"/>
        <v>0</v>
      </c>
      <c r="Q28" s="315">
        <f t="shared" si="1"/>
        <v>0</v>
      </c>
      <c r="R28" s="186"/>
      <c r="S28" s="186"/>
      <c r="T28" s="186"/>
      <c r="U28" s="242"/>
    </row>
    <row r="29" spans="1:21" ht="15.75" x14ac:dyDescent="0.25">
      <c r="A29" s="524"/>
      <c r="B29" s="526"/>
      <c r="C29" s="185"/>
      <c r="D29" s="185"/>
      <c r="E29" s="242"/>
      <c r="F29" s="242"/>
      <c r="G29" s="242"/>
      <c r="H29" s="186"/>
      <c r="I29" s="186"/>
      <c r="J29" s="142"/>
      <c r="K29" s="186"/>
      <c r="L29" s="186"/>
      <c r="M29" s="167"/>
      <c r="N29" s="186"/>
      <c r="O29" s="167"/>
      <c r="P29" s="314">
        <f t="shared" si="0"/>
        <v>0</v>
      </c>
      <c r="Q29" s="315">
        <f t="shared" si="1"/>
        <v>0</v>
      </c>
      <c r="R29" s="186"/>
      <c r="S29" s="186"/>
      <c r="T29" s="186"/>
      <c r="U29" s="242"/>
    </row>
    <row r="30" spans="1:21" ht="15.75" x14ac:dyDescent="0.25">
      <c r="A30" s="524"/>
      <c r="B30" s="526"/>
      <c r="C30" s="185"/>
      <c r="D30" s="185"/>
      <c r="E30" s="242"/>
      <c r="F30" s="242"/>
      <c r="G30" s="242"/>
      <c r="H30" s="186"/>
      <c r="I30" s="186"/>
      <c r="J30" s="142"/>
      <c r="K30" s="186"/>
      <c r="L30" s="186"/>
      <c r="M30" s="167"/>
      <c r="N30" s="186"/>
      <c r="O30" s="167"/>
      <c r="P30" s="314">
        <f t="shared" si="0"/>
        <v>0</v>
      </c>
      <c r="Q30" s="315">
        <f t="shared" si="1"/>
        <v>0</v>
      </c>
      <c r="R30" s="186"/>
      <c r="S30" s="186"/>
      <c r="T30" s="186"/>
      <c r="U30" s="242"/>
    </row>
    <row r="31" spans="1:21" ht="15.75" x14ac:dyDescent="0.25">
      <c r="A31" s="524"/>
      <c r="B31" s="526"/>
      <c r="C31" s="185"/>
      <c r="D31" s="185"/>
      <c r="E31" s="242"/>
      <c r="F31" s="242"/>
      <c r="G31" s="242"/>
      <c r="H31" s="186"/>
      <c r="I31" s="186"/>
      <c r="J31" s="142"/>
      <c r="K31" s="186"/>
      <c r="L31" s="186"/>
      <c r="M31" s="167"/>
      <c r="N31" s="186"/>
      <c r="O31" s="167"/>
      <c r="P31" s="314"/>
      <c r="Q31" s="315"/>
      <c r="R31" s="186"/>
      <c r="S31" s="186"/>
      <c r="T31" s="186"/>
      <c r="U31" s="242"/>
    </row>
    <row r="32" spans="1:21" ht="15.75" x14ac:dyDescent="0.25">
      <c r="A32" s="524"/>
      <c r="B32" s="526"/>
      <c r="C32" s="185"/>
      <c r="D32" s="185"/>
      <c r="E32" s="242"/>
      <c r="F32" s="242"/>
      <c r="G32" s="242"/>
      <c r="H32" s="186"/>
      <c r="I32" s="186"/>
      <c r="J32" s="142"/>
      <c r="K32" s="186"/>
      <c r="L32" s="186"/>
      <c r="M32" s="167"/>
      <c r="N32" s="186"/>
      <c r="O32" s="167"/>
      <c r="P32" s="314"/>
      <c r="Q32" s="315"/>
      <c r="R32" s="186"/>
      <c r="S32" s="186"/>
      <c r="T32" s="186"/>
      <c r="U32" s="242"/>
    </row>
    <row r="33" spans="1:21" ht="15.75" x14ac:dyDescent="0.25">
      <c r="A33" s="524"/>
      <c r="B33" s="526"/>
      <c r="C33" s="185"/>
      <c r="D33" s="185"/>
      <c r="E33" s="242"/>
      <c r="F33" s="242"/>
      <c r="G33" s="242"/>
      <c r="H33" s="186"/>
      <c r="I33" s="186"/>
      <c r="J33" s="142"/>
      <c r="K33" s="186"/>
      <c r="L33" s="186"/>
      <c r="M33" s="167"/>
      <c r="N33" s="186"/>
      <c r="O33" s="167"/>
      <c r="P33" s="314">
        <f t="shared" si="0"/>
        <v>0</v>
      </c>
      <c r="Q33" s="315">
        <f t="shared" si="1"/>
        <v>0</v>
      </c>
      <c r="R33" s="186"/>
      <c r="S33" s="186"/>
      <c r="T33" s="186"/>
      <c r="U33" s="242"/>
    </row>
    <row r="34" spans="1:21" ht="15.75" x14ac:dyDescent="0.25">
      <c r="A34" s="524"/>
      <c r="B34" s="526"/>
      <c r="C34" s="185"/>
      <c r="D34" s="185"/>
      <c r="E34" s="242"/>
      <c r="F34" s="242"/>
      <c r="G34" s="242"/>
      <c r="H34" s="186"/>
      <c r="I34" s="186"/>
      <c r="J34" s="142"/>
      <c r="K34" s="186"/>
      <c r="L34" s="186"/>
      <c r="M34" s="167"/>
      <c r="N34" s="186"/>
      <c r="O34" s="167"/>
      <c r="P34" s="314">
        <f t="shared" si="0"/>
        <v>0</v>
      </c>
      <c r="Q34" s="315">
        <f t="shared" si="1"/>
        <v>0</v>
      </c>
      <c r="R34" s="186"/>
      <c r="S34" s="186"/>
      <c r="T34" s="186"/>
      <c r="U34" s="242"/>
    </row>
    <row r="35" spans="1:21" ht="15.75" x14ac:dyDescent="0.25">
      <c r="A35" s="524"/>
      <c r="B35" s="526"/>
      <c r="C35" s="185"/>
      <c r="D35" s="185"/>
      <c r="E35" s="242"/>
      <c r="F35" s="242"/>
      <c r="G35" s="242"/>
      <c r="H35" s="186"/>
      <c r="I35" s="186"/>
      <c r="J35" s="142"/>
      <c r="K35" s="186"/>
      <c r="L35" s="186"/>
      <c r="M35" s="167"/>
      <c r="N35" s="186"/>
      <c r="O35" s="167"/>
      <c r="P35" s="314">
        <f t="shared" si="0"/>
        <v>0</v>
      </c>
      <c r="Q35" s="315">
        <f t="shared" si="1"/>
        <v>0</v>
      </c>
      <c r="R35" s="186"/>
      <c r="S35" s="186"/>
      <c r="T35" s="186"/>
      <c r="U35" s="242"/>
    </row>
    <row r="36" spans="1:21" ht="15.75" x14ac:dyDescent="0.25">
      <c r="A36" s="524"/>
      <c r="B36" s="526"/>
      <c r="C36" s="185"/>
      <c r="D36" s="185"/>
      <c r="E36" s="242"/>
      <c r="F36" s="242"/>
      <c r="G36" s="242"/>
      <c r="H36" s="186"/>
      <c r="I36" s="186"/>
      <c r="J36" s="142"/>
      <c r="K36" s="186"/>
      <c r="L36" s="186"/>
      <c r="M36" s="167"/>
      <c r="N36" s="186"/>
      <c r="O36" s="167"/>
      <c r="P36" s="314">
        <f t="shared" si="0"/>
        <v>0</v>
      </c>
      <c r="Q36" s="315">
        <f t="shared" si="1"/>
        <v>0</v>
      </c>
      <c r="R36" s="186"/>
      <c r="S36" s="186"/>
      <c r="T36" s="186"/>
      <c r="U36" s="242"/>
    </row>
    <row r="37" spans="1:21" ht="15.75" x14ac:dyDescent="0.25">
      <c r="A37" s="524"/>
      <c r="B37" s="526"/>
      <c r="C37" s="185"/>
      <c r="D37" s="185"/>
      <c r="E37" s="242"/>
      <c r="F37" s="242"/>
      <c r="G37" s="242"/>
      <c r="H37" s="186"/>
      <c r="I37" s="186"/>
      <c r="J37" s="142"/>
      <c r="K37" s="186"/>
      <c r="L37" s="186"/>
      <c r="M37" s="167"/>
      <c r="N37" s="186"/>
      <c r="O37" s="167"/>
      <c r="P37" s="314">
        <f t="shared" si="0"/>
        <v>0</v>
      </c>
      <c r="Q37" s="315">
        <f t="shared" si="1"/>
        <v>0</v>
      </c>
      <c r="R37" s="186"/>
      <c r="S37" s="186"/>
      <c r="T37" s="186"/>
      <c r="U37" s="242"/>
    </row>
    <row r="38" spans="1:21" ht="15.75" x14ac:dyDescent="0.25">
      <c r="A38" s="524"/>
      <c r="B38" s="526"/>
      <c r="C38" s="185"/>
      <c r="D38" s="185"/>
      <c r="E38" s="242"/>
      <c r="F38" s="242"/>
      <c r="G38" s="242"/>
      <c r="H38" s="186"/>
      <c r="I38" s="186"/>
      <c r="J38" s="142"/>
      <c r="K38" s="186"/>
      <c r="L38" s="186"/>
      <c r="M38" s="167"/>
      <c r="N38" s="186"/>
      <c r="O38" s="167"/>
      <c r="P38" s="314">
        <f t="shared" si="0"/>
        <v>0</v>
      </c>
      <c r="Q38" s="315">
        <f t="shared" si="1"/>
        <v>0</v>
      </c>
      <c r="R38" s="186"/>
      <c r="S38" s="186"/>
      <c r="T38" s="186"/>
      <c r="U38" s="242"/>
    </row>
    <row r="39" spans="1:21" ht="15.75" x14ac:dyDescent="0.25">
      <c r="A39" s="524"/>
      <c r="B39" s="526" t="s">
        <v>1417</v>
      </c>
      <c r="C39" s="185"/>
      <c r="D39" s="185"/>
      <c r="E39" s="242"/>
      <c r="F39" s="242"/>
      <c r="G39" s="242"/>
      <c r="H39" s="186"/>
      <c r="I39" s="186"/>
      <c r="J39" s="142"/>
      <c r="K39" s="186"/>
      <c r="L39" s="186"/>
      <c r="M39" s="167"/>
      <c r="N39" s="186"/>
      <c r="O39" s="167"/>
      <c r="P39" s="314">
        <f t="shared" si="0"/>
        <v>0</v>
      </c>
      <c r="Q39" s="315">
        <f t="shared" si="1"/>
        <v>0</v>
      </c>
      <c r="R39" s="186"/>
      <c r="S39" s="186"/>
      <c r="T39" s="186"/>
      <c r="U39" s="242"/>
    </row>
    <row r="40" spans="1:21" ht="15.75" x14ac:dyDescent="0.25">
      <c r="A40" s="524"/>
      <c r="B40" s="526"/>
      <c r="C40" s="242"/>
      <c r="D40" s="242"/>
      <c r="E40" s="242"/>
      <c r="F40" s="242"/>
      <c r="G40" s="242"/>
      <c r="H40" s="186"/>
      <c r="I40" s="186"/>
      <c r="J40" s="142"/>
      <c r="K40" s="186"/>
      <c r="L40" s="186"/>
      <c r="M40" s="167"/>
      <c r="N40" s="186"/>
      <c r="O40" s="167"/>
      <c r="P40" s="314">
        <f t="shared" si="0"/>
        <v>0</v>
      </c>
      <c r="Q40" s="315">
        <f t="shared" si="1"/>
        <v>0</v>
      </c>
      <c r="R40" s="186"/>
      <c r="S40" s="186"/>
      <c r="T40" s="186"/>
      <c r="U40" s="242"/>
    </row>
    <row r="41" spans="1:21" ht="15.75" x14ac:dyDescent="0.25">
      <c r="A41" s="524"/>
      <c r="B41" s="526"/>
      <c r="C41" s="242"/>
      <c r="D41" s="242"/>
      <c r="E41" s="242"/>
      <c r="F41" s="242"/>
      <c r="G41" s="242"/>
      <c r="H41" s="186"/>
      <c r="I41" s="186"/>
      <c r="J41" s="142"/>
      <c r="K41" s="186"/>
      <c r="L41" s="186"/>
      <c r="M41" s="167"/>
      <c r="N41" s="186"/>
      <c r="O41" s="167"/>
      <c r="P41" s="314">
        <f t="shared" si="0"/>
        <v>0</v>
      </c>
      <c r="Q41" s="315">
        <f t="shared" si="1"/>
        <v>0</v>
      </c>
      <c r="R41" s="186"/>
      <c r="S41" s="186"/>
      <c r="T41" s="186"/>
      <c r="U41" s="242"/>
    </row>
    <row r="42" spans="1:21" ht="15.75" x14ac:dyDescent="0.25">
      <c r="A42" s="524"/>
      <c r="B42" s="526"/>
      <c r="C42" s="242"/>
      <c r="D42" s="242"/>
      <c r="E42" s="242"/>
      <c r="F42" s="242"/>
      <c r="G42" s="242"/>
      <c r="H42" s="186"/>
      <c r="I42" s="186"/>
      <c r="J42" s="142"/>
      <c r="K42" s="186"/>
      <c r="L42" s="186"/>
      <c r="M42" s="167"/>
      <c r="N42" s="186"/>
      <c r="O42" s="167"/>
      <c r="P42" s="314">
        <f t="shared" si="0"/>
        <v>0</v>
      </c>
      <c r="Q42" s="315">
        <f t="shared" si="1"/>
        <v>0</v>
      </c>
      <c r="R42" s="186"/>
      <c r="S42" s="186"/>
      <c r="T42" s="186"/>
      <c r="U42" s="242"/>
    </row>
    <row r="43" spans="1:21" ht="15.75" x14ac:dyDescent="0.25">
      <c r="A43" s="524"/>
      <c r="B43" s="526"/>
      <c r="C43" s="242"/>
      <c r="D43" s="242"/>
      <c r="E43" s="242"/>
      <c r="F43" s="242"/>
      <c r="G43" s="242"/>
      <c r="H43" s="186"/>
      <c r="I43" s="186"/>
      <c r="J43" s="142"/>
      <c r="K43" s="186"/>
      <c r="L43" s="186"/>
      <c r="M43" s="167"/>
      <c r="N43" s="186"/>
      <c r="O43" s="167"/>
      <c r="P43" s="314">
        <f t="shared" si="0"/>
        <v>0</v>
      </c>
      <c r="Q43" s="315">
        <f t="shared" si="1"/>
        <v>0</v>
      </c>
      <c r="R43" s="186"/>
      <c r="S43" s="186"/>
      <c r="T43" s="186"/>
      <c r="U43" s="242"/>
    </row>
    <row r="44" spans="1:21" ht="15.75" x14ac:dyDescent="0.25">
      <c r="A44" s="524"/>
      <c r="B44" s="526"/>
      <c r="C44" s="242"/>
      <c r="D44" s="242"/>
      <c r="E44" s="242"/>
      <c r="F44" s="242"/>
      <c r="G44" s="242"/>
      <c r="H44" s="186"/>
      <c r="I44" s="186"/>
      <c r="J44" s="142"/>
      <c r="K44" s="186"/>
      <c r="L44" s="186"/>
      <c r="M44" s="167"/>
      <c r="N44" s="186"/>
      <c r="O44" s="167"/>
      <c r="P44" s="314">
        <f t="shared" si="0"/>
        <v>0</v>
      </c>
      <c r="Q44" s="315">
        <f t="shared" si="1"/>
        <v>0</v>
      </c>
      <c r="R44" s="186"/>
      <c r="S44" s="186"/>
      <c r="T44" s="186"/>
      <c r="U44" s="242"/>
    </row>
    <row r="45" spans="1:21" ht="15.75" x14ac:dyDescent="0.25">
      <c r="A45" s="524"/>
      <c r="B45" s="526"/>
      <c r="C45" s="242"/>
      <c r="D45" s="242"/>
      <c r="E45" s="242"/>
      <c r="F45" s="242"/>
      <c r="G45" s="242"/>
      <c r="H45" s="186"/>
      <c r="I45" s="186"/>
      <c r="J45" s="142"/>
      <c r="K45" s="186"/>
      <c r="L45" s="186"/>
      <c r="M45" s="167"/>
      <c r="N45" s="186"/>
      <c r="O45" s="167"/>
      <c r="P45" s="314">
        <f t="shared" si="0"/>
        <v>0</v>
      </c>
      <c r="Q45" s="315">
        <f t="shared" si="1"/>
        <v>0</v>
      </c>
      <c r="R45" s="186"/>
      <c r="S45" s="186"/>
      <c r="T45" s="186"/>
      <c r="U45" s="242"/>
    </row>
    <row r="46" spans="1:21" ht="15.75" x14ac:dyDescent="0.25">
      <c r="A46" s="524"/>
      <c r="B46" s="526"/>
      <c r="C46" s="242"/>
      <c r="D46" s="242"/>
      <c r="E46" s="242"/>
      <c r="F46" s="242"/>
      <c r="G46" s="242"/>
      <c r="H46" s="186"/>
      <c r="I46" s="186"/>
      <c r="J46" s="142"/>
      <c r="K46" s="186"/>
      <c r="L46" s="186"/>
      <c r="M46" s="167"/>
      <c r="N46" s="186"/>
      <c r="O46" s="167"/>
      <c r="P46" s="314">
        <f t="shared" si="0"/>
        <v>0</v>
      </c>
      <c r="Q46" s="315">
        <f t="shared" si="1"/>
        <v>0</v>
      </c>
      <c r="R46" s="186"/>
      <c r="S46" s="186"/>
      <c r="T46" s="186"/>
      <c r="U46" s="242"/>
    </row>
    <row r="47" spans="1:21" ht="15.75" x14ac:dyDescent="0.25">
      <c r="A47" s="227"/>
      <c r="B47" s="228"/>
      <c r="C47" s="227" t="s">
        <v>1339</v>
      </c>
      <c r="D47" s="228"/>
      <c r="E47" s="228"/>
      <c r="F47" s="228"/>
      <c r="G47" s="229"/>
      <c r="H47" s="192">
        <f t="shared" ref="H47:O47" si="2">SUM(H8:H46)</f>
        <v>0</v>
      </c>
      <c r="I47" s="192">
        <f t="shared" si="2"/>
        <v>0</v>
      </c>
      <c r="J47" s="192">
        <f t="shared" si="2"/>
        <v>0</v>
      </c>
      <c r="K47" s="192">
        <f t="shared" si="2"/>
        <v>0</v>
      </c>
      <c r="L47" s="192">
        <f t="shared" si="2"/>
        <v>0</v>
      </c>
      <c r="M47" s="192">
        <f t="shared" si="2"/>
        <v>0</v>
      </c>
      <c r="N47" s="192">
        <f t="shared" si="2"/>
        <v>0</v>
      </c>
      <c r="O47" s="192">
        <f t="shared" si="2"/>
        <v>0</v>
      </c>
      <c r="P47" s="192">
        <f>SUM(P8:P46)</f>
        <v>0</v>
      </c>
      <c r="Q47" s="192">
        <f>SUM(Q8:Q46)</f>
        <v>0</v>
      </c>
      <c r="R47" s="193"/>
      <c r="S47" s="193"/>
      <c r="T47" s="193"/>
      <c r="U47" s="193"/>
    </row>
    <row r="48" spans="1:21" ht="15.75" x14ac:dyDescent="0.25">
      <c r="A48" s="194"/>
      <c r="B48" s="195"/>
      <c r="C48" s="195"/>
      <c r="D48" s="195"/>
      <c r="E48" s="195"/>
      <c r="F48" s="196"/>
      <c r="G48" s="195"/>
      <c r="H48" s="195"/>
      <c r="I48" s="195"/>
      <c r="J48" s="195"/>
      <c r="K48" s="195"/>
      <c r="L48" s="195"/>
      <c r="M48" s="195"/>
      <c r="N48" s="195"/>
      <c r="O48" s="195"/>
      <c r="P48" s="317"/>
      <c r="Q48" s="317"/>
      <c r="R48" s="195"/>
      <c r="S48" s="195"/>
      <c r="T48" s="195"/>
      <c r="U48" s="195"/>
    </row>
    <row r="49" spans="1:21" ht="15.75" x14ac:dyDescent="0.25">
      <c r="A49" s="194"/>
      <c r="B49" s="195"/>
      <c r="C49" s="195"/>
      <c r="D49" s="195"/>
      <c r="E49" s="195"/>
      <c r="F49" s="196"/>
      <c r="G49" s="195"/>
      <c r="H49" s="195"/>
      <c r="I49" s="195"/>
      <c r="J49" s="195"/>
      <c r="K49" s="195"/>
      <c r="L49" s="195"/>
      <c r="M49" s="195"/>
      <c r="N49" s="195"/>
      <c r="O49" s="195"/>
      <c r="P49" s="317"/>
      <c r="Q49" s="317"/>
      <c r="R49" s="195"/>
      <c r="S49" s="195"/>
      <c r="T49" s="195"/>
      <c r="U49" s="195"/>
    </row>
    <row r="50" spans="1:21" ht="15.75" x14ac:dyDescent="0.25">
      <c r="A50" s="194"/>
      <c r="B50" s="195"/>
      <c r="C50" s="195"/>
      <c r="D50" s="195"/>
      <c r="E50" s="195"/>
      <c r="F50" s="196"/>
      <c r="G50" s="195"/>
      <c r="H50" s="195"/>
      <c r="I50" s="195"/>
      <c r="J50" s="195"/>
      <c r="K50" s="195"/>
      <c r="L50" s="195"/>
      <c r="M50" s="195"/>
      <c r="N50" s="195"/>
      <c r="O50" s="195"/>
      <c r="P50" s="317"/>
      <c r="Q50" s="317"/>
      <c r="R50" s="195"/>
      <c r="S50" s="195"/>
      <c r="T50" s="195"/>
      <c r="U50" s="195"/>
    </row>
    <row r="51" spans="1:21" ht="15.75" x14ac:dyDescent="0.25">
      <c r="A51" s="194"/>
      <c r="B51" s="195"/>
      <c r="C51" s="195"/>
      <c r="D51" s="195"/>
      <c r="E51" s="195"/>
      <c r="F51" s="196"/>
      <c r="G51" s="195"/>
      <c r="H51" s="195"/>
      <c r="I51" s="195"/>
      <c r="J51" s="195"/>
      <c r="K51" s="195"/>
      <c r="L51" s="195"/>
      <c r="M51" s="195"/>
      <c r="N51" s="195"/>
      <c r="O51" s="195"/>
      <c r="P51" s="317"/>
      <c r="Q51" s="317"/>
      <c r="R51" s="195"/>
      <c r="S51" s="195"/>
      <c r="T51" s="195"/>
      <c r="U51" s="195"/>
    </row>
    <row r="52" spans="1:21" ht="15.75" x14ac:dyDescent="0.25">
      <c r="A52" s="194"/>
      <c r="B52" s="195"/>
      <c r="C52" s="195"/>
      <c r="D52" s="195"/>
      <c r="E52" s="195"/>
      <c r="F52" s="196"/>
      <c r="G52" s="195"/>
      <c r="H52" s="195"/>
      <c r="I52" s="195"/>
      <c r="J52" s="195"/>
      <c r="K52" s="195"/>
      <c r="L52" s="195"/>
      <c r="M52" s="195"/>
      <c r="N52" s="195"/>
      <c r="O52" s="195"/>
      <c r="P52" s="317"/>
      <c r="Q52" s="317"/>
      <c r="R52" s="195"/>
      <c r="S52" s="195"/>
      <c r="T52" s="195"/>
      <c r="U52" s="195"/>
    </row>
    <row r="53" spans="1:21" ht="15.75" x14ac:dyDescent="0.25">
      <c r="A53" s="194"/>
      <c r="B53" s="195"/>
      <c r="C53" s="195"/>
      <c r="D53" s="195"/>
      <c r="E53" s="195"/>
      <c r="F53" s="196"/>
      <c r="G53" s="195"/>
      <c r="H53" s="195"/>
      <c r="I53" s="195"/>
      <c r="J53" s="195"/>
      <c r="K53" s="195"/>
      <c r="L53" s="195"/>
      <c r="M53" s="195"/>
      <c r="N53" s="195"/>
      <c r="O53" s="195"/>
      <c r="P53" s="317"/>
      <c r="Q53" s="317"/>
      <c r="R53" s="195"/>
      <c r="S53" s="195"/>
      <c r="T53" s="195"/>
      <c r="U53" s="195"/>
    </row>
    <row r="54" spans="1:21" ht="15" x14ac:dyDescent="0.25">
      <c r="C54" s="439"/>
    </row>
    <row r="66" spans="1:6" x14ac:dyDescent="0.25">
      <c r="A66" s="189"/>
      <c r="F66" s="189"/>
    </row>
    <row r="67" spans="1:6" x14ac:dyDescent="0.25">
      <c r="A67" s="189"/>
      <c r="F67" s="189"/>
    </row>
    <row r="68" spans="1:6" x14ac:dyDescent="0.25">
      <c r="A68" s="189"/>
      <c r="F68" s="189"/>
    </row>
    <row r="69" spans="1:6" x14ac:dyDescent="0.25">
      <c r="A69" s="189"/>
      <c r="F69" s="189"/>
    </row>
    <row r="70" spans="1:6" x14ac:dyDescent="0.25">
      <c r="A70" s="189"/>
      <c r="F70" s="189"/>
    </row>
    <row r="71" spans="1:6" x14ac:dyDescent="0.25">
      <c r="A71" s="189"/>
      <c r="F71" s="189"/>
    </row>
    <row r="72" spans="1:6" x14ac:dyDescent="0.25">
      <c r="A72" s="189"/>
      <c r="F72" s="189"/>
    </row>
    <row r="73" spans="1:6" x14ac:dyDescent="0.25">
      <c r="A73" s="189"/>
      <c r="F73" s="189"/>
    </row>
    <row r="74" spans="1:6" x14ac:dyDescent="0.25">
      <c r="A74" s="189"/>
      <c r="F74" s="189"/>
    </row>
    <row r="75" spans="1:6" x14ac:dyDescent="0.25">
      <c r="A75" s="189"/>
      <c r="F75" s="189"/>
    </row>
    <row r="76" spans="1:6" x14ac:dyDescent="0.25">
      <c r="A76" s="189"/>
      <c r="F76" s="189"/>
    </row>
    <row r="77" spans="1:6" x14ac:dyDescent="0.25">
      <c r="A77" s="189"/>
      <c r="F77" s="189"/>
    </row>
    <row r="78" spans="1:6" x14ac:dyDescent="0.25">
      <c r="A78" s="189"/>
      <c r="F78" s="189"/>
    </row>
    <row r="79" spans="1:6" x14ac:dyDescent="0.25">
      <c r="A79" s="189"/>
      <c r="F79" s="189"/>
    </row>
    <row r="80" spans="1:6" x14ac:dyDescent="0.25">
      <c r="A80" s="189"/>
      <c r="F80" s="189"/>
    </row>
    <row r="81" spans="1:6" x14ac:dyDescent="0.25">
      <c r="A81" s="189"/>
      <c r="F81" s="189"/>
    </row>
    <row r="82" spans="1:6" x14ac:dyDescent="0.25">
      <c r="A82" s="189"/>
      <c r="F82" s="189"/>
    </row>
    <row r="83" spans="1:6" x14ac:dyDescent="0.25">
      <c r="A83" s="189"/>
      <c r="F83" s="189"/>
    </row>
    <row r="84" spans="1:6" x14ac:dyDescent="0.25">
      <c r="A84" s="189"/>
      <c r="F84" s="189"/>
    </row>
    <row r="85" spans="1:6" x14ac:dyDescent="0.25">
      <c r="A85" s="189"/>
      <c r="F85" s="189"/>
    </row>
    <row r="86" spans="1:6" x14ac:dyDescent="0.25">
      <c r="A86" s="189"/>
      <c r="F86" s="189"/>
    </row>
    <row r="87" spans="1:6" x14ac:dyDescent="0.25">
      <c r="A87" s="189"/>
      <c r="F87" s="189"/>
    </row>
    <row r="88" spans="1:6" x14ac:dyDescent="0.25">
      <c r="A88" s="189"/>
      <c r="F88" s="189"/>
    </row>
    <row r="89" spans="1:6" x14ac:dyDescent="0.25">
      <c r="A89" s="189"/>
      <c r="F89" s="189"/>
    </row>
    <row r="90" spans="1:6" x14ac:dyDescent="0.25">
      <c r="A90" s="189"/>
      <c r="F90" s="189"/>
    </row>
    <row r="91" spans="1:6" x14ac:dyDescent="0.25">
      <c r="A91" s="189"/>
      <c r="F91" s="189"/>
    </row>
    <row r="92" spans="1:6" x14ac:dyDescent="0.25">
      <c r="A92" s="189"/>
      <c r="F92" s="189"/>
    </row>
    <row r="93" spans="1:6" x14ac:dyDescent="0.25">
      <c r="A93" s="189"/>
      <c r="F93" s="189"/>
    </row>
    <row r="94" spans="1:6" x14ac:dyDescent="0.25">
      <c r="A94" s="189"/>
      <c r="F94" s="189"/>
    </row>
    <row r="95" spans="1:6" x14ac:dyDescent="0.25">
      <c r="A95" s="189"/>
      <c r="F95" s="189"/>
    </row>
    <row r="96" spans="1:6" x14ac:dyDescent="0.25">
      <c r="A96" s="189"/>
      <c r="F96" s="189"/>
    </row>
    <row r="97" spans="1:6" x14ac:dyDescent="0.25">
      <c r="A97" s="189"/>
      <c r="F97" s="189"/>
    </row>
    <row r="98" spans="1:6" x14ac:dyDescent="0.25">
      <c r="A98" s="189"/>
      <c r="F98" s="189"/>
    </row>
    <row r="99" spans="1:6" x14ac:dyDescent="0.25">
      <c r="A99" s="189"/>
      <c r="F99" s="189"/>
    </row>
    <row r="100" spans="1:6" x14ac:dyDescent="0.25">
      <c r="A100" s="189"/>
      <c r="F100" s="189"/>
    </row>
    <row r="101" spans="1:6" x14ac:dyDescent="0.25">
      <c r="A101" s="189"/>
      <c r="F101" s="189"/>
    </row>
    <row r="102" spans="1:6" x14ac:dyDescent="0.25">
      <c r="A102" s="189"/>
      <c r="F102" s="189"/>
    </row>
    <row r="103" spans="1:6" x14ac:dyDescent="0.25">
      <c r="A103" s="189"/>
      <c r="F103" s="189"/>
    </row>
    <row r="104" spans="1:6" x14ac:dyDescent="0.25">
      <c r="A104" s="189"/>
      <c r="F104" s="189"/>
    </row>
    <row r="105" spans="1:6" x14ac:dyDescent="0.25">
      <c r="A105" s="189"/>
      <c r="F105" s="189"/>
    </row>
    <row r="106" spans="1:6" x14ac:dyDescent="0.25">
      <c r="A106" s="189"/>
      <c r="F106" s="189"/>
    </row>
    <row r="107" spans="1:6" x14ac:dyDescent="0.25">
      <c r="A107" s="189"/>
      <c r="F107" s="189"/>
    </row>
    <row r="108" spans="1:6" x14ac:dyDescent="0.25">
      <c r="A108" s="189"/>
      <c r="F108" s="189"/>
    </row>
    <row r="109" spans="1:6" x14ac:dyDescent="0.25">
      <c r="A109" s="189"/>
      <c r="F109" s="189"/>
    </row>
    <row r="110" spans="1:6" x14ac:dyDescent="0.25">
      <c r="A110" s="189"/>
      <c r="F110" s="189"/>
    </row>
    <row r="111" spans="1:6" x14ac:dyDescent="0.25">
      <c r="A111" s="189"/>
      <c r="F111" s="189"/>
    </row>
    <row r="112" spans="1:6" x14ac:dyDescent="0.25">
      <c r="A112" s="189"/>
      <c r="F112" s="189"/>
    </row>
    <row r="113" spans="1:6" x14ac:dyDescent="0.25">
      <c r="A113" s="189"/>
      <c r="F113" s="189"/>
    </row>
    <row r="114" spans="1:6" x14ac:dyDescent="0.25">
      <c r="A114" s="189"/>
      <c r="F114" s="189"/>
    </row>
    <row r="115" spans="1:6" x14ac:dyDescent="0.25">
      <c r="A115" s="189"/>
      <c r="F115" s="189"/>
    </row>
    <row r="116" spans="1:6" x14ac:dyDescent="0.25">
      <c r="A116" s="189"/>
      <c r="F116" s="189"/>
    </row>
    <row r="117" spans="1:6" x14ac:dyDescent="0.25">
      <c r="A117" s="189"/>
      <c r="F117" s="189"/>
    </row>
    <row r="118" spans="1:6" x14ac:dyDescent="0.25">
      <c r="A118" s="189"/>
      <c r="F118" s="189"/>
    </row>
    <row r="119" spans="1:6" x14ac:dyDescent="0.25">
      <c r="A119" s="189"/>
      <c r="F119" s="189"/>
    </row>
    <row r="120" spans="1:6" x14ac:dyDescent="0.25">
      <c r="A120" s="189"/>
      <c r="F120" s="189"/>
    </row>
    <row r="121" spans="1:6" x14ac:dyDescent="0.25">
      <c r="A121" s="189"/>
      <c r="F121" s="189"/>
    </row>
    <row r="122" spans="1:6" x14ac:dyDescent="0.25">
      <c r="A122" s="189"/>
      <c r="F122" s="189"/>
    </row>
    <row r="123" spans="1:6" x14ac:dyDescent="0.25">
      <c r="A123" s="189"/>
      <c r="F123" s="189"/>
    </row>
    <row r="124" spans="1:6" x14ac:dyDescent="0.25">
      <c r="A124" s="189"/>
      <c r="F124" s="189"/>
    </row>
    <row r="125" spans="1:6" x14ac:dyDescent="0.25">
      <c r="A125" s="189"/>
      <c r="F125" s="189"/>
    </row>
    <row r="126" spans="1:6" x14ac:dyDescent="0.25">
      <c r="A126" s="189"/>
      <c r="F126" s="189"/>
    </row>
    <row r="127" spans="1:6" x14ac:dyDescent="0.25">
      <c r="A127" s="189"/>
      <c r="F127" s="189"/>
    </row>
    <row r="128" spans="1:6" x14ac:dyDescent="0.25">
      <c r="A128" s="189"/>
      <c r="F128" s="189"/>
    </row>
    <row r="129" spans="1:6" x14ac:dyDescent="0.25">
      <c r="A129" s="189"/>
      <c r="F129" s="189"/>
    </row>
    <row r="130" spans="1:6" x14ac:dyDescent="0.25">
      <c r="A130" s="189"/>
      <c r="F130" s="189"/>
    </row>
    <row r="131" spans="1:6" x14ac:dyDescent="0.25">
      <c r="A131" s="189"/>
      <c r="F131" s="189"/>
    </row>
    <row r="132" spans="1:6" x14ac:dyDescent="0.25">
      <c r="A132" s="189"/>
      <c r="F132" s="189"/>
    </row>
    <row r="133" spans="1:6" x14ac:dyDescent="0.25">
      <c r="A133" s="189"/>
      <c r="F133" s="189"/>
    </row>
    <row r="134" spans="1:6" x14ac:dyDescent="0.25">
      <c r="A134" s="189"/>
      <c r="F134" s="189"/>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199" customWidth="1"/>
    <col min="2" max="2" width="38.5703125" style="199" customWidth="1"/>
    <col min="3" max="5" width="27.42578125" style="199" customWidth="1"/>
    <col min="6" max="6" width="27.42578125" style="198" customWidth="1"/>
    <col min="7" max="7" width="27.42578125" style="199" customWidth="1"/>
    <col min="8" max="8" width="15.28515625" style="199" customWidth="1"/>
    <col min="9" max="9" width="16" style="199" customWidth="1"/>
    <col min="10" max="10" width="15.28515625" style="199" customWidth="1"/>
    <col min="11" max="11" width="18.5703125" style="199" customWidth="1"/>
    <col min="12" max="12" width="15.28515625" style="199" customWidth="1"/>
    <col min="13" max="13" width="15.85546875" style="199" customWidth="1"/>
    <col min="14" max="14" width="15.28515625" style="199" customWidth="1"/>
    <col min="15" max="15" width="15" style="199" customWidth="1"/>
    <col min="16" max="16" width="15.28515625" style="199" customWidth="1"/>
    <col min="17" max="17" width="17" style="199" bestFit="1" customWidth="1"/>
    <col min="18" max="18" width="14.28515625" style="199" customWidth="1"/>
    <col min="19" max="20" width="14.28515625" style="197" customWidth="1"/>
    <col min="21" max="21" width="17" style="199" customWidth="1"/>
    <col min="22" max="16384" width="11.42578125" style="199"/>
  </cols>
  <sheetData>
    <row r="1" spans="1:36" ht="18.75" customHeight="1" x14ac:dyDescent="0.25">
      <c r="F1" s="225"/>
      <c r="H1" s="221" t="s">
        <v>57</v>
      </c>
      <c r="J1" s="221"/>
      <c r="K1" s="221"/>
      <c r="L1" s="221"/>
      <c r="M1" s="441" t="s">
        <v>1539</v>
      </c>
      <c r="N1" s="441" t="s">
        <v>1538</v>
      </c>
      <c r="O1" s="441" t="s">
        <v>1537</v>
      </c>
      <c r="P1" s="441" t="s">
        <v>1536</v>
      </c>
      <c r="Q1" s="441" t="s">
        <v>1535</v>
      </c>
      <c r="R1" s="441" t="s">
        <v>1534</v>
      </c>
      <c r="S1" s="441" t="s">
        <v>1533</v>
      </c>
      <c r="T1" s="441" t="s">
        <v>1532</v>
      </c>
      <c r="U1" s="441" t="s">
        <v>1531</v>
      </c>
      <c r="V1" s="441" t="s">
        <v>1516</v>
      </c>
      <c r="W1" s="441" t="s">
        <v>1517</v>
      </c>
      <c r="X1" s="441" t="s">
        <v>1518</v>
      </c>
      <c r="Y1" s="441" t="s">
        <v>1519</v>
      </c>
      <c r="Z1" s="441" t="s">
        <v>1520</v>
      </c>
      <c r="AA1" s="441" t="s">
        <v>1521</v>
      </c>
      <c r="AB1" s="441" t="s">
        <v>1522</v>
      </c>
      <c r="AC1" s="441" t="s">
        <v>1523</v>
      </c>
      <c r="AD1" s="441" t="s">
        <v>1524</v>
      </c>
      <c r="AE1" s="441" t="s">
        <v>1525</v>
      </c>
      <c r="AF1" s="441" t="s">
        <v>1526</v>
      </c>
      <c r="AG1" s="441" t="s">
        <v>1527</v>
      </c>
      <c r="AH1" s="441" t="s">
        <v>1528</v>
      </c>
      <c r="AI1" s="441" t="s">
        <v>1529</v>
      </c>
      <c r="AJ1" s="441" t="s">
        <v>1530</v>
      </c>
    </row>
    <row r="2" spans="1:36" ht="18.75" x14ac:dyDescent="0.25">
      <c r="A2" s="205" t="s">
        <v>1308</v>
      </c>
      <c r="F2" s="225"/>
      <c r="H2" s="221"/>
      <c r="J2" s="221"/>
      <c r="K2" s="221"/>
      <c r="L2" s="221"/>
      <c r="M2" s="221"/>
      <c r="N2" s="221"/>
      <c r="O2" s="221"/>
      <c r="P2" s="221"/>
      <c r="Q2" s="221"/>
      <c r="R2" s="221"/>
      <c r="S2" s="221"/>
      <c r="T2" s="221"/>
      <c r="U2" s="221"/>
      <c r="V2" s="221"/>
      <c r="W2" s="221"/>
      <c r="X2" s="221"/>
      <c r="Y2" s="221"/>
      <c r="Z2" s="221"/>
      <c r="AA2" s="221"/>
    </row>
    <row r="3" spans="1:36" ht="18.75" x14ac:dyDescent="0.25">
      <c r="A3" s="252" t="s">
        <v>1434</v>
      </c>
      <c r="F3" s="225"/>
      <c r="H3" s="221"/>
      <c r="J3" s="221"/>
      <c r="K3" s="221"/>
      <c r="L3" s="221"/>
      <c r="M3" s="221"/>
      <c r="N3" s="221"/>
      <c r="O3" s="221"/>
      <c r="P3" s="221"/>
      <c r="Q3" s="221"/>
      <c r="R3" s="221"/>
      <c r="S3" s="221"/>
      <c r="T3" s="221"/>
      <c r="U3" s="221"/>
      <c r="V3" s="221"/>
      <c r="W3" s="221"/>
      <c r="X3" s="221"/>
      <c r="Y3" s="221"/>
      <c r="Z3" s="221"/>
      <c r="AA3" s="221"/>
    </row>
    <row r="4" spans="1:36" ht="15" x14ac:dyDescent="0.25">
      <c r="A4" s="305" t="s">
        <v>1435</v>
      </c>
      <c r="B4" s="205"/>
      <c r="C4" s="205"/>
      <c r="D4" s="205"/>
      <c r="E4" s="205"/>
      <c r="F4" s="184"/>
      <c r="G4" s="205"/>
      <c r="H4" s="205"/>
      <c r="I4" s="205"/>
      <c r="J4" s="205"/>
      <c r="K4" s="205"/>
      <c r="L4" s="205"/>
      <c r="M4" s="205"/>
      <c r="N4" s="205"/>
      <c r="O4" s="205"/>
      <c r="P4" s="205"/>
      <c r="Q4" s="205"/>
      <c r="R4" s="205"/>
      <c r="S4" s="205"/>
      <c r="T4" s="205"/>
      <c r="U4" s="205"/>
    </row>
    <row r="5" spans="1:36" s="4" customFormat="1" ht="23.25" customHeight="1" x14ac:dyDescent="0.25">
      <c r="A5" s="502" t="s">
        <v>58</v>
      </c>
      <c r="B5" s="501" t="s">
        <v>71</v>
      </c>
      <c r="C5" s="504" t="s">
        <v>1497</v>
      </c>
      <c r="D5" s="504" t="s">
        <v>1498</v>
      </c>
      <c r="E5" s="504" t="s">
        <v>54</v>
      </c>
      <c r="F5" s="504" t="s">
        <v>352</v>
      </c>
      <c r="G5" s="504" t="s">
        <v>55</v>
      </c>
      <c r="H5" s="507" t="s">
        <v>60</v>
      </c>
      <c r="I5" s="513"/>
      <c r="J5" s="513"/>
      <c r="K5" s="513"/>
      <c r="L5" s="513"/>
      <c r="M5" s="513"/>
      <c r="N5" s="513"/>
      <c r="O5" s="508"/>
      <c r="P5" s="509" t="s">
        <v>61</v>
      </c>
      <c r="Q5" s="510"/>
      <c r="R5" s="501" t="s">
        <v>63</v>
      </c>
      <c r="S5" s="501" t="s">
        <v>70</v>
      </c>
      <c r="T5" s="501" t="s">
        <v>69</v>
      </c>
      <c r="U5" s="498" t="s">
        <v>56</v>
      </c>
    </row>
    <row r="6" spans="1:36" s="4" customFormat="1" ht="15" customHeight="1" x14ac:dyDescent="0.25">
      <c r="A6" s="502"/>
      <c r="B6" s="502"/>
      <c r="C6" s="505"/>
      <c r="D6" s="505"/>
      <c r="E6" s="505"/>
      <c r="F6" s="505"/>
      <c r="G6" s="505"/>
      <c r="H6" s="507" t="s">
        <v>64</v>
      </c>
      <c r="I6" s="508"/>
      <c r="J6" s="507" t="s">
        <v>65</v>
      </c>
      <c r="K6" s="508"/>
      <c r="L6" s="507" t="s">
        <v>66</v>
      </c>
      <c r="M6" s="508"/>
      <c r="N6" s="507" t="s">
        <v>67</v>
      </c>
      <c r="O6" s="508"/>
      <c r="P6" s="511"/>
      <c r="Q6" s="512"/>
      <c r="R6" s="502"/>
      <c r="S6" s="502"/>
      <c r="T6" s="502"/>
      <c r="U6" s="499"/>
    </row>
    <row r="7" spans="1:36" s="4" customFormat="1" ht="24" customHeight="1" x14ac:dyDescent="0.25">
      <c r="A7" s="503"/>
      <c r="B7" s="503"/>
      <c r="C7" s="506"/>
      <c r="D7" s="506"/>
      <c r="E7" s="506"/>
      <c r="F7" s="506"/>
      <c r="G7" s="506"/>
      <c r="H7" s="371" t="s">
        <v>68</v>
      </c>
      <c r="I7" s="371" t="s">
        <v>4</v>
      </c>
      <c r="J7" s="371" t="s">
        <v>68</v>
      </c>
      <c r="K7" s="371" t="s">
        <v>4</v>
      </c>
      <c r="L7" s="371" t="s">
        <v>68</v>
      </c>
      <c r="M7" s="371" t="s">
        <v>4</v>
      </c>
      <c r="N7" s="371" t="s">
        <v>68</v>
      </c>
      <c r="O7" s="371" t="s">
        <v>4</v>
      </c>
      <c r="P7" s="371" t="s">
        <v>68</v>
      </c>
      <c r="Q7" s="371" t="s">
        <v>4</v>
      </c>
      <c r="R7" s="503"/>
      <c r="S7" s="503"/>
      <c r="T7" s="503"/>
      <c r="U7" s="500"/>
    </row>
    <row r="8" spans="1:36" ht="15.75" customHeight="1" x14ac:dyDescent="0.25">
      <c r="A8" s="372"/>
      <c r="B8" s="373"/>
      <c r="C8" s="374"/>
      <c r="D8" s="374"/>
      <c r="E8" s="374"/>
      <c r="F8" s="375"/>
      <c r="G8" s="374"/>
      <c r="H8" s="376"/>
      <c r="I8" s="376"/>
      <c r="J8" s="376"/>
      <c r="K8" s="376"/>
      <c r="L8" s="376"/>
      <c r="M8" s="376"/>
      <c r="N8" s="376"/>
      <c r="O8" s="376"/>
      <c r="P8" s="376"/>
      <c r="Q8" s="376"/>
      <c r="R8" s="377"/>
      <c r="S8" s="377"/>
      <c r="T8" s="377"/>
      <c r="U8" s="378"/>
    </row>
    <row r="9" spans="1:36" ht="15.75" x14ac:dyDescent="0.25">
      <c r="A9" s="527" t="s">
        <v>1420</v>
      </c>
      <c r="B9" s="526" t="s">
        <v>1418</v>
      </c>
      <c r="C9" s="242"/>
      <c r="D9" s="242"/>
      <c r="E9" s="186"/>
      <c r="F9" s="242"/>
      <c r="G9" s="242"/>
      <c r="H9" s="187"/>
      <c r="I9" s="284"/>
      <c r="J9" s="286"/>
      <c r="K9" s="284"/>
      <c r="L9" s="286"/>
      <c r="M9" s="284"/>
      <c r="N9" s="286"/>
      <c r="O9" s="284"/>
      <c r="P9" s="319">
        <f t="shared" ref="P9:P40" si="0">H9+J9+L9+N9</f>
        <v>0</v>
      </c>
      <c r="Q9" s="320">
        <f t="shared" ref="Q9:Q40" si="1">I9+K9+M9+O9</f>
        <v>0</v>
      </c>
      <c r="R9" s="284"/>
      <c r="S9" s="186"/>
      <c r="T9" s="186"/>
      <c r="U9" s="186"/>
    </row>
    <row r="10" spans="1:36" ht="15.75" x14ac:dyDescent="0.25">
      <c r="A10" s="528"/>
      <c r="B10" s="526"/>
      <c r="C10" s="242"/>
      <c r="D10" s="242"/>
      <c r="E10" s="186"/>
      <c r="F10" s="242"/>
      <c r="G10" s="242"/>
      <c r="H10" s="187"/>
      <c r="I10" s="284"/>
      <c r="J10" s="286"/>
      <c r="K10" s="284"/>
      <c r="L10" s="286"/>
      <c r="M10" s="284"/>
      <c r="N10" s="286"/>
      <c r="O10" s="284"/>
      <c r="P10" s="319">
        <f t="shared" si="0"/>
        <v>0</v>
      </c>
      <c r="Q10" s="320">
        <f t="shared" si="1"/>
        <v>0</v>
      </c>
      <c r="R10" s="284"/>
      <c r="S10" s="186"/>
      <c r="T10" s="186"/>
      <c r="U10" s="186"/>
    </row>
    <row r="11" spans="1:36" ht="15.75" x14ac:dyDescent="0.25">
      <c r="A11" s="528"/>
      <c r="B11" s="526"/>
      <c r="C11" s="242"/>
      <c r="D11" s="242"/>
      <c r="E11" s="186"/>
      <c r="F11" s="242"/>
      <c r="G11" s="242"/>
      <c r="H11" s="187"/>
      <c r="I11" s="284"/>
      <c r="J11" s="286"/>
      <c r="K11" s="284"/>
      <c r="L11" s="286"/>
      <c r="M11" s="284"/>
      <c r="N11" s="286"/>
      <c r="O11" s="284"/>
      <c r="P11" s="319">
        <f t="shared" si="0"/>
        <v>0</v>
      </c>
      <c r="Q11" s="320">
        <f t="shared" si="1"/>
        <v>0</v>
      </c>
      <c r="R11" s="284"/>
      <c r="S11" s="186"/>
      <c r="T11" s="186"/>
      <c r="U11" s="186"/>
    </row>
    <row r="12" spans="1:36" ht="15.75" x14ac:dyDescent="0.25">
      <c r="A12" s="528"/>
      <c r="B12" s="526"/>
      <c r="C12" s="242"/>
      <c r="D12" s="242"/>
      <c r="E12" s="186"/>
      <c r="F12" s="242"/>
      <c r="G12" s="242"/>
      <c r="H12" s="187"/>
      <c r="I12" s="284"/>
      <c r="J12" s="286"/>
      <c r="K12" s="284"/>
      <c r="L12" s="286"/>
      <c r="M12" s="284"/>
      <c r="N12" s="286"/>
      <c r="O12" s="284"/>
      <c r="P12" s="319">
        <f t="shared" si="0"/>
        <v>0</v>
      </c>
      <c r="Q12" s="320">
        <f t="shared" si="1"/>
        <v>0</v>
      </c>
      <c r="R12" s="284"/>
      <c r="S12" s="186"/>
      <c r="T12" s="186"/>
      <c r="U12" s="186"/>
    </row>
    <row r="13" spans="1:36" ht="15.75" x14ac:dyDescent="0.25">
      <c r="A13" s="528"/>
      <c r="B13" s="526"/>
      <c r="C13" s="242"/>
      <c r="D13" s="242"/>
      <c r="E13" s="186"/>
      <c r="F13" s="242"/>
      <c r="G13" s="242"/>
      <c r="H13" s="187"/>
      <c r="I13" s="284"/>
      <c r="J13" s="286"/>
      <c r="K13" s="284"/>
      <c r="L13" s="286"/>
      <c r="M13" s="284"/>
      <c r="N13" s="286"/>
      <c r="O13" s="284"/>
      <c r="P13" s="319">
        <f t="shared" si="0"/>
        <v>0</v>
      </c>
      <c r="Q13" s="320">
        <f t="shared" si="1"/>
        <v>0</v>
      </c>
      <c r="R13" s="284"/>
      <c r="S13" s="186"/>
      <c r="T13" s="186"/>
      <c r="U13" s="186"/>
    </row>
    <row r="14" spans="1:36" ht="15.75" x14ac:dyDescent="0.25">
      <c r="A14" s="528"/>
      <c r="B14" s="526"/>
      <c r="C14" s="242"/>
      <c r="D14" s="242"/>
      <c r="E14" s="186"/>
      <c r="F14" s="242"/>
      <c r="G14" s="242"/>
      <c r="H14" s="187"/>
      <c r="I14" s="284"/>
      <c r="J14" s="286"/>
      <c r="K14" s="284"/>
      <c r="L14" s="286"/>
      <c r="M14" s="284"/>
      <c r="N14" s="286"/>
      <c r="O14" s="284"/>
      <c r="P14" s="319">
        <f t="shared" si="0"/>
        <v>0</v>
      </c>
      <c r="Q14" s="320">
        <f t="shared" si="1"/>
        <v>0</v>
      </c>
      <c r="R14" s="284"/>
      <c r="S14" s="186"/>
      <c r="T14" s="186"/>
      <c r="U14" s="186"/>
    </row>
    <row r="15" spans="1:36" ht="15.75" x14ac:dyDescent="0.25">
      <c r="A15" s="528"/>
      <c r="B15" s="526"/>
      <c r="C15" s="242"/>
      <c r="D15" s="242"/>
      <c r="E15" s="186"/>
      <c r="F15" s="242"/>
      <c r="G15" s="242"/>
      <c r="H15" s="187"/>
      <c r="I15" s="284"/>
      <c r="J15" s="286"/>
      <c r="K15" s="284"/>
      <c r="L15" s="286"/>
      <c r="M15" s="284"/>
      <c r="N15" s="286"/>
      <c r="O15" s="284"/>
      <c r="P15" s="319">
        <f t="shared" si="0"/>
        <v>0</v>
      </c>
      <c r="Q15" s="320">
        <f t="shared" si="1"/>
        <v>0</v>
      </c>
      <c r="R15" s="284"/>
      <c r="S15" s="186"/>
      <c r="T15" s="186"/>
      <c r="U15" s="186"/>
    </row>
    <row r="16" spans="1:36" ht="15.75" x14ac:dyDescent="0.25">
      <c r="A16" s="529"/>
      <c r="B16" s="526"/>
      <c r="C16" s="242"/>
      <c r="D16" s="242"/>
      <c r="E16" s="186"/>
      <c r="F16" s="242"/>
      <c r="G16" s="242"/>
      <c r="H16" s="187"/>
      <c r="I16" s="284"/>
      <c r="J16" s="286"/>
      <c r="K16" s="284"/>
      <c r="L16" s="286"/>
      <c r="M16" s="284"/>
      <c r="N16" s="286"/>
      <c r="O16" s="284"/>
      <c r="P16" s="319">
        <f t="shared" si="0"/>
        <v>0</v>
      </c>
      <c r="Q16" s="320">
        <f t="shared" si="1"/>
        <v>0</v>
      </c>
      <c r="R16" s="284"/>
      <c r="S16" s="186"/>
      <c r="T16" s="186"/>
      <c r="U16" s="186"/>
    </row>
    <row r="17" spans="1:21" ht="15.75" customHeight="1" x14ac:dyDescent="0.25">
      <c r="A17" s="523" t="s">
        <v>1419</v>
      </c>
      <c r="B17" s="523" t="s">
        <v>1421</v>
      </c>
      <c r="C17" s="242"/>
      <c r="D17" s="242"/>
      <c r="E17" s="186"/>
      <c r="F17" s="242"/>
      <c r="G17" s="242"/>
      <c r="H17" s="186"/>
      <c r="I17" s="284"/>
      <c r="J17" s="284"/>
      <c r="K17" s="284"/>
      <c r="L17" s="284"/>
      <c r="M17" s="284"/>
      <c r="N17" s="284"/>
      <c r="O17" s="284"/>
      <c r="P17" s="319">
        <f t="shared" si="0"/>
        <v>0</v>
      </c>
      <c r="Q17" s="320">
        <f t="shared" si="1"/>
        <v>0</v>
      </c>
      <c r="R17" s="284"/>
      <c r="S17" s="186"/>
      <c r="T17" s="186"/>
      <c r="U17" s="186"/>
    </row>
    <row r="18" spans="1:21" ht="15.75" x14ac:dyDescent="0.25">
      <c r="A18" s="524"/>
      <c r="B18" s="524"/>
      <c r="C18" s="242"/>
      <c r="D18" s="242"/>
      <c r="E18" s="186"/>
      <c r="F18" s="242"/>
      <c r="G18" s="242"/>
      <c r="H18" s="186"/>
      <c r="I18" s="284"/>
      <c r="J18" s="284"/>
      <c r="K18" s="284"/>
      <c r="L18" s="284"/>
      <c r="M18" s="284"/>
      <c r="N18" s="284"/>
      <c r="O18" s="284"/>
      <c r="P18" s="319">
        <f t="shared" si="0"/>
        <v>0</v>
      </c>
      <c r="Q18" s="320">
        <f t="shared" si="1"/>
        <v>0</v>
      </c>
      <c r="R18" s="284"/>
      <c r="S18" s="186"/>
      <c r="T18" s="186"/>
      <c r="U18" s="186"/>
    </row>
    <row r="19" spans="1:21" ht="15.75" x14ac:dyDescent="0.25">
      <c r="A19" s="524"/>
      <c r="B19" s="524"/>
      <c r="C19" s="242"/>
      <c r="D19" s="242"/>
      <c r="E19" s="186"/>
      <c r="F19" s="242"/>
      <c r="G19" s="242"/>
      <c r="H19" s="186"/>
      <c r="I19" s="284"/>
      <c r="J19" s="284"/>
      <c r="K19" s="284"/>
      <c r="L19" s="284"/>
      <c r="M19" s="284"/>
      <c r="N19" s="284"/>
      <c r="O19" s="284"/>
      <c r="P19" s="319">
        <f t="shared" si="0"/>
        <v>0</v>
      </c>
      <c r="Q19" s="320">
        <f t="shared" si="1"/>
        <v>0</v>
      </c>
      <c r="R19" s="284"/>
      <c r="S19" s="186"/>
      <c r="T19" s="186"/>
      <c r="U19" s="186"/>
    </row>
    <row r="20" spans="1:21" ht="15.75" x14ac:dyDescent="0.25">
      <c r="A20" s="524"/>
      <c r="B20" s="524"/>
      <c r="C20" s="242"/>
      <c r="D20" s="242"/>
      <c r="E20" s="186"/>
      <c r="F20" s="242"/>
      <c r="G20" s="242"/>
      <c r="H20" s="186"/>
      <c r="I20" s="284"/>
      <c r="J20" s="284"/>
      <c r="K20" s="284"/>
      <c r="L20" s="284"/>
      <c r="M20" s="284"/>
      <c r="N20" s="284"/>
      <c r="O20" s="284"/>
      <c r="P20" s="319">
        <f t="shared" si="0"/>
        <v>0</v>
      </c>
      <c r="Q20" s="320">
        <f t="shared" si="1"/>
        <v>0</v>
      </c>
      <c r="R20" s="284"/>
      <c r="S20" s="186"/>
      <c r="T20" s="186"/>
      <c r="U20" s="186"/>
    </row>
    <row r="21" spans="1:21" ht="15.75" x14ac:dyDescent="0.25">
      <c r="A21" s="524"/>
      <c r="B21" s="524"/>
      <c r="C21" s="242"/>
      <c r="D21" s="242"/>
      <c r="E21" s="186"/>
      <c r="F21" s="242"/>
      <c r="G21" s="242"/>
      <c r="H21" s="186"/>
      <c r="I21" s="284"/>
      <c r="J21" s="284"/>
      <c r="K21" s="284"/>
      <c r="L21" s="284"/>
      <c r="M21" s="284"/>
      <c r="N21" s="284"/>
      <c r="O21" s="284"/>
      <c r="P21" s="319">
        <f t="shared" si="0"/>
        <v>0</v>
      </c>
      <c r="Q21" s="320">
        <f t="shared" si="1"/>
        <v>0</v>
      </c>
      <c r="R21" s="284"/>
      <c r="S21" s="186"/>
      <c r="T21" s="186"/>
      <c r="U21" s="186"/>
    </row>
    <row r="22" spans="1:21" ht="15.75" x14ac:dyDescent="0.25">
      <c r="A22" s="524"/>
      <c r="B22" s="525"/>
      <c r="C22" s="242"/>
      <c r="D22" s="242"/>
      <c r="E22" s="186"/>
      <c r="F22" s="242"/>
      <c r="G22" s="242"/>
      <c r="H22" s="186"/>
      <c r="I22" s="284"/>
      <c r="J22" s="284"/>
      <c r="K22" s="284"/>
      <c r="L22" s="284"/>
      <c r="M22" s="284"/>
      <c r="N22" s="284"/>
      <c r="O22" s="284"/>
      <c r="P22" s="319">
        <f t="shared" si="0"/>
        <v>0</v>
      </c>
      <c r="Q22" s="320">
        <f t="shared" si="1"/>
        <v>0</v>
      </c>
      <c r="R22" s="284"/>
      <c r="S22" s="186"/>
      <c r="T22" s="186"/>
      <c r="U22" s="186"/>
    </row>
    <row r="23" spans="1:21" ht="15.75" customHeight="1" x14ac:dyDescent="0.25">
      <c r="A23" s="524"/>
      <c r="B23" s="523" t="s">
        <v>1422</v>
      </c>
      <c r="C23" s="242"/>
      <c r="D23" s="242"/>
      <c r="E23" s="186"/>
      <c r="F23" s="242"/>
      <c r="G23" s="242"/>
      <c r="H23" s="187"/>
      <c r="I23" s="285"/>
      <c r="J23" s="286"/>
      <c r="K23" s="285"/>
      <c r="L23" s="286"/>
      <c r="M23" s="285"/>
      <c r="N23" s="286"/>
      <c r="O23" s="285"/>
      <c r="P23" s="319">
        <f t="shared" si="0"/>
        <v>0</v>
      </c>
      <c r="Q23" s="321">
        <f t="shared" si="1"/>
        <v>0</v>
      </c>
      <c r="R23" s="283"/>
      <c r="S23" s="186"/>
      <c r="T23" s="186"/>
      <c r="U23" s="186"/>
    </row>
    <row r="24" spans="1:21" ht="15.75" x14ac:dyDescent="0.25">
      <c r="A24" s="524"/>
      <c r="B24" s="524"/>
      <c r="C24" s="242"/>
      <c r="D24" s="242"/>
      <c r="E24" s="186"/>
      <c r="F24" s="242"/>
      <c r="G24" s="242"/>
      <c r="H24" s="187"/>
      <c r="I24" s="285"/>
      <c r="J24" s="286"/>
      <c r="K24" s="285"/>
      <c r="L24" s="286"/>
      <c r="M24" s="285"/>
      <c r="N24" s="286"/>
      <c r="O24" s="285"/>
      <c r="P24" s="319">
        <f t="shared" si="0"/>
        <v>0</v>
      </c>
      <c r="Q24" s="321">
        <f t="shared" si="1"/>
        <v>0</v>
      </c>
      <c r="R24" s="283"/>
      <c r="S24" s="186"/>
      <c r="T24" s="186"/>
      <c r="U24" s="186"/>
    </row>
    <row r="25" spans="1:21" ht="15.75" x14ac:dyDescent="0.25">
      <c r="A25" s="524"/>
      <c r="B25" s="524"/>
      <c r="C25" s="242"/>
      <c r="D25" s="242"/>
      <c r="E25" s="186"/>
      <c r="F25" s="242"/>
      <c r="G25" s="242"/>
      <c r="H25" s="187"/>
      <c r="I25" s="285"/>
      <c r="J25" s="286"/>
      <c r="K25" s="285"/>
      <c r="L25" s="286"/>
      <c r="M25" s="285"/>
      <c r="N25" s="286"/>
      <c r="O25" s="285"/>
      <c r="P25" s="319">
        <f t="shared" si="0"/>
        <v>0</v>
      </c>
      <c r="Q25" s="321">
        <f t="shared" si="1"/>
        <v>0</v>
      </c>
      <c r="R25" s="283"/>
      <c r="S25" s="186"/>
      <c r="T25" s="186"/>
      <c r="U25" s="186"/>
    </row>
    <row r="26" spans="1:21" ht="15.75" x14ac:dyDescent="0.25">
      <c r="A26" s="524"/>
      <c r="B26" s="524"/>
      <c r="C26" s="242"/>
      <c r="D26" s="242"/>
      <c r="E26" s="186"/>
      <c r="F26" s="242"/>
      <c r="G26" s="242"/>
      <c r="H26" s="186"/>
      <c r="I26" s="285"/>
      <c r="J26" s="284"/>
      <c r="K26" s="284"/>
      <c r="L26" s="284"/>
      <c r="M26" s="284"/>
      <c r="N26" s="284"/>
      <c r="O26" s="284"/>
      <c r="P26" s="319">
        <f t="shared" si="0"/>
        <v>0</v>
      </c>
      <c r="Q26" s="320">
        <f t="shared" si="1"/>
        <v>0</v>
      </c>
      <c r="R26" s="186"/>
      <c r="S26" s="186"/>
      <c r="T26" s="186"/>
      <c r="U26" s="186"/>
    </row>
    <row r="27" spans="1:21" ht="15.75" x14ac:dyDescent="0.25">
      <c r="A27" s="524"/>
      <c r="B27" s="524"/>
      <c r="C27" s="242"/>
      <c r="D27" s="242"/>
      <c r="E27" s="186"/>
      <c r="F27" s="242"/>
      <c r="G27" s="242"/>
      <c r="H27" s="186"/>
      <c r="I27" s="285"/>
      <c r="J27" s="284"/>
      <c r="K27" s="284"/>
      <c r="L27" s="284"/>
      <c r="M27" s="284"/>
      <c r="N27" s="284"/>
      <c r="O27" s="284"/>
      <c r="P27" s="319">
        <f t="shared" si="0"/>
        <v>0</v>
      </c>
      <c r="Q27" s="320">
        <f t="shared" si="1"/>
        <v>0</v>
      </c>
      <c r="R27" s="186"/>
      <c r="S27" s="186"/>
      <c r="T27" s="186"/>
      <c r="U27" s="186"/>
    </row>
    <row r="28" spans="1:21" ht="15.75" x14ac:dyDescent="0.25">
      <c r="A28" s="524"/>
      <c r="B28" s="524"/>
      <c r="C28" s="242"/>
      <c r="D28" s="242"/>
      <c r="E28" s="186"/>
      <c r="F28" s="242"/>
      <c r="G28" s="242"/>
      <c r="H28" s="186"/>
      <c r="I28" s="285"/>
      <c r="J28" s="284"/>
      <c r="K28" s="284"/>
      <c r="L28" s="284"/>
      <c r="M28" s="284"/>
      <c r="N28" s="284"/>
      <c r="O28" s="284"/>
      <c r="P28" s="319">
        <f t="shared" si="0"/>
        <v>0</v>
      </c>
      <c r="Q28" s="320">
        <f t="shared" si="1"/>
        <v>0</v>
      </c>
      <c r="R28" s="186"/>
      <c r="S28" s="186"/>
      <c r="T28" s="186"/>
      <c r="U28" s="186"/>
    </row>
    <row r="29" spans="1:21" ht="15.75" x14ac:dyDescent="0.25">
      <c r="A29" s="524"/>
      <c r="B29" s="526" t="s">
        <v>1423</v>
      </c>
      <c r="C29" s="242"/>
      <c r="D29" s="242"/>
      <c r="E29" s="186"/>
      <c r="F29" s="242"/>
      <c r="G29" s="242"/>
      <c r="H29" s="186"/>
      <c r="I29" s="285"/>
      <c r="J29" s="284"/>
      <c r="K29" s="284"/>
      <c r="L29" s="284"/>
      <c r="M29" s="284"/>
      <c r="N29" s="284"/>
      <c r="O29" s="284"/>
      <c r="P29" s="319">
        <f t="shared" si="0"/>
        <v>0</v>
      </c>
      <c r="Q29" s="320">
        <f t="shared" si="1"/>
        <v>0</v>
      </c>
      <c r="R29" s="186"/>
      <c r="S29" s="186"/>
      <c r="T29" s="186"/>
      <c r="U29" s="186"/>
    </row>
    <row r="30" spans="1:21" ht="15.75" x14ac:dyDescent="0.25">
      <c r="A30" s="524"/>
      <c r="B30" s="526"/>
      <c r="C30" s="242"/>
      <c r="D30" s="242"/>
      <c r="E30" s="186"/>
      <c r="F30" s="242"/>
      <c r="G30" s="242"/>
      <c r="H30" s="186"/>
      <c r="I30" s="285"/>
      <c r="J30" s="284"/>
      <c r="K30" s="284"/>
      <c r="L30" s="284"/>
      <c r="M30" s="284"/>
      <c r="N30" s="284"/>
      <c r="O30" s="284"/>
      <c r="P30" s="319">
        <f t="shared" si="0"/>
        <v>0</v>
      </c>
      <c r="Q30" s="320">
        <f t="shared" si="1"/>
        <v>0</v>
      </c>
      <c r="R30" s="186"/>
      <c r="S30" s="186"/>
      <c r="T30" s="186"/>
      <c r="U30" s="186"/>
    </row>
    <row r="31" spans="1:21" ht="15.75" x14ac:dyDescent="0.25">
      <c r="A31" s="524"/>
      <c r="B31" s="526"/>
      <c r="C31" s="242"/>
      <c r="D31" s="242"/>
      <c r="E31" s="186"/>
      <c r="F31" s="242"/>
      <c r="G31" s="242"/>
      <c r="H31" s="186"/>
      <c r="I31" s="285"/>
      <c r="J31" s="284"/>
      <c r="K31" s="284"/>
      <c r="L31" s="284"/>
      <c r="M31" s="284"/>
      <c r="N31" s="284"/>
      <c r="O31" s="284"/>
      <c r="P31" s="319">
        <f t="shared" si="0"/>
        <v>0</v>
      </c>
      <c r="Q31" s="320">
        <f t="shared" si="1"/>
        <v>0</v>
      </c>
      <c r="R31" s="186"/>
      <c r="S31" s="186"/>
      <c r="T31" s="186"/>
      <c r="U31" s="186"/>
    </row>
    <row r="32" spans="1:21" ht="15.75" x14ac:dyDescent="0.25">
      <c r="A32" s="524"/>
      <c r="B32" s="526"/>
      <c r="C32" s="242"/>
      <c r="D32" s="242"/>
      <c r="E32" s="186"/>
      <c r="F32" s="242"/>
      <c r="G32" s="242"/>
      <c r="H32" s="186"/>
      <c r="I32" s="285"/>
      <c r="J32" s="284"/>
      <c r="K32" s="284"/>
      <c r="L32" s="284"/>
      <c r="M32" s="284"/>
      <c r="N32" s="284"/>
      <c r="O32" s="284"/>
      <c r="P32" s="319">
        <f t="shared" si="0"/>
        <v>0</v>
      </c>
      <c r="Q32" s="320">
        <f t="shared" si="1"/>
        <v>0</v>
      </c>
      <c r="R32" s="186"/>
      <c r="S32" s="186"/>
      <c r="T32" s="186"/>
      <c r="U32" s="186"/>
    </row>
    <row r="33" spans="1:21" ht="15.75" x14ac:dyDescent="0.25">
      <c r="A33" s="524"/>
      <c r="B33" s="526"/>
      <c r="C33" s="242"/>
      <c r="D33" s="242"/>
      <c r="E33" s="186"/>
      <c r="F33" s="242"/>
      <c r="G33" s="242"/>
      <c r="H33" s="186"/>
      <c r="I33" s="285"/>
      <c r="J33" s="284"/>
      <c r="K33" s="284"/>
      <c r="L33" s="284"/>
      <c r="M33" s="284"/>
      <c r="N33" s="284"/>
      <c r="O33" s="284"/>
      <c r="P33" s="319">
        <f t="shared" si="0"/>
        <v>0</v>
      </c>
      <c r="Q33" s="320">
        <f t="shared" si="1"/>
        <v>0</v>
      </c>
      <c r="R33" s="186"/>
      <c r="S33" s="186"/>
      <c r="T33" s="186"/>
      <c r="U33" s="186"/>
    </row>
    <row r="34" spans="1:21" ht="15.75" x14ac:dyDescent="0.25">
      <c r="A34" s="524"/>
      <c r="B34" s="526" t="s">
        <v>1424</v>
      </c>
      <c r="C34" s="242"/>
      <c r="D34" s="242"/>
      <c r="E34" s="186"/>
      <c r="F34" s="242"/>
      <c r="G34" s="242"/>
      <c r="H34" s="186"/>
      <c r="I34" s="285"/>
      <c r="J34" s="284"/>
      <c r="K34" s="284"/>
      <c r="L34" s="284"/>
      <c r="M34" s="284"/>
      <c r="N34" s="284"/>
      <c r="O34" s="284"/>
      <c r="P34" s="319">
        <f t="shared" si="0"/>
        <v>0</v>
      </c>
      <c r="Q34" s="320">
        <f t="shared" si="1"/>
        <v>0</v>
      </c>
      <c r="R34" s="186"/>
      <c r="S34" s="186"/>
      <c r="T34" s="186"/>
      <c r="U34" s="186"/>
    </row>
    <row r="35" spans="1:21" ht="15.75" x14ac:dyDescent="0.25">
      <c r="A35" s="524"/>
      <c r="B35" s="526"/>
      <c r="C35" s="242"/>
      <c r="D35" s="242"/>
      <c r="E35" s="186"/>
      <c r="F35" s="242"/>
      <c r="G35" s="242"/>
      <c r="H35" s="186"/>
      <c r="I35" s="285"/>
      <c r="J35" s="284"/>
      <c r="K35" s="284"/>
      <c r="L35" s="284"/>
      <c r="M35" s="284"/>
      <c r="N35" s="284"/>
      <c r="O35" s="284"/>
      <c r="P35" s="319">
        <f t="shared" si="0"/>
        <v>0</v>
      </c>
      <c r="Q35" s="320">
        <f t="shared" si="1"/>
        <v>0</v>
      </c>
      <c r="R35" s="186"/>
      <c r="S35" s="186"/>
      <c r="T35" s="186"/>
      <c r="U35" s="186"/>
    </row>
    <row r="36" spans="1:21" ht="15.75" x14ac:dyDescent="0.25">
      <c r="A36" s="524"/>
      <c r="B36" s="526"/>
      <c r="C36" s="242"/>
      <c r="D36" s="242"/>
      <c r="E36" s="186"/>
      <c r="F36" s="242"/>
      <c r="G36" s="242"/>
      <c r="H36" s="186"/>
      <c r="I36" s="285"/>
      <c r="J36" s="284"/>
      <c r="K36" s="284"/>
      <c r="L36" s="284"/>
      <c r="M36" s="284"/>
      <c r="N36" s="284"/>
      <c r="O36" s="284"/>
      <c r="P36" s="319">
        <f t="shared" si="0"/>
        <v>0</v>
      </c>
      <c r="Q36" s="320">
        <f t="shared" si="1"/>
        <v>0</v>
      </c>
      <c r="R36" s="186"/>
      <c r="S36" s="186"/>
      <c r="T36" s="186"/>
      <c r="U36" s="186"/>
    </row>
    <row r="37" spans="1:21" ht="15.75" x14ac:dyDescent="0.25">
      <c r="A37" s="524"/>
      <c r="B37" s="526"/>
      <c r="C37" s="242"/>
      <c r="D37" s="242"/>
      <c r="E37" s="186"/>
      <c r="F37" s="242"/>
      <c r="G37" s="242"/>
      <c r="H37" s="186"/>
      <c r="I37" s="285"/>
      <c r="J37" s="284"/>
      <c r="K37" s="284"/>
      <c r="L37" s="284"/>
      <c r="M37" s="284"/>
      <c r="N37" s="284"/>
      <c r="O37" s="284"/>
      <c r="P37" s="319">
        <f t="shared" si="0"/>
        <v>0</v>
      </c>
      <c r="Q37" s="320">
        <f t="shared" si="1"/>
        <v>0</v>
      </c>
      <c r="R37" s="186"/>
      <c r="S37" s="186"/>
      <c r="T37" s="186"/>
      <c r="U37" s="186"/>
    </row>
    <row r="38" spans="1:21" ht="15.75" x14ac:dyDescent="0.25">
      <c r="A38" s="524"/>
      <c r="B38" s="526" t="s">
        <v>1425</v>
      </c>
      <c r="C38" s="242"/>
      <c r="D38" s="242"/>
      <c r="E38" s="186"/>
      <c r="F38" s="242"/>
      <c r="G38" s="242"/>
      <c r="H38" s="186"/>
      <c r="I38" s="285"/>
      <c r="J38" s="284"/>
      <c r="K38" s="284"/>
      <c r="L38" s="284"/>
      <c r="M38" s="284"/>
      <c r="N38" s="284"/>
      <c r="O38" s="284"/>
      <c r="P38" s="319">
        <f t="shared" si="0"/>
        <v>0</v>
      </c>
      <c r="Q38" s="320">
        <f t="shared" si="1"/>
        <v>0</v>
      </c>
      <c r="R38" s="186"/>
      <c r="S38" s="186"/>
      <c r="T38" s="186"/>
      <c r="U38" s="186"/>
    </row>
    <row r="39" spans="1:21" ht="15.75" x14ac:dyDescent="0.25">
      <c r="A39" s="524"/>
      <c r="B39" s="526"/>
      <c r="C39" s="242"/>
      <c r="D39" s="242"/>
      <c r="E39" s="186"/>
      <c r="F39" s="242"/>
      <c r="G39" s="242"/>
      <c r="H39" s="186"/>
      <c r="I39" s="285"/>
      <c r="J39" s="284"/>
      <c r="K39" s="284"/>
      <c r="L39" s="284"/>
      <c r="M39" s="284"/>
      <c r="N39" s="284"/>
      <c r="O39" s="284"/>
      <c r="P39" s="319">
        <f t="shared" si="0"/>
        <v>0</v>
      </c>
      <c r="Q39" s="320">
        <f t="shared" si="1"/>
        <v>0</v>
      </c>
      <c r="R39" s="186"/>
      <c r="S39" s="186"/>
      <c r="T39" s="186"/>
      <c r="U39" s="186"/>
    </row>
    <row r="40" spans="1:21" ht="15.75" x14ac:dyDescent="0.25">
      <c r="A40" s="524"/>
      <c r="B40" s="526"/>
      <c r="C40" s="242"/>
      <c r="D40" s="242"/>
      <c r="E40" s="186"/>
      <c r="F40" s="242"/>
      <c r="G40" s="242"/>
      <c r="H40" s="186"/>
      <c r="I40" s="285"/>
      <c r="J40" s="284"/>
      <c r="K40" s="284"/>
      <c r="L40" s="284"/>
      <c r="M40" s="284"/>
      <c r="N40" s="284"/>
      <c r="O40" s="284"/>
      <c r="P40" s="319">
        <f t="shared" si="0"/>
        <v>0</v>
      </c>
      <c r="Q40" s="320">
        <f t="shared" si="1"/>
        <v>0</v>
      </c>
      <c r="R40" s="186"/>
      <c r="S40" s="186"/>
      <c r="T40" s="186"/>
      <c r="U40" s="186"/>
    </row>
    <row r="41" spans="1:21" ht="15.75" x14ac:dyDescent="0.25">
      <c r="A41" s="524"/>
      <c r="B41" s="526"/>
      <c r="C41" s="242"/>
      <c r="D41" s="242"/>
      <c r="E41" s="186"/>
      <c r="F41" s="242"/>
      <c r="G41" s="242"/>
      <c r="H41" s="186"/>
      <c r="I41" s="285"/>
      <c r="J41" s="284"/>
      <c r="K41" s="284"/>
      <c r="L41" s="284"/>
      <c r="M41" s="284"/>
      <c r="N41" s="284"/>
      <c r="O41" s="284"/>
      <c r="P41" s="319">
        <f t="shared" ref="P41:P73" si="2">H41+J41+L41+N41</f>
        <v>0</v>
      </c>
      <c r="Q41" s="320">
        <f t="shared" ref="Q41:Q73" si="3">I41+K41+M41+O41</f>
        <v>0</v>
      </c>
      <c r="R41" s="186"/>
      <c r="S41" s="186"/>
      <c r="T41" s="186"/>
      <c r="U41" s="186"/>
    </row>
    <row r="42" spans="1:21" ht="15.75" x14ac:dyDescent="0.25">
      <c r="A42" s="524"/>
      <c r="B42" s="526"/>
      <c r="C42" s="242"/>
      <c r="D42" s="242"/>
      <c r="E42" s="186"/>
      <c r="F42" s="242"/>
      <c r="G42" s="242"/>
      <c r="H42" s="186"/>
      <c r="I42" s="285"/>
      <c r="J42" s="284"/>
      <c r="K42" s="284"/>
      <c r="L42" s="284"/>
      <c r="M42" s="284"/>
      <c r="N42" s="284"/>
      <c r="O42" s="284"/>
      <c r="P42" s="319">
        <f t="shared" si="2"/>
        <v>0</v>
      </c>
      <c r="Q42" s="320">
        <f t="shared" si="3"/>
        <v>0</v>
      </c>
      <c r="R42" s="186"/>
      <c r="S42" s="186"/>
      <c r="T42" s="186"/>
      <c r="U42" s="186"/>
    </row>
    <row r="43" spans="1:21" ht="15.75" x14ac:dyDescent="0.25">
      <c r="A43" s="523" t="s">
        <v>1420</v>
      </c>
      <c r="B43" s="526" t="s">
        <v>1426</v>
      </c>
      <c r="C43" s="242"/>
      <c r="D43" s="242"/>
      <c r="E43" s="186"/>
      <c r="F43" s="242"/>
      <c r="G43" s="242"/>
      <c r="H43" s="187"/>
      <c r="I43" s="284"/>
      <c r="J43" s="286"/>
      <c r="K43" s="284"/>
      <c r="L43" s="286"/>
      <c r="M43" s="284"/>
      <c r="N43" s="286"/>
      <c r="O43" s="284"/>
      <c r="P43" s="319">
        <f t="shared" si="2"/>
        <v>0</v>
      </c>
      <c r="Q43" s="320">
        <f t="shared" si="3"/>
        <v>0</v>
      </c>
      <c r="R43" s="284"/>
      <c r="S43" s="186"/>
      <c r="T43" s="186"/>
      <c r="U43" s="186"/>
    </row>
    <row r="44" spans="1:21" ht="15.75" x14ac:dyDescent="0.25">
      <c r="A44" s="524"/>
      <c r="B44" s="526"/>
      <c r="C44" s="242"/>
      <c r="D44" s="242"/>
      <c r="E44" s="186"/>
      <c r="F44" s="242"/>
      <c r="G44" s="242"/>
      <c r="H44" s="187"/>
      <c r="I44" s="284"/>
      <c r="J44" s="286"/>
      <c r="K44" s="284"/>
      <c r="L44" s="286"/>
      <c r="M44" s="284"/>
      <c r="N44" s="286"/>
      <c r="O44" s="284"/>
      <c r="P44" s="319">
        <f t="shared" si="2"/>
        <v>0</v>
      </c>
      <c r="Q44" s="320">
        <f t="shared" si="3"/>
        <v>0</v>
      </c>
      <c r="R44" s="284"/>
      <c r="S44" s="186"/>
      <c r="T44" s="186"/>
      <c r="U44" s="186"/>
    </row>
    <row r="45" spans="1:21" ht="15.75" x14ac:dyDescent="0.25">
      <c r="A45" s="524"/>
      <c r="B45" s="526"/>
      <c r="C45" s="242"/>
      <c r="D45" s="242"/>
      <c r="E45" s="186"/>
      <c r="F45" s="242"/>
      <c r="G45" s="242"/>
      <c r="H45" s="187"/>
      <c r="I45" s="284"/>
      <c r="J45" s="286"/>
      <c r="K45" s="284"/>
      <c r="L45" s="286"/>
      <c r="M45" s="284"/>
      <c r="N45" s="286"/>
      <c r="O45" s="284"/>
      <c r="P45" s="319">
        <f t="shared" si="2"/>
        <v>0</v>
      </c>
      <c r="Q45" s="320">
        <f t="shared" si="3"/>
        <v>0</v>
      </c>
      <c r="R45" s="284"/>
      <c r="S45" s="186"/>
      <c r="T45" s="186"/>
      <c r="U45" s="186"/>
    </row>
    <row r="46" spans="1:21" ht="15.75" x14ac:dyDescent="0.25">
      <c r="A46" s="524"/>
      <c r="B46" s="526"/>
      <c r="C46" s="242"/>
      <c r="D46" s="242"/>
      <c r="E46" s="186"/>
      <c r="F46" s="242"/>
      <c r="G46" s="242"/>
      <c r="H46" s="187"/>
      <c r="I46" s="284"/>
      <c r="J46" s="286"/>
      <c r="K46" s="284"/>
      <c r="L46" s="286"/>
      <c r="M46" s="284"/>
      <c r="N46" s="286"/>
      <c r="O46" s="284"/>
      <c r="P46" s="319">
        <f t="shared" si="2"/>
        <v>0</v>
      </c>
      <c r="Q46" s="320">
        <f t="shared" si="3"/>
        <v>0</v>
      </c>
      <c r="R46" s="284"/>
      <c r="S46" s="186"/>
      <c r="T46" s="186"/>
      <c r="U46" s="186"/>
    </row>
    <row r="47" spans="1:21" ht="15.75" x14ac:dyDescent="0.25">
      <c r="A47" s="524"/>
      <c r="B47" s="526"/>
      <c r="C47" s="242"/>
      <c r="D47" s="242"/>
      <c r="E47" s="186"/>
      <c r="F47" s="242"/>
      <c r="G47" s="242"/>
      <c r="H47" s="187"/>
      <c r="I47" s="284"/>
      <c r="J47" s="286"/>
      <c r="K47" s="284"/>
      <c r="L47" s="286"/>
      <c r="M47" s="284"/>
      <c r="N47" s="286"/>
      <c r="O47" s="284"/>
      <c r="P47" s="319">
        <f t="shared" si="2"/>
        <v>0</v>
      </c>
      <c r="Q47" s="320">
        <f t="shared" si="3"/>
        <v>0</v>
      </c>
      <c r="R47" s="284"/>
      <c r="S47" s="186"/>
      <c r="T47" s="186"/>
      <c r="U47" s="186"/>
    </row>
    <row r="48" spans="1:21" ht="15.75" x14ac:dyDescent="0.25">
      <c r="A48" s="524"/>
      <c r="B48" s="526"/>
      <c r="C48" s="242"/>
      <c r="D48" s="242"/>
      <c r="E48" s="186"/>
      <c r="F48" s="242"/>
      <c r="G48" s="242"/>
      <c r="H48" s="187"/>
      <c r="I48" s="284"/>
      <c r="J48" s="286"/>
      <c r="K48" s="284"/>
      <c r="L48" s="286"/>
      <c r="M48" s="284"/>
      <c r="N48" s="286"/>
      <c r="O48" s="284"/>
      <c r="P48" s="319">
        <f t="shared" si="2"/>
        <v>0</v>
      </c>
      <c r="Q48" s="320">
        <f t="shared" si="3"/>
        <v>0</v>
      </c>
      <c r="R48" s="284"/>
      <c r="S48" s="186"/>
      <c r="T48" s="186"/>
      <c r="U48" s="186"/>
    </row>
    <row r="49" spans="1:21" ht="15.75" customHeight="1" x14ac:dyDescent="0.25">
      <c r="A49" s="524"/>
      <c r="B49" s="526" t="s">
        <v>1427</v>
      </c>
      <c r="C49" s="242"/>
      <c r="D49" s="242"/>
      <c r="E49" s="186"/>
      <c r="F49" s="242"/>
      <c r="G49" s="242"/>
      <c r="H49" s="187"/>
      <c r="I49" s="284"/>
      <c r="J49" s="286"/>
      <c r="K49" s="284"/>
      <c r="L49" s="286"/>
      <c r="M49" s="284"/>
      <c r="N49" s="286"/>
      <c r="O49" s="284"/>
      <c r="P49" s="319">
        <f t="shared" si="2"/>
        <v>0</v>
      </c>
      <c r="Q49" s="320">
        <f t="shared" si="3"/>
        <v>0</v>
      </c>
      <c r="R49" s="284"/>
      <c r="S49" s="186"/>
      <c r="T49" s="186"/>
      <c r="U49" s="186"/>
    </row>
    <row r="50" spans="1:21" ht="15.75" customHeight="1" x14ac:dyDescent="0.25">
      <c r="A50" s="524"/>
      <c r="B50" s="526"/>
      <c r="C50" s="242"/>
      <c r="D50" s="242"/>
      <c r="E50" s="186"/>
      <c r="F50" s="242"/>
      <c r="G50" s="242"/>
      <c r="H50" s="187"/>
      <c r="I50" s="284"/>
      <c r="J50" s="286"/>
      <c r="K50" s="284"/>
      <c r="L50" s="286"/>
      <c r="M50" s="284"/>
      <c r="N50" s="286"/>
      <c r="O50" s="284"/>
      <c r="P50" s="319">
        <f t="shared" si="2"/>
        <v>0</v>
      </c>
      <c r="Q50" s="320">
        <f t="shared" si="3"/>
        <v>0</v>
      </c>
      <c r="R50" s="284"/>
      <c r="S50" s="186"/>
      <c r="T50" s="186"/>
      <c r="U50" s="186"/>
    </row>
    <row r="51" spans="1:21" ht="15.75" customHeight="1" x14ac:dyDescent="0.25">
      <c r="A51" s="524"/>
      <c r="B51" s="526"/>
      <c r="C51" s="242"/>
      <c r="D51" s="242"/>
      <c r="E51" s="186"/>
      <c r="F51" s="242"/>
      <c r="G51" s="242"/>
      <c r="H51" s="187"/>
      <c r="I51" s="284"/>
      <c r="J51" s="286"/>
      <c r="K51" s="284"/>
      <c r="L51" s="286"/>
      <c r="M51" s="284"/>
      <c r="N51" s="286"/>
      <c r="O51" s="284"/>
      <c r="P51" s="319">
        <f t="shared" si="2"/>
        <v>0</v>
      </c>
      <c r="Q51" s="320">
        <f t="shared" si="3"/>
        <v>0</v>
      </c>
      <c r="R51" s="284"/>
      <c r="S51" s="186"/>
      <c r="T51" s="186"/>
      <c r="U51" s="186"/>
    </row>
    <row r="52" spans="1:21" ht="15.75" customHeight="1" x14ac:dyDescent="0.25">
      <c r="A52" s="524"/>
      <c r="B52" s="526" t="s">
        <v>1428</v>
      </c>
      <c r="C52" s="242"/>
      <c r="D52" s="242"/>
      <c r="E52" s="186"/>
      <c r="F52" s="242"/>
      <c r="G52" s="242"/>
      <c r="H52" s="187"/>
      <c r="I52" s="284"/>
      <c r="J52" s="286"/>
      <c r="K52" s="284"/>
      <c r="L52" s="286"/>
      <c r="M52" s="284"/>
      <c r="N52" s="286"/>
      <c r="O52" s="284"/>
      <c r="P52" s="319">
        <f t="shared" si="2"/>
        <v>0</v>
      </c>
      <c r="Q52" s="320">
        <f t="shared" si="3"/>
        <v>0</v>
      </c>
      <c r="R52" s="284"/>
      <c r="S52" s="186"/>
      <c r="T52" s="186"/>
      <c r="U52" s="186"/>
    </row>
    <row r="53" spans="1:21" ht="15.75" customHeight="1" x14ac:dyDescent="0.25">
      <c r="A53" s="524"/>
      <c r="B53" s="526"/>
      <c r="C53" s="242"/>
      <c r="D53" s="242"/>
      <c r="E53" s="186"/>
      <c r="F53" s="242"/>
      <c r="G53" s="242"/>
      <c r="H53" s="187"/>
      <c r="I53" s="284"/>
      <c r="J53" s="286"/>
      <c r="K53" s="284"/>
      <c r="L53" s="286"/>
      <c r="M53" s="284"/>
      <c r="N53" s="286"/>
      <c r="O53" s="284"/>
      <c r="P53" s="319">
        <f t="shared" si="2"/>
        <v>0</v>
      </c>
      <c r="Q53" s="320">
        <f t="shared" si="3"/>
        <v>0</v>
      </c>
      <c r="R53" s="284"/>
      <c r="S53" s="186"/>
      <c r="T53" s="186"/>
      <c r="U53" s="186"/>
    </row>
    <row r="54" spans="1:21" ht="15.75" customHeight="1" x14ac:dyDescent="0.25">
      <c r="A54" s="524"/>
      <c r="B54" s="526"/>
      <c r="C54" s="242"/>
      <c r="D54" s="242"/>
      <c r="E54" s="186"/>
      <c r="F54" s="242"/>
      <c r="G54" s="242"/>
      <c r="H54" s="187"/>
      <c r="I54" s="284"/>
      <c r="J54" s="286"/>
      <c r="K54" s="284"/>
      <c r="L54" s="286"/>
      <c r="M54" s="284"/>
      <c r="N54" s="286"/>
      <c r="O54" s="284"/>
      <c r="P54" s="319">
        <f t="shared" si="2"/>
        <v>0</v>
      </c>
      <c r="Q54" s="320">
        <f t="shared" si="3"/>
        <v>0</v>
      </c>
      <c r="R54" s="284"/>
      <c r="S54" s="186"/>
      <c r="T54" s="186"/>
      <c r="U54" s="186"/>
    </row>
    <row r="55" spans="1:21" ht="15.75" customHeight="1" x14ac:dyDescent="0.25">
      <c r="A55" s="524"/>
      <c r="B55" s="526"/>
      <c r="C55" s="242"/>
      <c r="D55" s="242"/>
      <c r="E55" s="186"/>
      <c r="F55" s="242"/>
      <c r="G55" s="242"/>
      <c r="H55" s="187"/>
      <c r="I55" s="284"/>
      <c r="J55" s="286"/>
      <c r="K55" s="284"/>
      <c r="L55" s="286"/>
      <c r="M55" s="284"/>
      <c r="N55" s="286"/>
      <c r="O55" s="284"/>
      <c r="P55" s="319">
        <f t="shared" si="2"/>
        <v>0</v>
      </c>
      <c r="Q55" s="320">
        <f t="shared" si="3"/>
        <v>0</v>
      </c>
      <c r="R55" s="284"/>
      <c r="S55" s="186"/>
      <c r="T55" s="186"/>
      <c r="U55" s="186"/>
    </row>
    <row r="56" spans="1:21" ht="15.75" customHeight="1" x14ac:dyDescent="0.25">
      <c r="A56" s="524"/>
      <c r="B56" s="526" t="s">
        <v>1429</v>
      </c>
      <c r="C56" s="242"/>
      <c r="D56" s="242"/>
      <c r="E56" s="186"/>
      <c r="F56" s="242"/>
      <c r="G56" s="242"/>
      <c r="H56" s="187"/>
      <c r="I56" s="284"/>
      <c r="J56" s="286"/>
      <c r="K56" s="284"/>
      <c r="L56" s="286"/>
      <c r="M56" s="284"/>
      <c r="N56" s="286"/>
      <c r="O56" s="284"/>
      <c r="P56" s="319">
        <f t="shared" si="2"/>
        <v>0</v>
      </c>
      <c r="Q56" s="320">
        <f t="shared" si="3"/>
        <v>0</v>
      </c>
      <c r="R56" s="284"/>
      <c r="S56" s="186"/>
      <c r="T56" s="186"/>
      <c r="U56" s="186"/>
    </row>
    <row r="57" spans="1:21" ht="15.75" customHeight="1" x14ac:dyDescent="0.25">
      <c r="A57" s="524"/>
      <c r="B57" s="526"/>
      <c r="C57" s="242"/>
      <c r="D57" s="242"/>
      <c r="E57" s="186"/>
      <c r="F57" s="242"/>
      <c r="G57" s="242"/>
      <c r="H57" s="187"/>
      <c r="I57" s="284"/>
      <c r="J57" s="286"/>
      <c r="K57" s="284"/>
      <c r="L57" s="286"/>
      <c r="M57" s="284"/>
      <c r="N57" s="286"/>
      <c r="O57" s="284"/>
      <c r="P57" s="319">
        <f t="shared" si="2"/>
        <v>0</v>
      </c>
      <c r="Q57" s="320">
        <f t="shared" si="3"/>
        <v>0</v>
      </c>
      <c r="R57" s="284"/>
      <c r="S57" s="186"/>
      <c r="T57" s="186"/>
      <c r="U57" s="186"/>
    </row>
    <row r="58" spans="1:21" ht="15.75" customHeight="1" x14ac:dyDescent="0.25">
      <c r="A58" s="524"/>
      <c r="B58" s="526"/>
      <c r="C58" s="242"/>
      <c r="D58" s="242"/>
      <c r="E58" s="186"/>
      <c r="F58" s="242"/>
      <c r="G58" s="242"/>
      <c r="H58" s="187"/>
      <c r="I58" s="284"/>
      <c r="J58" s="286"/>
      <c r="K58" s="284"/>
      <c r="L58" s="286"/>
      <c r="M58" s="284"/>
      <c r="N58" s="286"/>
      <c r="O58" s="284"/>
      <c r="P58" s="319">
        <f t="shared" si="2"/>
        <v>0</v>
      </c>
      <c r="Q58" s="320">
        <f t="shared" si="3"/>
        <v>0</v>
      </c>
      <c r="R58" s="284"/>
      <c r="S58" s="186"/>
      <c r="T58" s="186"/>
      <c r="U58" s="186"/>
    </row>
    <row r="59" spans="1:21" ht="15.75" customHeight="1" x14ac:dyDescent="0.25">
      <c r="A59" s="524"/>
      <c r="B59" s="526"/>
      <c r="C59" s="242"/>
      <c r="D59" s="242"/>
      <c r="E59" s="186"/>
      <c r="F59" s="242"/>
      <c r="G59" s="242"/>
      <c r="H59" s="187"/>
      <c r="I59" s="284"/>
      <c r="J59" s="286"/>
      <c r="K59" s="284"/>
      <c r="L59" s="286"/>
      <c r="M59" s="284"/>
      <c r="N59" s="286"/>
      <c r="O59" s="284"/>
      <c r="P59" s="319">
        <f t="shared" si="2"/>
        <v>0</v>
      </c>
      <c r="Q59" s="320">
        <f t="shared" si="3"/>
        <v>0</v>
      </c>
      <c r="R59" s="284"/>
      <c r="S59" s="186"/>
      <c r="T59" s="186"/>
      <c r="U59" s="186"/>
    </row>
    <row r="60" spans="1:21" ht="15.75" x14ac:dyDescent="0.25">
      <c r="A60" s="524"/>
      <c r="B60" s="526" t="s">
        <v>1430</v>
      </c>
      <c r="C60" s="242"/>
      <c r="D60" s="242"/>
      <c r="E60" s="186"/>
      <c r="F60" s="242"/>
      <c r="G60" s="242"/>
      <c r="H60" s="187"/>
      <c r="I60" s="284"/>
      <c r="J60" s="286"/>
      <c r="K60" s="284"/>
      <c r="L60" s="286"/>
      <c r="M60" s="284"/>
      <c r="N60" s="286"/>
      <c r="O60" s="284"/>
      <c r="P60" s="319">
        <f t="shared" si="2"/>
        <v>0</v>
      </c>
      <c r="Q60" s="320">
        <f t="shared" si="3"/>
        <v>0</v>
      </c>
      <c r="R60" s="284"/>
      <c r="S60" s="186"/>
      <c r="T60" s="186"/>
      <c r="U60" s="186"/>
    </row>
    <row r="61" spans="1:21" ht="15.75" x14ac:dyDescent="0.25">
      <c r="A61" s="524"/>
      <c r="B61" s="526"/>
      <c r="C61" s="242"/>
      <c r="D61" s="242"/>
      <c r="E61" s="186"/>
      <c r="F61" s="242"/>
      <c r="G61" s="242"/>
      <c r="H61" s="187"/>
      <c r="I61" s="284"/>
      <c r="J61" s="286"/>
      <c r="K61" s="284"/>
      <c r="L61" s="286"/>
      <c r="M61" s="284"/>
      <c r="N61" s="286"/>
      <c r="O61" s="284"/>
      <c r="P61" s="319">
        <f t="shared" si="2"/>
        <v>0</v>
      </c>
      <c r="Q61" s="320">
        <f t="shared" si="3"/>
        <v>0</v>
      </c>
      <c r="R61" s="284"/>
      <c r="S61" s="186"/>
      <c r="T61" s="186"/>
      <c r="U61" s="186"/>
    </row>
    <row r="62" spans="1:21" ht="15.75" x14ac:dyDescent="0.25">
      <c r="A62" s="524"/>
      <c r="B62" s="526"/>
      <c r="C62" s="242"/>
      <c r="D62" s="242"/>
      <c r="E62" s="186"/>
      <c r="F62" s="242"/>
      <c r="G62" s="242"/>
      <c r="H62" s="187"/>
      <c r="I62" s="284"/>
      <c r="J62" s="286"/>
      <c r="K62" s="284"/>
      <c r="L62" s="286"/>
      <c r="M62" s="284"/>
      <c r="N62" s="286"/>
      <c r="O62" s="284"/>
      <c r="P62" s="319">
        <f t="shared" si="2"/>
        <v>0</v>
      </c>
      <c r="Q62" s="320">
        <f t="shared" si="3"/>
        <v>0</v>
      </c>
      <c r="R62" s="284"/>
      <c r="S62" s="186"/>
      <c r="T62" s="186"/>
      <c r="U62" s="186"/>
    </row>
    <row r="63" spans="1:21" ht="15.75" x14ac:dyDescent="0.25">
      <c r="A63" s="524"/>
      <c r="B63" s="526"/>
      <c r="C63" s="242"/>
      <c r="D63" s="242"/>
      <c r="E63" s="186"/>
      <c r="F63" s="242"/>
      <c r="G63" s="242"/>
      <c r="H63" s="187"/>
      <c r="I63" s="284"/>
      <c r="J63" s="286"/>
      <c r="K63" s="284"/>
      <c r="L63" s="286"/>
      <c r="M63" s="284"/>
      <c r="N63" s="286"/>
      <c r="O63" s="284"/>
      <c r="P63" s="319">
        <f t="shared" si="2"/>
        <v>0</v>
      </c>
      <c r="Q63" s="320">
        <f t="shared" si="3"/>
        <v>0</v>
      </c>
      <c r="R63" s="284"/>
      <c r="S63" s="186"/>
      <c r="T63" s="186"/>
      <c r="U63" s="186"/>
    </row>
    <row r="64" spans="1:21" ht="15.75" customHeight="1" x14ac:dyDescent="0.25">
      <c r="A64" s="524"/>
      <c r="B64" s="531" t="s">
        <v>1431</v>
      </c>
      <c r="C64" s="242"/>
      <c r="D64" s="242"/>
      <c r="E64" s="186"/>
      <c r="F64" s="242"/>
      <c r="G64" s="242"/>
      <c r="H64" s="187"/>
      <c r="I64" s="284"/>
      <c r="J64" s="286"/>
      <c r="K64" s="284"/>
      <c r="L64" s="286"/>
      <c r="M64" s="284"/>
      <c r="N64" s="286"/>
      <c r="O64" s="284"/>
      <c r="P64" s="319">
        <f t="shared" si="2"/>
        <v>0</v>
      </c>
      <c r="Q64" s="320">
        <f t="shared" si="3"/>
        <v>0</v>
      </c>
      <c r="R64" s="284"/>
      <c r="S64" s="186"/>
      <c r="T64" s="186"/>
      <c r="U64" s="186"/>
    </row>
    <row r="65" spans="1:21" ht="15.75" customHeight="1" x14ac:dyDescent="0.25">
      <c r="A65" s="524"/>
      <c r="B65" s="532"/>
      <c r="C65" s="242"/>
      <c r="D65" s="242"/>
      <c r="E65" s="186"/>
      <c r="F65" s="242"/>
      <c r="G65" s="242"/>
      <c r="H65" s="187"/>
      <c r="I65" s="284"/>
      <c r="J65" s="286"/>
      <c r="K65" s="284"/>
      <c r="L65" s="286"/>
      <c r="M65" s="284"/>
      <c r="N65" s="286"/>
      <c r="O65" s="284"/>
      <c r="P65" s="319">
        <f t="shared" si="2"/>
        <v>0</v>
      </c>
      <c r="Q65" s="320">
        <f t="shared" si="3"/>
        <v>0</v>
      </c>
      <c r="R65" s="284"/>
      <c r="S65" s="186"/>
      <c r="T65" s="186"/>
      <c r="U65" s="186"/>
    </row>
    <row r="66" spans="1:21" ht="15.75" customHeight="1" x14ac:dyDescent="0.25">
      <c r="A66" s="524"/>
      <c r="B66" s="532"/>
      <c r="C66" s="242"/>
      <c r="D66" s="242"/>
      <c r="E66" s="186"/>
      <c r="F66" s="242"/>
      <c r="G66" s="242"/>
      <c r="H66" s="187"/>
      <c r="I66" s="284"/>
      <c r="J66" s="286"/>
      <c r="K66" s="284"/>
      <c r="L66" s="286"/>
      <c r="M66" s="284"/>
      <c r="N66" s="286"/>
      <c r="O66" s="284"/>
      <c r="P66" s="319">
        <f t="shared" si="2"/>
        <v>0</v>
      </c>
      <c r="Q66" s="320">
        <f t="shared" si="3"/>
        <v>0</v>
      </c>
      <c r="R66" s="284"/>
      <c r="S66" s="186"/>
      <c r="T66" s="186"/>
      <c r="U66" s="186"/>
    </row>
    <row r="67" spans="1:21" ht="18" customHeight="1" x14ac:dyDescent="0.25">
      <c r="A67" s="524"/>
      <c r="B67" s="533"/>
      <c r="C67" s="242"/>
      <c r="D67" s="242"/>
      <c r="E67" s="186"/>
      <c r="F67" s="242"/>
      <c r="G67" s="242"/>
      <c r="H67" s="187"/>
      <c r="I67" s="284"/>
      <c r="J67" s="286"/>
      <c r="K67" s="284"/>
      <c r="L67" s="286"/>
      <c r="M67" s="284"/>
      <c r="N67" s="286"/>
      <c r="O67" s="284"/>
      <c r="P67" s="319">
        <f t="shared" si="2"/>
        <v>0</v>
      </c>
      <c r="Q67" s="320">
        <f t="shared" si="3"/>
        <v>0</v>
      </c>
      <c r="R67" s="284"/>
      <c r="S67" s="186"/>
      <c r="T67" s="186"/>
      <c r="U67" s="186"/>
    </row>
    <row r="68" spans="1:21" ht="15.75" x14ac:dyDescent="0.25">
      <c r="A68" s="524"/>
      <c r="B68" s="530" t="s">
        <v>1432</v>
      </c>
      <c r="C68" s="242"/>
      <c r="D68" s="242"/>
      <c r="E68" s="186"/>
      <c r="F68" s="242"/>
      <c r="G68" s="242"/>
      <c r="H68" s="187"/>
      <c r="I68" s="284"/>
      <c r="J68" s="286"/>
      <c r="K68" s="284"/>
      <c r="L68" s="286"/>
      <c r="M68" s="284"/>
      <c r="N68" s="286"/>
      <c r="O68" s="284"/>
      <c r="P68" s="319">
        <f t="shared" si="2"/>
        <v>0</v>
      </c>
      <c r="Q68" s="320">
        <f t="shared" si="3"/>
        <v>0</v>
      </c>
      <c r="R68" s="284"/>
      <c r="S68" s="186"/>
      <c r="T68" s="186"/>
      <c r="U68" s="186"/>
    </row>
    <row r="69" spans="1:21" ht="15.75" x14ac:dyDescent="0.25">
      <c r="A69" s="524"/>
      <c r="B69" s="530"/>
      <c r="C69" s="242"/>
      <c r="D69" s="242"/>
      <c r="E69" s="186"/>
      <c r="F69" s="242"/>
      <c r="G69" s="242"/>
      <c r="H69" s="187"/>
      <c r="I69" s="284"/>
      <c r="J69" s="286"/>
      <c r="K69" s="284"/>
      <c r="L69" s="286"/>
      <c r="M69" s="284"/>
      <c r="N69" s="286"/>
      <c r="O69" s="284"/>
      <c r="P69" s="319">
        <f t="shared" si="2"/>
        <v>0</v>
      </c>
      <c r="Q69" s="320">
        <f t="shared" si="3"/>
        <v>0</v>
      </c>
      <c r="R69" s="284"/>
      <c r="S69" s="186"/>
      <c r="T69" s="186"/>
      <c r="U69" s="186"/>
    </row>
    <row r="70" spans="1:21" ht="15.75" x14ac:dyDescent="0.25">
      <c r="A70" s="524"/>
      <c r="B70" s="530"/>
      <c r="C70" s="242"/>
      <c r="D70" s="242"/>
      <c r="E70" s="186"/>
      <c r="F70" s="242"/>
      <c r="G70" s="242"/>
      <c r="H70" s="187"/>
      <c r="I70" s="284"/>
      <c r="J70" s="286"/>
      <c r="K70" s="284"/>
      <c r="L70" s="286"/>
      <c r="M70" s="284"/>
      <c r="N70" s="286"/>
      <c r="O70" s="284"/>
      <c r="P70" s="319">
        <f t="shared" si="2"/>
        <v>0</v>
      </c>
      <c r="Q70" s="320">
        <f t="shared" si="3"/>
        <v>0</v>
      </c>
      <c r="R70" s="284"/>
      <c r="S70" s="186"/>
      <c r="T70" s="186"/>
      <c r="U70" s="186"/>
    </row>
    <row r="71" spans="1:21" ht="15.75" customHeight="1" x14ac:dyDescent="0.25">
      <c r="A71" s="524"/>
      <c r="B71" s="531" t="s">
        <v>1433</v>
      </c>
      <c r="C71" s="242"/>
      <c r="D71" s="242"/>
      <c r="E71" s="186"/>
      <c r="F71" s="242"/>
      <c r="G71" s="242"/>
      <c r="H71" s="187"/>
      <c r="I71" s="284"/>
      <c r="J71" s="286"/>
      <c r="K71" s="284"/>
      <c r="L71" s="286"/>
      <c r="M71" s="284"/>
      <c r="N71" s="286"/>
      <c r="O71" s="284"/>
      <c r="P71" s="319">
        <f t="shared" si="2"/>
        <v>0</v>
      </c>
      <c r="Q71" s="320">
        <f t="shared" si="3"/>
        <v>0</v>
      </c>
      <c r="R71" s="284"/>
      <c r="S71" s="186"/>
      <c r="T71" s="186"/>
      <c r="U71" s="186"/>
    </row>
    <row r="72" spans="1:21" ht="15.75" customHeight="1" x14ac:dyDescent="0.25">
      <c r="A72" s="524"/>
      <c r="B72" s="532"/>
      <c r="C72" s="242"/>
      <c r="D72" s="242"/>
      <c r="E72" s="186"/>
      <c r="F72" s="242"/>
      <c r="G72" s="242"/>
      <c r="H72" s="187"/>
      <c r="I72" s="284"/>
      <c r="J72" s="286"/>
      <c r="K72" s="284"/>
      <c r="L72" s="286"/>
      <c r="M72" s="284"/>
      <c r="N72" s="286"/>
      <c r="O72" s="284"/>
      <c r="P72" s="319">
        <f t="shared" si="2"/>
        <v>0</v>
      </c>
      <c r="Q72" s="320">
        <f t="shared" si="3"/>
        <v>0</v>
      </c>
      <c r="R72" s="284"/>
      <c r="S72" s="186"/>
      <c r="T72" s="186"/>
      <c r="U72" s="186"/>
    </row>
    <row r="73" spans="1:21" ht="15.75" x14ac:dyDescent="0.25">
      <c r="A73" s="524"/>
      <c r="B73" s="533"/>
      <c r="C73" s="242"/>
      <c r="D73" s="242"/>
      <c r="E73" s="186"/>
      <c r="F73" s="242"/>
      <c r="G73" s="242"/>
      <c r="H73" s="187"/>
      <c r="I73" s="284"/>
      <c r="J73" s="286"/>
      <c r="K73" s="284"/>
      <c r="L73" s="286"/>
      <c r="M73" s="284"/>
      <c r="N73" s="286"/>
      <c r="O73" s="284"/>
      <c r="P73" s="319">
        <f t="shared" si="2"/>
        <v>0</v>
      </c>
      <c r="Q73" s="320">
        <f t="shared" si="3"/>
        <v>0</v>
      </c>
      <c r="R73" s="284"/>
      <c r="S73" s="186"/>
      <c r="T73" s="186"/>
      <c r="U73" s="186"/>
    </row>
    <row r="74" spans="1:21" s="197" customFormat="1" ht="15.75" x14ac:dyDescent="0.25">
      <c r="A74" s="227"/>
      <c r="B74" s="228"/>
      <c r="C74" s="227" t="s">
        <v>59</v>
      </c>
      <c r="D74" s="228"/>
      <c r="E74" s="228"/>
      <c r="F74" s="228"/>
      <c r="G74" s="229"/>
      <c r="H74" s="200">
        <f>SUM(H8:H73)</f>
        <v>0</v>
      </c>
      <c r="I74" s="200">
        <f t="shared" ref="I74:Q74" si="4">SUM(I8:I73)</f>
        <v>0</v>
      </c>
      <c r="J74" s="200">
        <f t="shared" si="4"/>
        <v>0</v>
      </c>
      <c r="K74" s="200">
        <f t="shared" si="4"/>
        <v>0</v>
      </c>
      <c r="L74" s="200">
        <f t="shared" si="4"/>
        <v>0</v>
      </c>
      <c r="M74" s="200">
        <f t="shared" si="4"/>
        <v>0</v>
      </c>
      <c r="N74" s="200">
        <f t="shared" si="4"/>
        <v>0</v>
      </c>
      <c r="O74" s="200">
        <f t="shared" si="4"/>
        <v>0</v>
      </c>
      <c r="P74" s="200">
        <f t="shared" si="4"/>
        <v>0</v>
      </c>
      <c r="Q74" s="200">
        <f t="shared" si="4"/>
        <v>0</v>
      </c>
      <c r="R74" s="201"/>
      <c r="S74" s="201"/>
      <c r="T74" s="201"/>
      <c r="U74" s="201"/>
    </row>
    <row r="75" spans="1:21" ht="15.75" x14ac:dyDescent="0.25">
      <c r="A75" s="197"/>
      <c r="B75" s="197"/>
      <c r="C75" s="197"/>
      <c r="D75" s="197"/>
      <c r="E75" s="197"/>
      <c r="F75" s="196"/>
      <c r="G75" s="197"/>
      <c r="H75" s="197"/>
      <c r="S75" s="202"/>
      <c r="T75" s="202"/>
      <c r="U75" s="203"/>
    </row>
    <row r="76" spans="1:21" ht="15.75" x14ac:dyDescent="0.25">
      <c r="F76" s="196"/>
      <c r="S76" s="202"/>
      <c r="T76" s="202"/>
    </row>
    <row r="77" spans="1:21" ht="15.75" x14ac:dyDescent="0.25">
      <c r="F77" s="196"/>
      <c r="S77" s="202"/>
      <c r="T77" s="202"/>
    </row>
    <row r="78" spans="1:21" ht="15.75" x14ac:dyDescent="0.25">
      <c r="F78" s="196"/>
      <c r="S78" s="202"/>
      <c r="T78" s="202"/>
    </row>
    <row r="79" spans="1:21" ht="15.75" x14ac:dyDescent="0.25">
      <c r="F79" s="196"/>
      <c r="S79" s="202"/>
      <c r="T79" s="202"/>
    </row>
    <row r="80" spans="1:21" ht="15.75" x14ac:dyDescent="0.25">
      <c r="F80" s="196"/>
      <c r="S80" s="202"/>
      <c r="T80" s="202"/>
    </row>
    <row r="81" spans="6:20" ht="15.75" x14ac:dyDescent="0.25">
      <c r="F81" s="196"/>
      <c r="S81" s="202"/>
      <c r="T81" s="202"/>
    </row>
    <row r="82" spans="6:20" ht="15.75" x14ac:dyDescent="0.25">
      <c r="F82" s="196"/>
      <c r="S82" s="202"/>
      <c r="T82" s="202"/>
    </row>
    <row r="83" spans="6:20" ht="15.75" x14ac:dyDescent="0.25">
      <c r="F83" s="196"/>
      <c r="S83" s="202"/>
      <c r="T83" s="202"/>
    </row>
    <row r="84" spans="6:20" ht="15.75" x14ac:dyDescent="0.25">
      <c r="F84" s="196"/>
      <c r="S84" s="204"/>
      <c r="T84" s="204"/>
    </row>
    <row r="85" spans="6:20" ht="15.75" x14ac:dyDescent="0.25">
      <c r="F85" s="196"/>
      <c r="S85" s="202"/>
      <c r="T85" s="202"/>
    </row>
    <row r="86" spans="6:20" ht="15.75" x14ac:dyDescent="0.25">
      <c r="F86" s="196"/>
      <c r="S86" s="202"/>
      <c r="T86" s="202"/>
    </row>
    <row r="87" spans="6:20" ht="15.75" x14ac:dyDescent="0.25">
      <c r="F87" s="196"/>
      <c r="S87" s="202"/>
      <c r="T87" s="202"/>
    </row>
    <row r="88" spans="6:20" ht="15.75" x14ac:dyDescent="0.25">
      <c r="F88" s="196"/>
      <c r="S88" s="202"/>
      <c r="T88" s="202"/>
    </row>
    <row r="89" spans="6:20" ht="15.75" x14ac:dyDescent="0.25">
      <c r="F89" s="196"/>
      <c r="S89" s="202"/>
      <c r="T89" s="202"/>
    </row>
    <row r="90" spans="6:20" ht="15.75" x14ac:dyDescent="0.25">
      <c r="F90" s="196"/>
      <c r="S90" s="202"/>
      <c r="T90" s="202"/>
    </row>
    <row r="91" spans="6:20" ht="15.75" x14ac:dyDescent="0.25">
      <c r="F91" s="196"/>
      <c r="S91" s="202"/>
      <c r="T91" s="202"/>
    </row>
    <row r="92" spans="6:20" ht="15.75" x14ac:dyDescent="0.25">
      <c r="F92" s="196"/>
      <c r="S92" s="202"/>
      <c r="T92" s="202"/>
    </row>
    <row r="93" spans="6:20" ht="15.75" x14ac:dyDescent="0.25">
      <c r="F93" s="196"/>
      <c r="S93" s="202"/>
      <c r="T93" s="202"/>
    </row>
    <row r="94" spans="6:20" x14ac:dyDescent="0.25">
      <c r="S94" s="202"/>
      <c r="T94" s="202"/>
    </row>
    <row r="95" spans="6:20" x14ac:dyDescent="0.25">
      <c r="S95" s="202"/>
      <c r="T95" s="202"/>
    </row>
    <row r="96" spans="6:20" x14ac:dyDescent="0.25">
      <c r="S96" s="202"/>
      <c r="T96" s="202"/>
    </row>
    <row r="97" spans="6:20" x14ac:dyDescent="0.25">
      <c r="S97" s="202"/>
      <c r="T97" s="202"/>
    </row>
    <row r="98" spans="6:20" x14ac:dyDescent="0.25">
      <c r="S98" s="202"/>
      <c r="T98" s="202"/>
    </row>
    <row r="99" spans="6:20" x14ac:dyDescent="0.25">
      <c r="S99" s="202"/>
      <c r="T99" s="202"/>
    </row>
    <row r="100" spans="6:20" x14ac:dyDescent="0.25">
      <c r="S100" s="202"/>
      <c r="T100" s="202"/>
    </row>
    <row r="101" spans="6:20" x14ac:dyDescent="0.25">
      <c r="S101" s="202"/>
      <c r="T101" s="202"/>
    </row>
    <row r="105" spans="6:20" x14ac:dyDescent="0.25">
      <c r="F105" s="189"/>
      <c r="S105" s="199"/>
      <c r="T105" s="199"/>
    </row>
    <row r="106" spans="6:20" x14ac:dyDescent="0.25">
      <c r="F106" s="189"/>
      <c r="S106" s="199"/>
      <c r="T106" s="199"/>
    </row>
    <row r="107" spans="6:20" x14ac:dyDescent="0.25">
      <c r="F107" s="189"/>
      <c r="S107" s="199"/>
      <c r="T107" s="199"/>
    </row>
    <row r="108" spans="6:20" x14ac:dyDescent="0.25">
      <c r="F108" s="189"/>
      <c r="S108" s="199"/>
      <c r="T108" s="199"/>
    </row>
    <row r="109" spans="6:20" x14ac:dyDescent="0.25">
      <c r="F109" s="189"/>
      <c r="S109" s="199"/>
      <c r="T109" s="199"/>
    </row>
    <row r="110" spans="6:20" x14ac:dyDescent="0.25">
      <c r="F110" s="189"/>
      <c r="S110" s="199"/>
      <c r="T110" s="199"/>
    </row>
    <row r="111" spans="6:20" x14ac:dyDescent="0.25">
      <c r="F111" s="189"/>
      <c r="S111" s="199"/>
      <c r="T111" s="199"/>
    </row>
    <row r="112" spans="6:20" x14ac:dyDescent="0.25">
      <c r="F112" s="189"/>
      <c r="S112" s="199"/>
      <c r="T112" s="199"/>
    </row>
    <row r="113" spans="6:20" x14ac:dyDescent="0.25">
      <c r="F113" s="189"/>
      <c r="S113" s="199"/>
      <c r="T113" s="199"/>
    </row>
    <row r="114" spans="6:20" x14ac:dyDescent="0.25">
      <c r="F114" s="189"/>
      <c r="S114" s="199"/>
      <c r="T114" s="199"/>
    </row>
    <row r="115" spans="6:20" x14ac:dyDescent="0.25">
      <c r="F115" s="189"/>
      <c r="S115" s="199"/>
      <c r="T115" s="199"/>
    </row>
    <row r="116" spans="6:20" x14ac:dyDescent="0.25">
      <c r="F116" s="189"/>
      <c r="S116" s="199"/>
      <c r="T116" s="199"/>
    </row>
    <row r="117" spans="6:20" x14ac:dyDescent="0.25">
      <c r="F117" s="189"/>
      <c r="S117" s="199"/>
      <c r="T117" s="199"/>
    </row>
    <row r="118" spans="6:20" x14ac:dyDescent="0.25">
      <c r="F118" s="189"/>
      <c r="S118" s="199"/>
      <c r="T118" s="199"/>
    </row>
    <row r="119" spans="6:20" x14ac:dyDescent="0.25">
      <c r="F119" s="189"/>
      <c r="S119" s="199"/>
      <c r="T119" s="199"/>
    </row>
    <row r="120" spans="6:20" x14ac:dyDescent="0.25">
      <c r="F120" s="189"/>
      <c r="S120" s="199"/>
      <c r="T120" s="199"/>
    </row>
    <row r="121" spans="6:20" x14ac:dyDescent="0.25">
      <c r="F121" s="189"/>
      <c r="S121" s="199"/>
      <c r="T121" s="199"/>
    </row>
    <row r="122" spans="6:20" x14ac:dyDescent="0.25">
      <c r="F122" s="189"/>
      <c r="S122" s="199"/>
      <c r="T122" s="199"/>
    </row>
    <row r="123" spans="6:20" x14ac:dyDescent="0.25">
      <c r="F123" s="189"/>
      <c r="S123" s="199"/>
      <c r="T123" s="199"/>
    </row>
    <row r="124" spans="6:20" x14ac:dyDescent="0.25">
      <c r="F124" s="189"/>
      <c r="S124" s="199"/>
      <c r="T124" s="199"/>
    </row>
    <row r="125" spans="6:20" x14ac:dyDescent="0.25">
      <c r="F125" s="189"/>
      <c r="S125" s="199"/>
      <c r="T125" s="199"/>
    </row>
    <row r="126" spans="6:20" x14ac:dyDescent="0.25">
      <c r="F126" s="189"/>
      <c r="S126" s="199"/>
      <c r="T126" s="199"/>
    </row>
    <row r="127" spans="6:20" x14ac:dyDescent="0.25">
      <c r="F127" s="189"/>
      <c r="S127" s="199"/>
      <c r="T127" s="199"/>
    </row>
    <row r="128" spans="6:20" x14ac:dyDescent="0.25">
      <c r="F128" s="189"/>
      <c r="S128" s="199"/>
      <c r="T128" s="199"/>
    </row>
    <row r="129" spans="6:20" x14ac:dyDescent="0.25">
      <c r="F129" s="189"/>
      <c r="S129" s="199"/>
      <c r="T129" s="199"/>
    </row>
    <row r="130" spans="6:20" x14ac:dyDescent="0.25">
      <c r="F130" s="189"/>
      <c r="S130" s="199"/>
      <c r="T130" s="199"/>
    </row>
    <row r="131" spans="6:20" x14ac:dyDescent="0.25">
      <c r="F131" s="189"/>
    </row>
    <row r="132" spans="6:20" x14ac:dyDescent="0.25">
      <c r="F132" s="189"/>
    </row>
    <row r="133" spans="6:20" x14ac:dyDescent="0.25">
      <c r="F133" s="189"/>
    </row>
    <row r="134" spans="6:20" x14ac:dyDescent="0.25">
      <c r="F134" s="189"/>
    </row>
    <row r="135" spans="6:20" x14ac:dyDescent="0.25">
      <c r="F135" s="189"/>
    </row>
    <row r="136" spans="6:20" x14ac:dyDescent="0.25">
      <c r="F136" s="189"/>
    </row>
    <row r="137" spans="6:20" x14ac:dyDescent="0.25">
      <c r="F137" s="189"/>
    </row>
    <row r="138" spans="6:20" x14ac:dyDescent="0.25">
      <c r="F138" s="189"/>
    </row>
    <row r="139" spans="6:20" x14ac:dyDescent="0.25">
      <c r="F139" s="189"/>
    </row>
    <row r="140" spans="6:20" x14ac:dyDescent="0.25">
      <c r="F140" s="189"/>
    </row>
    <row r="141" spans="6:20" x14ac:dyDescent="0.25">
      <c r="F141" s="189"/>
    </row>
    <row r="142" spans="6:20" x14ac:dyDescent="0.25">
      <c r="F142" s="189"/>
    </row>
    <row r="143" spans="6:20" x14ac:dyDescent="0.25">
      <c r="F143" s="189"/>
    </row>
    <row r="144" spans="6:20" x14ac:dyDescent="0.25">
      <c r="F144" s="189"/>
    </row>
    <row r="145" spans="6:6" x14ac:dyDescent="0.25">
      <c r="F145" s="189"/>
    </row>
    <row r="146" spans="6:6" x14ac:dyDescent="0.25">
      <c r="F146" s="189"/>
    </row>
    <row r="147" spans="6:6" x14ac:dyDescent="0.25">
      <c r="F147" s="189"/>
    </row>
    <row r="148" spans="6:6" x14ac:dyDescent="0.25">
      <c r="F148" s="189"/>
    </row>
    <row r="149" spans="6:6" x14ac:dyDescent="0.25">
      <c r="F149" s="189"/>
    </row>
    <row r="150" spans="6:6" x14ac:dyDescent="0.25">
      <c r="F150" s="189"/>
    </row>
    <row r="151" spans="6:6" x14ac:dyDescent="0.25">
      <c r="F151" s="189"/>
    </row>
    <row r="152" spans="6:6" x14ac:dyDescent="0.25">
      <c r="F152" s="189"/>
    </row>
    <row r="153" spans="6:6" x14ac:dyDescent="0.25">
      <c r="F153" s="189"/>
    </row>
    <row r="154" spans="6:6" x14ac:dyDescent="0.25">
      <c r="F154" s="189"/>
    </row>
    <row r="155" spans="6:6" x14ac:dyDescent="0.25">
      <c r="F155" s="189"/>
    </row>
    <row r="156" spans="6:6" x14ac:dyDescent="0.25">
      <c r="F156" s="189"/>
    </row>
    <row r="157" spans="6:6" x14ac:dyDescent="0.25">
      <c r="F157" s="189"/>
    </row>
    <row r="158" spans="6:6" x14ac:dyDescent="0.25">
      <c r="F158" s="189"/>
    </row>
    <row r="159" spans="6:6" x14ac:dyDescent="0.25">
      <c r="F159" s="189"/>
    </row>
    <row r="160" spans="6:6" x14ac:dyDescent="0.25">
      <c r="F160" s="189"/>
    </row>
    <row r="161" spans="6:6" x14ac:dyDescent="0.25">
      <c r="F161" s="189"/>
    </row>
    <row r="162" spans="6:6" x14ac:dyDescent="0.25">
      <c r="F162" s="189"/>
    </row>
    <row r="163" spans="6:6" x14ac:dyDescent="0.25">
      <c r="F163" s="189"/>
    </row>
    <row r="164" spans="6:6" x14ac:dyDescent="0.25">
      <c r="F164" s="189"/>
    </row>
    <row r="165" spans="6:6" x14ac:dyDescent="0.25">
      <c r="F165" s="189"/>
    </row>
    <row r="166" spans="6:6" x14ac:dyDescent="0.25">
      <c r="F166" s="189"/>
    </row>
    <row r="167" spans="6:6" x14ac:dyDescent="0.25">
      <c r="F167" s="189"/>
    </row>
    <row r="168" spans="6:6" x14ac:dyDescent="0.25">
      <c r="F168" s="189"/>
    </row>
    <row r="169" spans="6:6" x14ac:dyDescent="0.25">
      <c r="F169" s="189"/>
    </row>
    <row r="170" spans="6:6" x14ac:dyDescent="0.25">
      <c r="F170" s="189"/>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ColWidth="11.42578125" defaultRowHeight="15" x14ac:dyDescent="0.25"/>
  <cols>
    <col min="1" max="1" width="40" customWidth="1"/>
    <col min="2" max="2" width="21.7109375" customWidth="1"/>
    <col min="3" max="3" width="30.5703125" customWidth="1"/>
    <col min="4" max="4" width="30.5703125" style="395" customWidth="1"/>
    <col min="5" max="7" width="27.42578125" customWidth="1"/>
    <col min="8" max="8" width="15.28515625" customWidth="1"/>
    <col min="9" max="9" width="12.140625" style="170" bestFit="1" customWidth="1"/>
    <col min="10" max="10" width="15.28515625" customWidth="1"/>
    <col min="11" max="11" width="18.85546875" style="170" customWidth="1"/>
    <col min="13" max="13" width="13.7109375" style="170" bestFit="1" customWidth="1"/>
    <col min="15" max="15" width="13.7109375" style="170" bestFit="1" customWidth="1"/>
    <col min="16" max="16" width="15.28515625" customWidth="1"/>
    <col min="17" max="17" width="18.28515625" style="170" customWidth="1"/>
    <col min="18" max="18" width="14.140625" hidden="1" customWidth="1"/>
    <col min="19" max="21" width="14.140625" customWidth="1"/>
    <col min="22" max="22" width="17" customWidth="1"/>
  </cols>
  <sheetData>
    <row r="1" spans="1:22" ht="18.75" x14ac:dyDescent="0.25">
      <c r="B1" s="221"/>
      <c r="C1" s="443" t="s">
        <v>1650</v>
      </c>
      <c r="D1" s="221"/>
      <c r="E1" s="221"/>
      <c r="F1" s="221"/>
      <c r="G1" s="221"/>
      <c r="H1" s="221" t="s">
        <v>437</v>
      </c>
      <c r="J1" s="221"/>
      <c r="K1" s="221"/>
      <c r="L1" s="221"/>
      <c r="M1" s="221"/>
      <c r="N1" s="221"/>
      <c r="O1" s="221"/>
      <c r="P1" s="221"/>
      <c r="Q1" s="221"/>
      <c r="R1" s="221"/>
      <c r="S1" s="221"/>
      <c r="T1" s="221"/>
      <c r="U1" s="221"/>
      <c r="V1" s="221"/>
    </row>
    <row r="2" spans="1:22" ht="18.75" x14ac:dyDescent="0.25">
      <c r="A2" s="253" t="s">
        <v>1307</v>
      </c>
      <c r="B2" s="221"/>
      <c r="C2" s="221"/>
      <c r="D2" s="221"/>
      <c r="E2" s="221"/>
      <c r="F2" s="221"/>
      <c r="G2" s="221"/>
      <c r="H2" s="221"/>
      <c r="J2" s="221"/>
      <c r="K2" s="221"/>
      <c r="L2" s="221"/>
      <c r="M2" s="221"/>
      <c r="N2" s="221"/>
      <c r="O2" s="221"/>
      <c r="P2" s="221"/>
      <c r="Q2" s="221"/>
      <c r="R2" s="221"/>
      <c r="S2" s="221"/>
      <c r="T2" s="221"/>
      <c r="U2" s="221"/>
      <c r="V2" s="221"/>
    </row>
    <row r="3" spans="1:22" x14ac:dyDescent="0.25">
      <c r="A3" s="534" t="s">
        <v>1309</v>
      </c>
      <c r="B3" s="534"/>
      <c r="C3" s="534"/>
      <c r="D3" s="534"/>
      <c r="E3" s="534"/>
      <c r="F3" s="534"/>
      <c r="G3" s="534"/>
      <c r="H3" s="534"/>
      <c r="I3" s="534"/>
      <c r="J3" s="534"/>
      <c r="K3" s="534"/>
      <c r="L3" s="534"/>
      <c r="M3" s="534"/>
      <c r="N3" s="534"/>
      <c r="O3" s="534"/>
      <c r="P3" s="534"/>
      <c r="Q3" s="534"/>
      <c r="R3" s="534"/>
      <c r="S3" s="534"/>
      <c r="T3" s="534"/>
      <c r="U3" s="534"/>
      <c r="V3" s="534"/>
    </row>
    <row r="4" spans="1:22" ht="1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62</v>
      </c>
      <c r="S4" s="501" t="s">
        <v>63</v>
      </c>
      <c r="T4" s="501" t="s">
        <v>70</v>
      </c>
      <c r="U4" s="501" t="s">
        <v>69</v>
      </c>
      <c r="V4" s="498" t="s">
        <v>56</v>
      </c>
    </row>
    <row r="5" spans="1:22"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502"/>
      <c r="V5" s="499"/>
    </row>
    <row r="6" spans="1:22" ht="25.5"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3"/>
      <c r="V6" s="500"/>
    </row>
    <row r="7" spans="1:22" s="300" customFormat="1" ht="15.75" x14ac:dyDescent="0.25">
      <c r="A7" s="372"/>
      <c r="B7" s="373"/>
      <c r="C7" s="374"/>
      <c r="D7" s="374"/>
      <c r="E7" s="374"/>
      <c r="F7" s="375"/>
      <c r="G7" s="374"/>
      <c r="H7" s="376"/>
      <c r="I7" s="376"/>
      <c r="J7" s="376"/>
      <c r="K7" s="376"/>
      <c r="L7" s="376"/>
      <c r="M7" s="376"/>
      <c r="N7" s="376"/>
      <c r="O7" s="376"/>
      <c r="P7" s="376"/>
      <c r="Q7" s="376"/>
      <c r="R7" s="377"/>
      <c r="S7" s="377"/>
      <c r="T7" s="377"/>
      <c r="U7" s="377"/>
      <c r="V7" s="378"/>
    </row>
    <row r="8" spans="1:22" ht="15.75" x14ac:dyDescent="0.25">
      <c r="A8" s="523" t="s">
        <v>1341</v>
      </c>
      <c r="B8" s="523" t="s">
        <v>1342</v>
      </c>
      <c r="C8" s="260"/>
      <c r="D8" s="424"/>
      <c r="E8" s="260"/>
      <c r="F8" s="299"/>
      <c r="G8" s="186"/>
      <c r="H8" s="187"/>
      <c r="I8" s="167"/>
      <c r="J8" s="187"/>
      <c r="K8" s="167"/>
      <c r="L8" s="187"/>
      <c r="M8" s="167"/>
      <c r="N8" s="187"/>
      <c r="O8" s="167"/>
      <c r="P8" s="314">
        <f t="shared" ref="P8:P20" si="0">H8+J8+L8+N8</f>
        <v>0</v>
      </c>
      <c r="Q8" s="315">
        <f t="shared" ref="Q8:Q20" si="1">I8+K8+M8+O8</f>
        <v>0</v>
      </c>
      <c r="R8" s="186"/>
      <c r="S8" s="186"/>
      <c r="T8" s="186"/>
      <c r="U8" s="186"/>
      <c r="V8" s="186"/>
    </row>
    <row r="9" spans="1:22" ht="15.75" x14ac:dyDescent="0.25">
      <c r="A9" s="524"/>
      <c r="B9" s="524"/>
      <c r="C9" s="260"/>
      <c r="D9" s="424"/>
      <c r="E9" s="260"/>
      <c r="F9" s="299"/>
      <c r="G9" s="186"/>
      <c r="H9" s="187"/>
      <c r="I9" s="167"/>
      <c r="J9" s="187"/>
      <c r="K9" s="167"/>
      <c r="L9" s="187"/>
      <c r="M9" s="167"/>
      <c r="N9" s="187"/>
      <c r="O9" s="167"/>
      <c r="P9" s="314">
        <f t="shared" si="0"/>
        <v>0</v>
      </c>
      <c r="Q9" s="315">
        <f t="shared" si="1"/>
        <v>0</v>
      </c>
      <c r="R9" s="186"/>
      <c r="S9" s="186"/>
      <c r="T9" s="186"/>
      <c r="U9" s="186"/>
      <c r="V9" s="186"/>
    </row>
    <row r="10" spans="1:22" ht="15.75" x14ac:dyDescent="0.25">
      <c r="A10" s="524"/>
      <c r="B10" s="524"/>
      <c r="C10" s="260"/>
      <c r="D10" s="424"/>
      <c r="E10" s="260"/>
      <c r="F10" s="299"/>
      <c r="G10" s="186"/>
      <c r="H10" s="187"/>
      <c r="I10" s="167"/>
      <c r="J10" s="187"/>
      <c r="K10" s="167"/>
      <c r="L10" s="187"/>
      <c r="M10" s="167"/>
      <c r="N10" s="187"/>
      <c r="O10" s="167"/>
      <c r="P10" s="314">
        <f t="shared" si="0"/>
        <v>0</v>
      </c>
      <c r="Q10" s="315">
        <f t="shared" si="1"/>
        <v>0</v>
      </c>
      <c r="R10" s="186"/>
      <c r="S10" s="186"/>
      <c r="T10" s="186"/>
      <c r="U10" s="186"/>
      <c r="V10" s="186"/>
    </row>
    <row r="11" spans="1:22" ht="15.75" x14ac:dyDescent="0.25">
      <c r="A11" s="524"/>
      <c r="B11" s="524"/>
      <c r="C11" s="260"/>
      <c r="D11" s="424"/>
      <c r="E11" s="260"/>
      <c r="F11" s="299"/>
      <c r="G11" s="186"/>
      <c r="H11" s="187"/>
      <c r="I11" s="167"/>
      <c r="J11" s="187"/>
      <c r="K11" s="167"/>
      <c r="L11" s="187"/>
      <c r="M11" s="167"/>
      <c r="N11" s="187"/>
      <c r="O11" s="167"/>
      <c r="P11" s="314">
        <f t="shared" si="0"/>
        <v>0</v>
      </c>
      <c r="Q11" s="315">
        <f t="shared" si="1"/>
        <v>0</v>
      </c>
      <c r="R11" s="186"/>
      <c r="S11" s="186"/>
      <c r="T11" s="186"/>
      <c r="U11" s="186"/>
      <c r="V11" s="186"/>
    </row>
    <row r="12" spans="1:22" ht="15.75" x14ac:dyDescent="0.25">
      <c r="A12" s="524"/>
      <c r="B12" s="524"/>
      <c r="C12" s="260"/>
      <c r="D12" s="424"/>
      <c r="E12" s="260"/>
      <c r="F12" s="299"/>
      <c r="G12" s="186"/>
      <c r="H12" s="187"/>
      <c r="I12" s="167"/>
      <c r="J12" s="187"/>
      <c r="K12" s="167"/>
      <c r="L12" s="187"/>
      <c r="M12" s="167"/>
      <c r="N12" s="187"/>
      <c r="O12" s="167"/>
      <c r="P12" s="314">
        <f t="shared" si="0"/>
        <v>0</v>
      </c>
      <c r="Q12" s="315">
        <f t="shared" si="1"/>
        <v>0</v>
      </c>
      <c r="R12" s="186"/>
      <c r="S12" s="186"/>
      <c r="T12" s="186"/>
      <c r="U12" s="186"/>
      <c r="V12" s="186"/>
    </row>
    <row r="13" spans="1:22" ht="15.75" x14ac:dyDescent="0.25">
      <c r="A13" s="524"/>
      <c r="B13" s="524"/>
      <c r="C13" s="260"/>
      <c r="D13" s="424"/>
      <c r="E13" s="260"/>
      <c r="F13" s="299"/>
      <c r="G13" s="186"/>
      <c r="H13" s="187"/>
      <c r="I13" s="167"/>
      <c r="J13" s="187"/>
      <c r="K13" s="167"/>
      <c r="L13" s="187"/>
      <c r="M13" s="167"/>
      <c r="N13" s="187"/>
      <c r="O13" s="167"/>
      <c r="P13" s="314">
        <f t="shared" si="0"/>
        <v>0</v>
      </c>
      <c r="Q13" s="315">
        <f t="shared" si="1"/>
        <v>0</v>
      </c>
      <c r="R13" s="186"/>
      <c r="S13" s="186"/>
      <c r="T13" s="186"/>
      <c r="U13" s="186"/>
      <c r="V13" s="186"/>
    </row>
    <row r="14" spans="1:22" ht="15.75" x14ac:dyDescent="0.25">
      <c r="A14" s="524"/>
      <c r="B14" s="524"/>
      <c r="C14" s="260"/>
      <c r="D14" s="424"/>
      <c r="E14" s="260"/>
      <c r="F14" s="299"/>
      <c r="G14" s="186"/>
      <c r="H14" s="187"/>
      <c r="I14" s="167"/>
      <c r="J14" s="187"/>
      <c r="K14" s="167"/>
      <c r="L14" s="187"/>
      <c r="M14" s="167"/>
      <c r="N14" s="187"/>
      <c r="O14" s="167"/>
      <c r="P14" s="314">
        <f t="shared" si="0"/>
        <v>0</v>
      </c>
      <c r="Q14" s="315">
        <f t="shared" si="1"/>
        <v>0</v>
      </c>
      <c r="R14" s="186"/>
      <c r="S14" s="186"/>
      <c r="T14" s="186"/>
      <c r="U14" s="186"/>
      <c r="V14" s="186"/>
    </row>
    <row r="15" spans="1:22" ht="15.75" x14ac:dyDescent="0.25">
      <c r="A15" s="524"/>
      <c r="B15" s="524"/>
      <c r="C15" s="260"/>
      <c r="D15" s="424"/>
      <c r="E15" s="260"/>
      <c r="F15" s="299"/>
      <c r="G15" s="186"/>
      <c r="H15" s="187"/>
      <c r="I15" s="167"/>
      <c r="J15" s="187"/>
      <c r="K15" s="167"/>
      <c r="L15" s="187"/>
      <c r="M15" s="167"/>
      <c r="N15" s="187"/>
      <c r="O15" s="167"/>
      <c r="P15" s="314">
        <f t="shared" si="0"/>
        <v>0</v>
      </c>
      <c r="Q15" s="315">
        <f t="shared" si="1"/>
        <v>0</v>
      </c>
      <c r="R15" s="186"/>
      <c r="S15" s="186"/>
      <c r="T15" s="186"/>
      <c r="U15" s="186"/>
      <c r="V15" s="186"/>
    </row>
    <row r="16" spans="1:22" ht="15.75" x14ac:dyDescent="0.25">
      <c r="A16" s="524"/>
      <c r="B16" s="524"/>
      <c r="C16" s="260"/>
      <c r="D16" s="424"/>
      <c r="E16" s="260"/>
      <c r="F16" s="299"/>
      <c r="G16" s="186"/>
      <c r="H16" s="187"/>
      <c r="I16" s="167"/>
      <c r="J16" s="187"/>
      <c r="K16" s="167"/>
      <c r="L16" s="187"/>
      <c r="M16" s="167"/>
      <c r="N16" s="187"/>
      <c r="O16" s="167"/>
      <c r="P16" s="314">
        <f t="shared" si="0"/>
        <v>0</v>
      </c>
      <c r="Q16" s="315">
        <f t="shared" si="1"/>
        <v>0</v>
      </c>
      <c r="R16" s="186"/>
      <c r="S16" s="186"/>
      <c r="T16" s="186"/>
      <c r="U16" s="186"/>
      <c r="V16" s="186"/>
    </row>
    <row r="17" spans="1:22" ht="15.75" x14ac:dyDescent="0.25">
      <c r="A17" s="524"/>
      <c r="B17" s="524"/>
      <c r="C17" s="260"/>
      <c r="D17" s="424"/>
      <c r="E17" s="260"/>
      <c r="F17" s="299"/>
      <c r="G17" s="191"/>
      <c r="H17" s="191"/>
      <c r="I17" s="207"/>
      <c r="J17" s="191"/>
      <c r="K17" s="207"/>
      <c r="L17" s="191"/>
      <c r="M17" s="207"/>
      <c r="N17" s="191"/>
      <c r="O17" s="207"/>
      <c r="P17" s="322">
        <f t="shared" si="0"/>
        <v>0</v>
      </c>
      <c r="Q17" s="323">
        <f t="shared" si="1"/>
        <v>0</v>
      </c>
      <c r="R17" s="191"/>
      <c r="S17" s="191"/>
      <c r="T17" s="191"/>
      <c r="U17" s="191"/>
      <c r="V17" s="191"/>
    </row>
    <row r="18" spans="1:22" ht="15.75" x14ac:dyDescent="0.25">
      <c r="A18" s="524"/>
      <c r="B18" s="524"/>
      <c r="C18" s="260"/>
      <c r="D18" s="424"/>
      <c r="E18" s="260"/>
      <c r="F18" s="299"/>
      <c r="G18" s="186"/>
      <c r="H18" s="186"/>
      <c r="I18" s="167"/>
      <c r="J18" s="186"/>
      <c r="K18" s="167"/>
      <c r="L18" s="186"/>
      <c r="M18" s="167"/>
      <c r="N18" s="186"/>
      <c r="O18" s="167"/>
      <c r="P18" s="314">
        <f t="shared" si="0"/>
        <v>0</v>
      </c>
      <c r="Q18" s="315">
        <f t="shared" si="1"/>
        <v>0</v>
      </c>
      <c r="R18" s="208"/>
      <c r="S18" s="208"/>
      <c r="T18" s="208"/>
      <c r="U18" s="186"/>
      <c r="V18" s="209"/>
    </row>
    <row r="19" spans="1:22" ht="15.75" x14ac:dyDescent="0.25">
      <c r="A19" s="524"/>
      <c r="B19" s="524"/>
      <c r="C19" s="260"/>
      <c r="D19" s="424"/>
      <c r="E19" s="260"/>
      <c r="F19" s="299"/>
      <c r="G19" s="191"/>
      <c r="H19" s="191"/>
      <c r="I19" s="207"/>
      <c r="J19" s="191"/>
      <c r="K19" s="207"/>
      <c r="L19" s="191"/>
      <c r="M19" s="207"/>
      <c r="N19" s="191"/>
      <c r="O19" s="207"/>
      <c r="P19" s="322">
        <f t="shared" si="0"/>
        <v>0</v>
      </c>
      <c r="Q19" s="323">
        <f t="shared" si="1"/>
        <v>0</v>
      </c>
      <c r="R19" s="191"/>
      <c r="S19" s="191"/>
      <c r="T19" s="191"/>
      <c r="U19" s="191"/>
      <c r="V19" s="191"/>
    </row>
    <row r="20" spans="1:22" ht="15.75" x14ac:dyDescent="0.25">
      <c r="A20" s="525"/>
      <c r="B20" s="525"/>
      <c r="C20" s="260"/>
      <c r="D20" s="424"/>
      <c r="E20" s="260"/>
      <c r="F20" s="299"/>
      <c r="G20" s="186"/>
      <c r="H20" s="187"/>
      <c r="I20" s="167"/>
      <c r="J20" s="187"/>
      <c r="K20" s="167"/>
      <c r="L20" s="187"/>
      <c r="M20" s="167"/>
      <c r="N20" s="186"/>
      <c r="O20" s="167"/>
      <c r="P20" s="314">
        <f t="shared" si="0"/>
        <v>0</v>
      </c>
      <c r="Q20" s="315">
        <f t="shared" si="1"/>
        <v>0</v>
      </c>
      <c r="R20" s="186"/>
      <c r="S20" s="186"/>
      <c r="T20" s="186"/>
      <c r="U20" s="186"/>
      <c r="V20" s="186"/>
    </row>
    <row r="21" spans="1:22" ht="15.75" x14ac:dyDescent="0.25">
      <c r="A21" s="227"/>
      <c r="B21" s="228"/>
      <c r="C21" s="227" t="s">
        <v>1343</v>
      </c>
      <c r="D21" s="228"/>
      <c r="E21" s="228"/>
      <c r="F21" s="228"/>
      <c r="G21" s="229"/>
      <c r="H21" s="200">
        <f t="shared" ref="H21:Q21" si="2">SUM(H8:H20)</f>
        <v>0</v>
      </c>
      <c r="I21" s="210">
        <f t="shared" si="2"/>
        <v>0</v>
      </c>
      <c r="J21" s="200">
        <f t="shared" si="2"/>
        <v>0</v>
      </c>
      <c r="K21" s="210">
        <f t="shared" si="2"/>
        <v>0</v>
      </c>
      <c r="L21" s="200">
        <f t="shared" si="2"/>
        <v>0</v>
      </c>
      <c r="M21" s="210">
        <f t="shared" si="2"/>
        <v>0</v>
      </c>
      <c r="N21" s="200">
        <f t="shared" si="2"/>
        <v>0</v>
      </c>
      <c r="O21" s="210">
        <f t="shared" si="2"/>
        <v>0</v>
      </c>
      <c r="P21" s="210">
        <f t="shared" si="2"/>
        <v>0</v>
      </c>
      <c r="Q21" s="210">
        <f t="shared" si="2"/>
        <v>0</v>
      </c>
      <c r="R21" s="201"/>
      <c r="S21" s="201"/>
      <c r="T21" s="201"/>
      <c r="U21" s="201"/>
      <c r="V21" s="201"/>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A30" sqref="A30:U30"/>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395" customWidth="1"/>
    <col min="5" max="7" width="27.42578125" customWidth="1"/>
    <col min="8" max="8" width="15.28515625" customWidth="1"/>
    <col min="9" max="9" width="13.7109375" style="170" bestFit="1" customWidth="1"/>
    <col min="10" max="10" width="15.28515625" customWidth="1"/>
    <col min="11" max="11" width="18.85546875" style="170" customWidth="1"/>
    <col min="13" max="13" width="12.140625" style="170" bestFit="1" customWidth="1"/>
    <col min="15" max="15" width="12.140625" style="170" bestFit="1" customWidth="1"/>
    <col min="16" max="16" width="15.28515625" style="327" customWidth="1"/>
    <col min="17" max="17" width="18.28515625" style="328" customWidth="1"/>
    <col min="18" max="20" width="14.140625" customWidth="1"/>
    <col min="21" max="21" width="17" customWidth="1"/>
  </cols>
  <sheetData>
    <row r="1" spans="1:33" ht="18.75" x14ac:dyDescent="0.25">
      <c r="C1" s="444" t="s">
        <v>1561</v>
      </c>
      <c r="D1" s="444" t="s">
        <v>1562</v>
      </c>
      <c r="H1" s="221" t="s">
        <v>1344</v>
      </c>
      <c r="J1" s="221"/>
      <c r="K1" s="221"/>
      <c r="M1" s="444" t="s">
        <v>1540</v>
      </c>
      <c r="N1" s="444" t="s">
        <v>1541</v>
      </c>
      <c r="O1" s="444" t="s">
        <v>1542</v>
      </c>
      <c r="P1" s="444" t="s">
        <v>1543</v>
      </c>
      <c r="Q1" s="444" t="s">
        <v>1544</v>
      </c>
      <c r="R1" s="444" t="s">
        <v>1545</v>
      </c>
      <c r="S1" s="444" t="s">
        <v>1546</v>
      </c>
      <c r="T1" s="444" t="s">
        <v>1547</v>
      </c>
      <c r="U1" s="444" t="s">
        <v>1548</v>
      </c>
      <c r="V1" s="444" t="s">
        <v>1549</v>
      </c>
      <c r="W1" s="444" t="s">
        <v>1550</v>
      </c>
      <c r="X1" s="444" t="s">
        <v>1551</v>
      </c>
      <c r="Y1" s="444" t="s">
        <v>1552</v>
      </c>
      <c r="Z1" s="444" t="s">
        <v>1553</v>
      </c>
      <c r="AA1" s="444" t="s">
        <v>1554</v>
      </c>
      <c r="AB1" s="444" t="s">
        <v>1555</v>
      </c>
      <c r="AC1" s="444" t="s">
        <v>1556</v>
      </c>
      <c r="AD1" s="444" t="s">
        <v>1557</v>
      </c>
      <c r="AE1" s="444" t="s">
        <v>1558</v>
      </c>
      <c r="AF1" s="444" t="s">
        <v>1559</v>
      </c>
      <c r="AG1" s="444" t="s">
        <v>1560</v>
      </c>
    </row>
    <row r="2" spans="1:33" ht="18.75" x14ac:dyDescent="0.25">
      <c r="A2" s="250" t="s">
        <v>1307</v>
      </c>
      <c r="H2" s="221"/>
      <c r="J2" s="221"/>
      <c r="K2" s="221"/>
      <c r="L2" s="221"/>
      <c r="M2" s="221"/>
      <c r="N2" s="221"/>
      <c r="O2" s="221"/>
      <c r="P2" s="324"/>
      <c r="Q2" s="324"/>
      <c r="R2" s="221"/>
      <c r="S2" s="221"/>
      <c r="T2" s="221"/>
      <c r="U2" s="221"/>
      <c r="V2" s="221"/>
      <c r="W2" s="221"/>
      <c r="X2" s="221"/>
      <c r="Y2" s="221"/>
      <c r="Z2" s="221"/>
      <c r="AA2" s="221"/>
    </row>
    <row r="3" spans="1:33" ht="18.75" x14ac:dyDescent="0.25">
      <c r="A3" s="251" t="s">
        <v>1352</v>
      </c>
      <c r="H3" s="221"/>
      <c r="J3" s="221"/>
      <c r="K3" s="221"/>
      <c r="L3" s="221"/>
      <c r="M3" s="221"/>
      <c r="N3" s="221"/>
      <c r="O3" s="221"/>
      <c r="P3" s="324"/>
      <c r="Q3" s="324"/>
      <c r="R3" s="221"/>
      <c r="S3" s="221"/>
      <c r="T3" s="221"/>
      <c r="U3" s="221"/>
      <c r="V3" s="221"/>
      <c r="W3" s="221"/>
      <c r="X3" s="221"/>
      <c r="Y3" s="221"/>
      <c r="Z3" s="221"/>
      <c r="AA3" s="221"/>
    </row>
    <row r="4" spans="1:33" ht="18.75" x14ac:dyDescent="0.25">
      <c r="A4" s="251" t="s">
        <v>1351</v>
      </c>
      <c r="H4" s="221"/>
      <c r="J4" s="221"/>
      <c r="K4" s="221"/>
      <c r="L4" s="221"/>
      <c r="M4" s="221"/>
      <c r="N4" s="221"/>
      <c r="O4" s="221"/>
      <c r="P4" s="324"/>
      <c r="Q4" s="324"/>
      <c r="R4" s="221"/>
      <c r="S4" s="221"/>
      <c r="T4" s="221"/>
      <c r="U4" s="221"/>
      <c r="V4" s="221"/>
      <c r="W4" s="221"/>
      <c r="X4" s="221"/>
      <c r="Y4" s="221"/>
      <c r="Z4" s="221"/>
      <c r="AA4" s="221"/>
    </row>
    <row r="5" spans="1:33" x14ac:dyDescent="0.25">
      <c r="A5" s="224" t="s">
        <v>1354</v>
      </c>
      <c r="B5" s="206"/>
      <c r="C5" s="206"/>
      <c r="D5" s="206"/>
      <c r="E5" s="206"/>
      <c r="F5" s="206"/>
      <c r="G5" s="206"/>
      <c r="H5" s="206"/>
      <c r="I5" s="206"/>
      <c r="J5" s="206"/>
      <c r="K5" s="206"/>
      <c r="L5" s="206"/>
      <c r="M5" s="206"/>
      <c r="N5" s="206"/>
      <c r="O5" s="206"/>
      <c r="P5" s="325"/>
      <c r="Q5" s="325"/>
      <c r="R5" s="206"/>
      <c r="S5" s="206"/>
      <c r="T5" s="206"/>
      <c r="U5" s="206"/>
    </row>
    <row r="6" spans="1:33" ht="15" customHeight="1" x14ac:dyDescent="0.25">
      <c r="A6" s="502" t="s">
        <v>58</v>
      </c>
      <c r="B6" s="501" t="s">
        <v>71</v>
      </c>
      <c r="C6" s="504" t="s">
        <v>1497</v>
      </c>
      <c r="D6" s="504" t="s">
        <v>1498</v>
      </c>
      <c r="E6" s="504" t="s">
        <v>54</v>
      </c>
      <c r="F6" s="504" t="s">
        <v>352</v>
      </c>
      <c r="G6" s="504" t="s">
        <v>55</v>
      </c>
      <c r="H6" s="507" t="s">
        <v>60</v>
      </c>
      <c r="I6" s="513"/>
      <c r="J6" s="513"/>
      <c r="K6" s="513"/>
      <c r="L6" s="513"/>
      <c r="M6" s="513"/>
      <c r="N6" s="513"/>
      <c r="O6" s="508"/>
      <c r="P6" s="509" t="s">
        <v>61</v>
      </c>
      <c r="Q6" s="510"/>
      <c r="R6" s="501" t="s">
        <v>63</v>
      </c>
      <c r="S6" s="501" t="s">
        <v>70</v>
      </c>
      <c r="T6" s="501" t="s">
        <v>69</v>
      </c>
      <c r="U6" s="498" t="s">
        <v>56</v>
      </c>
    </row>
    <row r="7" spans="1:33" ht="15" customHeight="1" x14ac:dyDescent="0.25">
      <c r="A7" s="502"/>
      <c r="B7" s="502"/>
      <c r="C7" s="505"/>
      <c r="D7" s="505"/>
      <c r="E7" s="505"/>
      <c r="F7" s="505"/>
      <c r="G7" s="505"/>
      <c r="H7" s="507" t="s">
        <v>64</v>
      </c>
      <c r="I7" s="508"/>
      <c r="J7" s="507" t="s">
        <v>65</v>
      </c>
      <c r="K7" s="508"/>
      <c r="L7" s="507" t="s">
        <v>66</v>
      </c>
      <c r="M7" s="508"/>
      <c r="N7" s="507" t="s">
        <v>67</v>
      </c>
      <c r="O7" s="508"/>
      <c r="P7" s="511"/>
      <c r="Q7" s="512"/>
      <c r="R7" s="502"/>
      <c r="S7" s="502"/>
      <c r="T7" s="502"/>
      <c r="U7" s="499"/>
    </row>
    <row r="8" spans="1:33" ht="25.5" x14ac:dyDescent="0.25">
      <c r="A8" s="503"/>
      <c r="B8" s="503"/>
      <c r="C8" s="506"/>
      <c r="D8" s="506"/>
      <c r="E8" s="506"/>
      <c r="F8" s="506"/>
      <c r="G8" s="506"/>
      <c r="H8" s="371" t="s">
        <v>68</v>
      </c>
      <c r="I8" s="371" t="s">
        <v>4</v>
      </c>
      <c r="J8" s="371" t="s">
        <v>68</v>
      </c>
      <c r="K8" s="371" t="s">
        <v>4</v>
      </c>
      <c r="L8" s="371" t="s">
        <v>68</v>
      </c>
      <c r="M8" s="371" t="s">
        <v>4</v>
      </c>
      <c r="N8" s="371" t="s">
        <v>68</v>
      </c>
      <c r="O8" s="371" t="s">
        <v>4</v>
      </c>
      <c r="P8" s="371" t="s">
        <v>68</v>
      </c>
      <c r="Q8" s="371" t="s">
        <v>4</v>
      </c>
      <c r="R8" s="503"/>
      <c r="S8" s="503"/>
      <c r="T8" s="503"/>
      <c r="U8" s="500"/>
    </row>
    <row r="9" spans="1:33" s="300" customFormat="1" ht="15.75" x14ac:dyDescent="0.25">
      <c r="A9" s="372"/>
      <c r="B9" s="373"/>
      <c r="C9" s="374"/>
      <c r="D9" s="374"/>
      <c r="E9" s="374"/>
      <c r="F9" s="375"/>
      <c r="G9" s="374"/>
      <c r="H9" s="376"/>
      <c r="I9" s="376"/>
      <c r="J9" s="376"/>
      <c r="K9" s="376"/>
      <c r="L9" s="376"/>
      <c r="M9" s="376"/>
      <c r="N9" s="376"/>
      <c r="O9" s="376"/>
      <c r="P9" s="376"/>
      <c r="Q9" s="376"/>
      <c r="R9" s="377"/>
      <c r="S9" s="377"/>
      <c r="T9" s="377"/>
      <c r="U9" s="378"/>
    </row>
    <row r="10" spans="1:33" ht="15.75" x14ac:dyDescent="0.25">
      <c r="A10" s="523" t="s">
        <v>1345</v>
      </c>
      <c r="B10" s="523" t="s">
        <v>1346</v>
      </c>
      <c r="C10" s="186"/>
      <c r="D10" s="186"/>
      <c r="E10" s="186"/>
      <c r="F10" s="186"/>
      <c r="G10" s="191"/>
      <c r="H10" s="191"/>
      <c r="I10" s="207"/>
      <c r="J10" s="191"/>
      <c r="K10" s="207"/>
      <c r="L10" s="191"/>
      <c r="M10" s="207"/>
      <c r="N10" s="191"/>
      <c r="O10" s="207"/>
      <c r="P10" s="322">
        <f t="shared" ref="P10:P29" si="0">H10+J10+L10+N10</f>
        <v>0</v>
      </c>
      <c r="Q10" s="323">
        <f t="shared" ref="Q10:Q29" si="1">I10+K10+M10+O10</f>
        <v>0</v>
      </c>
      <c r="R10" s="191"/>
      <c r="S10" s="191"/>
      <c r="T10" s="191"/>
      <c r="U10" s="11"/>
    </row>
    <row r="11" spans="1:33" ht="15.75" x14ac:dyDescent="0.25">
      <c r="A11" s="524"/>
      <c r="B11" s="524"/>
      <c r="C11" s="186"/>
      <c r="D11" s="186"/>
      <c r="E11" s="186"/>
      <c r="F11" s="186"/>
      <c r="G11" s="191"/>
      <c r="H11" s="191"/>
      <c r="I11" s="207"/>
      <c r="J11" s="191"/>
      <c r="K11" s="207"/>
      <c r="L11" s="191"/>
      <c r="M11" s="207"/>
      <c r="N11" s="191"/>
      <c r="O11" s="207"/>
      <c r="P11" s="322">
        <f t="shared" si="0"/>
        <v>0</v>
      </c>
      <c r="Q11" s="323">
        <f t="shared" si="1"/>
        <v>0</v>
      </c>
      <c r="R11" s="191"/>
      <c r="S11" s="191"/>
      <c r="T11" s="191"/>
      <c r="U11" s="11"/>
    </row>
    <row r="12" spans="1:33" ht="15.75" x14ac:dyDescent="0.25">
      <c r="A12" s="524"/>
      <c r="B12" s="524"/>
      <c r="C12" s="186"/>
      <c r="D12" s="186"/>
      <c r="E12" s="186"/>
      <c r="F12" s="186"/>
      <c r="G12" s="191"/>
      <c r="H12" s="191"/>
      <c r="I12" s="207"/>
      <c r="J12" s="191"/>
      <c r="K12" s="207"/>
      <c r="L12" s="191"/>
      <c r="M12" s="207"/>
      <c r="N12" s="191"/>
      <c r="O12" s="207"/>
      <c r="P12" s="322">
        <f t="shared" si="0"/>
        <v>0</v>
      </c>
      <c r="Q12" s="323">
        <f t="shared" si="1"/>
        <v>0</v>
      </c>
      <c r="R12" s="191"/>
      <c r="S12" s="191"/>
      <c r="T12" s="191"/>
      <c r="U12" s="11"/>
    </row>
    <row r="13" spans="1:33" ht="15.75" x14ac:dyDescent="0.25">
      <c r="A13" s="524"/>
      <c r="B13" s="524"/>
      <c r="C13" s="186"/>
      <c r="D13" s="186"/>
      <c r="E13" s="186"/>
      <c r="F13" s="186"/>
      <c r="G13" s="191"/>
      <c r="H13" s="191"/>
      <c r="I13" s="207"/>
      <c r="J13" s="191"/>
      <c r="K13" s="207"/>
      <c r="L13" s="191"/>
      <c r="M13" s="207"/>
      <c r="N13" s="191"/>
      <c r="O13" s="207"/>
      <c r="P13" s="322">
        <f t="shared" si="0"/>
        <v>0</v>
      </c>
      <c r="Q13" s="323">
        <f t="shared" si="1"/>
        <v>0</v>
      </c>
      <c r="R13" s="191"/>
      <c r="S13" s="191"/>
      <c r="T13" s="191"/>
      <c r="U13" s="11"/>
    </row>
    <row r="14" spans="1:33" ht="15.75" x14ac:dyDescent="0.25">
      <c r="A14" s="524"/>
      <c r="B14" s="524"/>
      <c r="C14" s="186"/>
      <c r="D14" s="186"/>
      <c r="E14" s="186"/>
      <c r="F14" s="186"/>
      <c r="G14" s="191"/>
      <c r="H14" s="191"/>
      <c r="I14" s="207"/>
      <c r="J14" s="191"/>
      <c r="K14" s="207"/>
      <c r="L14" s="191"/>
      <c r="M14" s="207"/>
      <c r="N14" s="191"/>
      <c r="O14" s="207"/>
      <c r="P14" s="322">
        <f t="shared" si="0"/>
        <v>0</v>
      </c>
      <c r="Q14" s="323">
        <f t="shared" si="1"/>
        <v>0</v>
      </c>
      <c r="R14" s="191"/>
      <c r="S14" s="191"/>
      <c r="T14" s="191"/>
      <c r="U14" s="11"/>
    </row>
    <row r="15" spans="1:33" ht="15.75" x14ac:dyDescent="0.25">
      <c r="A15" s="524"/>
      <c r="B15" s="525"/>
      <c r="C15" s="186"/>
      <c r="D15" s="186"/>
      <c r="E15" s="186"/>
      <c r="F15" s="186"/>
      <c r="G15" s="191"/>
      <c r="H15" s="191"/>
      <c r="I15" s="207"/>
      <c r="J15" s="191"/>
      <c r="K15" s="207"/>
      <c r="L15" s="191"/>
      <c r="M15" s="207"/>
      <c r="N15" s="191"/>
      <c r="O15" s="207"/>
      <c r="P15" s="322">
        <f t="shared" si="0"/>
        <v>0</v>
      </c>
      <c r="Q15" s="323">
        <f t="shared" si="1"/>
        <v>0</v>
      </c>
      <c r="R15" s="191"/>
      <c r="S15" s="191"/>
      <c r="T15" s="191"/>
      <c r="U15" s="11"/>
    </row>
    <row r="16" spans="1:33" ht="15.75" x14ac:dyDescent="0.25">
      <c r="A16" s="524"/>
      <c r="B16" s="523" t="s">
        <v>1348</v>
      </c>
      <c r="C16" s="186"/>
      <c r="D16" s="186"/>
      <c r="E16" s="186"/>
      <c r="F16" s="186"/>
      <c r="G16" s="191"/>
      <c r="H16" s="191"/>
      <c r="I16" s="207"/>
      <c r="J16" s="191"/>
      <c r="K16" s="207"/>
      <c r="L16" s="191"/>
      <c r="M16" s="207"/>
      <c r="N16" s="191"/>
      <c r="O16" s="207"/>
      <c r="P16" s="322">
        <f t="shared" si="0"/>
        <v>0</v>
      </c>
      <c r="Q16" s="323">
        <f t="shared" si="1"/>
        <v>0</v>
      </c>
      <c r="R16" s="191"/>
      <c r="S16" s="191"/>
      <c r="T16" s="191"/>
      <c r="U16" s="11"/>
    </row>
    <row r="17" spans="1:21" ht="15.75" x14ac:dyDescent="0.25">
      <c r="A17" s="524"/>
      <c r="B17" s="524"/>
      <c r="C17" s="186"/>
      <c r="D17" s="186"/>
      <c r="E17" s="186"/>
      <c r="F17" s="186"/>
      <c r="G17" s="191"/>
      <c r="H17" s="191"/>
      <c r="I17" s="207"/>
      <c r="J17" s="191"/>
      <c r="K17" s="207"/>
      <c r="L17" s="191"/>
      <c r="M17" s="207"/>
      <c r="N17" s="191"/>
      <c r="O17" s="207"/>
      <c r="P17" s="322">
        <f t="shared" si="0"/>
        <v>0</v>
      </c>
      <c r="Q17" s="323">
        <f t="shared" si="1"/>
        <v>0</v>
      </c>
      <c r="R17" s="191"/>
      <c r="S17" s="191"/>
      <c r="T17" s="191"/>
      <c r="U17" s="11"/>
    </row>
    <row r="18" spans="1:21" ht="15.75" x14ac:dyDescent="0.25">
      <c r="A18" s="524"/>
      <c r="B18" s="524"/>
      <c r="C18" s="186"/>
      <c r="D18" s="186"/>
      <c r="E18" s="186"/>
      <c r="F18" s="186"/>
      <c r="G18" s="191"/>
      <c r="H18" s="191"/>
      <c r="I18" s="207"/>
      <c r="J18" s="191"/>
      <c r="K18" s="207"/>
      <c r="L18" s="191"/>
      <c r="M18" s="207"/>
      <c r="N18" s="191"/>
      <c r="O18" s="207"/>
      <c r="P18" s="322">
        <f t="shared" si="0"/>
        <v>0</v>
      </c>
      <c r="Q18" s="323">
        <f t="shared" si="1"/>
        <v>0</v>
      </c>
      <c r="R18" s="191"/>
      <c r="S18" s="191"/>
      <c r="T18" s="191"/>
      <c r="U18" s="11"/>
    </row>
    <row r="19" spans="1:21" ht="15.75" x14ac:dyDescent="0.25">
      <c r="A19" s="524"/>
      <c r="B19" s="524"/>
      <c r="C19" s="186"/>
      <c r="D19" s="186"/>
      <c r="E19" s="186"/>
      <c r="F19" s="186"/>
      <c r="G19" s="191"/>
      <c r="H19" s="191"/>
      <c r="I19" s="207"/>
      <c r="J19" s="191"/>
      <c r="K19" s="207"/>
      <c r="L19" s="191"/>
      <c r="M19" s="207"/>
      <c r="N19" s="191"/>
      <c r="O19" s="207"/>
      <c r="P19" s="322">
        <f t="shared" si="0"/>
        <v>0</v>
      </c>
      <c r="Q19" s="323">
        <f t="shared" si="1"/>
        <v>0</v>
      </c>
      <c r="R19" s="191"/>
      <c r="S19" s="191"/>
      <c r="T19" s="191"/>
      <c r="U19" s="11"/>
    </row>
    <row r="20" spans="1:21" ht="15.75" x14ac:dyDescent="0.25">
      <c r="A20" s="524"/>
      <c r="B20" s="525"/>
      <c r="C20" s="186"/>
      <c r="D20" s="186"/>
      <c r="E20" s="186"/>
      <c r="F20" s="186"/>
      <c r="G20" s="186"/>
      <c r="H20" s="186"/>
      <c r="I20" s="167"/>
      <c r="J20" s="186"/>
      <c r="K20" s="167"/>
      <c r="L20" s="186"/>
      <c r="M20" s="167"/>
      <c r="N20" s="186"/>
      <c r="O20" s="167"/>
      <c r="P20" s="314">
        <f t="shared" si="0"/>
        <v>0</v>
      </c>
      <c r="Q20" s="315">
        <f t="shared" si="1"/>
        <v>0</v>
      </c>
      <c r="R20" s="186"/>
      <c r="S20" s="186"/>
      <c r="T20" s="186"/>
      <c r="U20" s="261"/>
    </row>
    <row r="21" spans="1:21" ht="15.75" x14ac:dyDescent="0.25">
      <c r="A21" s="524"/>
      <c r="B21" s="523" t="s">
        <v>1349</v>
      </c>
      <c r="C21" s="186"/>
      <c r="D21" s="186"/>
      <c r="E21" s="186"/>
      <c r="F21" s="186"/>
      <c r="G21" s="191"/>
      <c r="H21" s="187"/>
      <c r="I21" s="288"/>
      <c r="J21" s="187"/>
      <c r="K21" s="288"/>
      <c r="L21" s="187"/>
      <c r="M21" s="167"/>
      <c r="N21" s="186"/>
      <c r="O21" s="167"/>
      <c r="P21" s="314">
        <f t="shared" si="0"/>
        <v>0</v>
      </c>
      <c r="Q21" s="326">
        <f t="shared" si="1"/>
        <v>0</v>
      </c>
      <c r="R21" s="186"/>
      <c r="S21" s="186"/>
      <c r="T21" s="186"/>
      <c r="U21" s="186"/>
    </row>
    <row r="22" spans="1:21" ht="15.75" x14ac:dyDescent="0.25">
      <c r="A22" s="524"/>
      <c r="B22" s="524"/>
      <c r="C22" s="186"/>
      <c r="D22" s="186"/>
      <c r="E22" s="186"/>
      <c r="F22" s="186"/>
      <c r="G22" s="191"/>
      <c r="H22" s="187"/>
      <c r="I22" s="288"/>
      <c r="J22" s="187"/>
      <c r="K22" s="288"/>
      <c r="L22" s="187"/>
      <c r="M22" s="167"/>
      <c r="N22" s="186"/>
      <c r="O22" s="167"/>
      <c r="P22" s="314">
        <f t="shared" si="0"/>
        <v>0</v>
      </c>
      <c r="Q22" s="326">
        <f t="shared" si="1"/>
        <v>0</v>
      </c>
      <c r="R22" s="186"/>
      <c r="S22" s="186"/>
      <c r="T22" s="186"/>
      <c r="U22" s="186"/>
    </row>
    <row r="23" spans="1:21" ht="15.75" x14ac:dyDescent="0.25">
      <c r="A23" s="524"/>
      <c r="B23" s="524"/>
      <c r="C23" s="186"/>
      <c r="D23" s="186"/>
      <c r="E23" s="186"/>
      <c r="F23" s="186"/>
      <c r="G23" s="191"/>
      <c r="H23" s="187"/>
      <c r="I23" s="288"/>
      <c r="J23" s="187"/>
      <c r="K23" s="288"/>
      <c r="L23" s="187"/>
      <c r="M23" s="167"/>
      <c r="N23" s="186"/>
      <c r="O23" s="167"/>
      <c r="P23" s="314">
        <f t="shared" si="0"/>
        <v>0</v>
      </c>
      <c r="Q23" s="326">
        <f t="shared" si="1"/>
        <v>0</v>
      </c>
      <c r="R23" s="186"/>
      <c r="S23" s="186"/>
      <c r="T23" s="186"/>
      <c r="U23" s="186"/>
    </row>
    <row r="24" spans="1:21" ht="15.75" x14ac:dyDescent="0.25">
      <c r="A24" s="524"/>
      <c r="B24" s="525"/>
      <c r="C24" s="186"/>
      <c r="D24" s="186"/>
      <c r="E24" s="186"/>
      <c r="F24" s="186"/>
      <c r="G24" s="191"/>
      <c r="H24" s="187"/>
      <c r="I24" s="288"/>
      <c r="J24" s="187"/>
      <c r="K24" s="288"/>
      <c r="L24" s="187"/>
      <c r="M24" s="167"/>
      <c r="N24" s="186"/>
      <c r="O24" s="167"/>
      <c r="P24" s="314">
        <f t="shared" si="0"/>
        <v>0</v>
      </c>
      <c r="Q24" s="326">
        <f t="shared" si="1"/>
        <v>0</v>
      </c>
      <c r="R24" s="186"/>
      <c r="S24" s="186"/>
      <c r="T24" s="186"/>
      <c r="U24" s="186"/>
    </row>
    <row r="25" spans="1:21" ht="15.75" x14ac:dyDescent="0.25">
      <c r="A25" s="524"/>
      <c r="B25" s="526" t="s">
        <v>1350</v>
      </c>
      <c r="C25" s="186"/>
      <c r="D25" s="186"/>
      <c r="E25" s="186"/>
      <c r="F25" s="186"/>
      <c r="G25" s="191"/>
      <c r="H25" s="187"/>
      <c r="I25" s="288"/>
      <c r="J25" s="187"/>
      <c r="K25" s="288"/>
      <c r="L25" s="187"/>
      <c r="M25" s="167"/>
      <c r="N25" s="186"/>
      <c r="O25" s="167"/>
      <c r="P25" s="314">
        <f t="shared" si="0"/>
        <v>0</v>
      </c>
      <c r="Q25" s="326">
        <f t="shared" si="1"/>
        <v>0</v>
      </c>
      <c r="R25" s="186"/>
      <c r="S25" s="186"/>
      <c r="T25" s="186"/>
      <c r="U25" s="186"/>
    </row>
    <row r="26" spans="1:21" ht="15.75" customHeight="1" x14ac:dyDescent="0.25">
      <c r="A26" s="524"/>
      <c r="B26" s="526"/>
      <c r="C26" s="186"/>
      <c r="D26" s="186"/>
      <c r="E26" s="186"/>
      <c r="F26" s="186"/>
      <c r="G26" s="191"/>
      <c r="H26" s="187"/>
      <c r="I26" s="288"/>
      <c r="J26" s="187"/>
      <c r="K26" s="288"/>
      <c r="L26" s="187"/>
      <c r="M26" s="167"/>
      <c r="N26" s="186"/>
      <c r="O26" s="167"/>
      <c r="P26" s="314">
        <f t="shared" si="0"/>
        <v>0</v>
      </c>
      <c r="Q26" s="326">
        <f t="shared" si="1"/>
        <v>0</v>
      </c>
      <c r="R26" s="186"/>
      <c r="S26" s="186"/>
      <c r="T26" s="186"/>
      <c r="U26" s="186"/>
    </row>
    <row r="27" spans="1:21" ht="15.75" x14ac:dyDescent="0.25">
      <c r="A27" s="524"/>
      <c r="B27" s="526"/>
      <c r="C27" s="186"/>
      <c r="D27" s="186"/>
      <c r="E27" s="186"/>
      <c r="F27" s="186"/>
      <c r="G27" s="191"/>
      <c r="H27" s="187"/>
      <c r="I27" s="288"/>
      <c r="J27" s="187"/>
      <c r="K27" s="288"/>
      <c r="L27" s="187"/>
      <c r="M27" s="167"/>
      <c r="N27" s="186"/>
      <c r="O27" s="167"/>
      <c r="P27" s="314">
        <f t="shared" si="0"/>
        <v>0</v>
      </c>
      <c r="Q27" s="326">
        <f t="shared" si="1"/>
        <v>0</v>
      </c>
      <c r="R27" s="186"/>
      <c r="S27" s="186"/>
      <c r="T27" s="186"/>
      <c r="U27" s="186"/>
    </row>
    <row r="28" spans="1:21" ht="15.75" x14ac:dyDescent="0.25">
      <c r="A28" s="524"/>
      <c r="B28" s="526"/>
      <c r="C28" s="186"/>
      <c r="D28" s="186"/>
      <c r="E28" s="186"/>
      <c r="F28" s="186"/>
      <c r="G28" s="186"/>
      <c r="H28" s="186"/>
      <c r="I28" s="167"/>
      <c r="J28" s="186"/>
      <c r="K28" s="167"/>
      <c r="L28" s="186"/>
      <c r="M28" s="167"/>
      <c r="N28" s="186"/>
      <c r="O28" s="167"/>
      <c r="P28" s="314">
        <f t="shared" si="0"/>
        <v>0</v>
      </c>
      <c r="Q28" s="315">
        <f t="shared" si="1"/>
        <v>0</v>
      </c>
      <c r="R28" s="186"/>
      <c r="S28" s="186"/>
      <c r="T28" s="186"/>
      <c r="U28" s="186"/>
    </row>
    <row r="29" spans="1:21" ht="15.75" x14ac:dyDescent="0.25">
      <c r="A29" s="525"/>
      <c r="B29" s="526"/>
      <c r="C29" s="186"/>
      <c r="D29" s="186"/>
      <c r="E29" s="186"/>
      <c r="F29" s="186"/>
      <c r="G29" s="186"/>
      <c r="H29" s="186"/>
      <c r="I29" s="167"/>
      <c r="J29" s="186"/>
      <c r="K29" s="167"/>
      <c r="L29" s="186"/>
      <c r="M29" s="167"/>
      <c r="N29" s="186"/>
      <c r="O29" s="167"/>
      <c r="P29" s="314">
        <f t="shared" si="0"/>
        <v>0</v>
      </c>
      <c r="Q29" s="315">
        <f t="shared" si="1"/>
        <v>0</v>
      </c>
      <c r="R29" s="186"/>
      <c r="S29" s="186"/>
      <c r="T29" s="186"/>
      <c r="U29" s="186"/>
    </row>
    <row r="30" spans="1:21" ht="15.75" x14ac:dyDescent="0.25">
      <c r="A30" s="535" t="s">
        <v>438</v>
      </c>
      <c r="B30" s="536"/>
      <c r="C30" s="536"/>
      <c r="D30" s="536"/>
      <c r="E30" s="536"/>
      <c r="F30" s="536"/>
      <c r="G30" s="536"/>
      <c r="H30" s="536"/>
      <c r="I30" s="536"/>
      <c r="J30" s="536"/>
      <c r="K30" s="536"/>
      <c r="L30" s="536"/>
      <c r="M30" s="536"/>
      <c r="N30" s="536"/>
      <c r="O30" s="536"/>
      <c r="P30" s="536"/>
      <c r="Q30" s="536"/>
      <c r="R30" s="536"/>
      <c r="S30" s="536"/>
      <c r="T30" s="536"/>
      <c r="U30" s="537"/>
    </row>
    <row r="31" spans="1:21" ht="15.75" customHeight="1" x14ac:dyDescent="0.25">
      <c r="A31" s="523" t="s">
        <v>1355</v>
      </c>
      <c r="B31" s="526" t="s">
        <v>1356</v>
      </c>
      <c r="C31" s="186"/>
      <c r="D31" s="186"/>
      <c r="E31" s="186"/>
      <c r="F31" s="186"/>
      <c r="G31" s="191"/>
      <c r="H31" s="186"/>
      <c r="I31" s="167"/>
      <c r="J31" s="186"/>
      <c r="K31" s="167"/>
      <c r="L31" s="186"/>
      <c r="M31" s="167"/>
      <c r="N31" s="186"/>
      <c r="O31" s="167"/>
      <c r="P31" s="314">
        <f t="shared" ref="P31:P42" si="2">H31+J31+L31+N31</f>
        <v>0</v>
      </c>
      <c r="Q31" s="315">
        <f t="shared" ref="Q31:Q42" si="3">I31+K31+M31+O31</f>
        <v>0</v>
      </c>
      <c r="R31" s="186"/>
      <c r="S31" s="186"/>
      <c r="T31" s="186"/>
      <c r="U31" s="209"/>
    </row>
    <row r="32" spans="1:21" ht="15.75" x14ac:dyDescent="0.25">
      <c r="A32" s="524"/>
      <c r="B32" s="526"/>
      <c r="C32" s="186"/>
      <c r="D32" s="186"/>
      <c r="E32" s="186"/>
      <c r="F32" s="186"/>
      <c r="G32" s="191"/>
      <c r="H32" s="186"/>
      <c r="I32" s="167"/>
      <c r="J32" s="186"/>
      <c r="K32" s="167"/>
      <c r="L32" s="186"/>
      <c r="M32" s="167"/>
      <c r="N32" s="186"/>
      <c r="O32" s="167"/>
      <c r="P32" s="314">
        <f t="shared" si="2"/>
        <v>0</v>
      </c>
      <c r="Q32" s="315">
        <f t="shared" si="3"/>
        <v>0</v>
      </c>
      <c r="R32" s="186"/>
      <c r="S32" s="186"/>
      <c r="T32" s="186"/>
      <c r="U32" s="209"/>
    </row>
    <row r="33" spans="1:21" ht="15.75" x14ac:dyDescent="0.25">
      <c r="A33" s="524"/>
      <c r="B33" s="526"/>
      <c r="C33" s="186"/>
      <c r="D33" s="186"/>
      <c r="E33" s="186"/>
      <c r="F33" s="186"/>
      <c r="G33" s="191"/>
      <c r="H33" s="186"/>
      <c r="I33" s="167"/>
      <c r="J33" s="186"/>
      <c r="K33" s="167"/>
      <c r="L33" s="186"/>
      <c r="M33" s="167"/>
      <c r="N33" s="186"/>
      <c r="O33" s="167"/>
      <c r="P33" s="314">
        <f t="shared" si="2"/>
        <v>0</v>
      </c>
      <c r="Q33" s="315">
        <f t="shared" si="3"/>
        <v>0</v>
      </c>
      <c r="R33" s="186"/>
      <c r="S33" s="186"/>
      <c r="T33" s="186"/>
      <c r="U33" s="209"/>
    </row>
    <row r="34" spans="1:21" ht="15.75" x14ac:dyDescent="0.25">
      <c r="A34" s="524"/>
      <c r="B34" s="526"/>
      <c r="C34" s="186"/>
      <c r="D34" s="186"/>
      <c r="E34" s="186"/>
      <c r="F34" s="186"/>
      <c r="G34" s="191"/>
      <c r="H34" s="186"/>
      <c r="I34" s="167"/>
      <c r="J34" s="186"/>
      <c r="K34" s="167"/>
      <c r="L34" s="186"/>
      <c r="M34" s="167"/>
      <c r="N34" s="186"/>
      <c r="O34" s="167"/>
      <c r="P34" s="314">
        <f t="shared" si="2"/>
        <v>0</v>
      </c>
      <c r="Q34" s="315">
        <f t="shared" si="3"/>
        <v>0</v>
      </c>
      <c r="R34" s="186"/>
      <c r="S34" s="186"/>
      <c r="T34" s="186"/>
      <c r="U34" s="209"/>
    </row>
    <row r="35" spans="1:21" ht="15.75" x14ac:dyDescent="0.25">
      <c r="A35" s="524"/>
      <c r="B35" s="526"/>
      <c r="C35" s="186"/>
      <c r="D35" s="186"/>
      <c r="E35" s="186"/>
      <c r="F35" s="186"/>
      <c r="G35" s="191"/>
      <c r="H35" s="186"/>
      <c r="I35" s="167"/>
      <c r="J35" s="186"/>
      <c r="K35" s="167"/>
      <c r="L35" s="186"/>
      <c r="M35" s="167"/>
      <c r="N35" s="186"/>
      <c r="O35" s="167"/>
      <c r="P35" s="314">
        <f t="shared" si="2"/>
        <v>0</v>
      </c>
      <c r="Q35" s="315">
        <f t="shared" si="3"/>
        <v>0</v>
      </c>
      <c r="R35" s="186"/>
      <c r="S35" s="186"/>
      <c r="T35" s="186"/>
      <c r="U35" s="209"/>
    </row>
    <row r="36" spans="1:21" ht="15.75" x14ac:dyDescent="0.25">
      <c r="A36" s="525"/>
      <c r="B36" s="526"/>
      <c r="C36" s="186"/>
      <c r="D36" s="186"/>
      <c r="E36" s="186"/>
      <c r="F36" s="186"/>
      <c r="G36" s="191"/>
      <c r="H36" s="186"/>
      <c r="I36" s="167"/>
      <c r="J36" s="186"/>
      <c r="K36" s="167"/>
      <c r="L36" s="186"/>
      <c r="M36" s="167"/>
      <c r="N36" s="186"/>
      <c r="O36" s="167"/>
      <c r="P36" s="314">
        <f t="shared" si="2"/>
        <v>0</v>
      </c>
      <c r="Q36" s="315">
        <f t="shared" si="3"/>
        <v>0</v>
      </c>
      <c r="R36" s="186"/>
      <c r="S36" s="186"/>
      <c r="T36" s="186"/>
      <c r="U36" s="209"/>
    </row>
    <row r="37" spans="1:21" ht="15.75" x14ac:dyDescent="0.25">
      <c r="A37" s="526" t="s">
        <v>1353</v>
      </c>
      <c r="B37" s="526" t="s">
        <v>1357</v>
      </c>
      <c r="C37" s="186"/>
      <c r="D37" s="186"/>
      <c r="E37" s="186"/>
      <c r="F37" s="186"/>
      <c r="G37" s="186"/>
      <c r="H37" s="186"/>
      <c r="I37" s="167"/>
      <c r="J37" s="186"/>
      <c r="K37" s="167"/>
      <c r="L37" s="187"/>
      <c r="M37" s="167"/>
      <c r="N37" s="186"/>
      <c r="O37" s="167"/>
      <c r="P37" s="316">
        <f t="shared" si="2"/>
        <v>0</v>
      </c>
      <c r="Q37" s="315">
        <f t="shared" si="3"/>
        <v>0</v>
      </c>
      <c r="R37" s="186"/>
      <c r="S37" s="186"/>
      <c r="T37" s="186"/>
      <c r="U37" s="261"/>
    </row>
    <row r="38" spans="1:21" ht="15.75" x14ac:dyDescent="0.25">
      <c r="A38" s="526"/>
      <c r="B38" s="526"/>
      <c r="C38" s="186"/>
      <c r="D38" s="186"/>
      <c r="E38" s="186"/>
      <c r="F38" s="186"/>
      <c r="G38" s="186"/>
      <c r="H38" s="186"/>
      <c r="I38" s="167"/>
      <c r="J38" s="186"/>
      <c r="K38" s="167"/>
      <c r="L38" s="187"/>
      <c r="M38" s="167"/>
      <c r="N38" s="186"/>
      <c r="O38" s="167"/>
      <c r="P38" s="316">
        <f t="shared" si="2"/>
        <v>0</v>
      </c>
      <c r="Q38" s="315">
        <f t="shared" si="3"/>
        <v>0</v>
      </c>
      <c r="R38" s="186"/>
      <c r="S38" s="186"/>
      <c r="T38" s="186"/>
      <c r="U38" s="261"/>
    </row>
    <row r="39" spans="1:21" ht="15.75" x14ac:dyDescent="0.25">
      <c r="A39" s="526"/>
      <c r="B39" s="526"/>
      <c r="C39" s="186"/>
      <c r="D39" s="186"/>
      <c r="E39" s="186"/>
      <c r="F39" s="186"/>
      <c r="G39" s="186"/>
      <c r="H39" s="186"/>
      <c r="I39" s="167"/>
      <c r="J39" s="186"/>
      <c r="K39" s="167"/>
      <c r="L39" s="187"/>
      <c r="M39" s="167"/>
      <c r="N39" s="186"/>
      <c r="O39" s="167"/>
      <c r="P39" s="316">
        <f t="shared" si="2"/>
        <v>0</v>
      </c>
      <c r="Q39" s="315">
        <f t="shared" si="3"/>
        <v>0</v>
      </c>
      <c r="R39" s="186"/>
      <c r="S39" s="186"/>
      <c r="T39" s="186"/>
      <c r="U39" s="261"/>
    </row>
    <row r="40" spans="1:21" ht="15.75" x14ac:dyDescent="0.25">
      <c r="A40" s="526"/>
      <c r="B40" s="526"/>
      <c r="C40" s="186"/>
      <c r="D40" s="186"/>
      <c r="E40" s="186"/>
      <c r="F40" s="186"/>
      <c r="G40" s="186"/>
      <c r="H40" s="186"/>
      <c r="I40" s="167"/>
      <c r="J40" s="186"/>
      <c r="K40" s="167"/>
      <c r="L40" s="187"/>
      <c r="M40" s="167"/>
      <c r="N40" s="186"/>
      <c r="O40" s="167"/>
      <c r="P40" s="316">
        <f t="shared" si="2"/>
        <v>0</v>
      </c>
      <c r="Q40" s="315">
        <f t="shared" si="3"/>
        <v>0</v>
      </c>
      <c r="R40" s="186"/>
      <c r="S40" s="186"/>
      <c r="T40" s="186"/>
      <c r="U40" s="261"/>
    </row>
    <row r="41" spans="1:21" ht="15.75" x14ac:dyDescent="0.25">
      <c r="A41" s="526"/>
      <c r="B41" s="526"/>
      <c r="C41" s="186"/>
      <c r="D41" s="186"/>
      <c r="E41" s="186"/>
      <c r="F41" s="186"/>
      <c r="G41" s="186"/>
      <c r="H41" s="186"/>
      <c r="I41" s="167"/>
      <c r="J41" s="186"/>
      <c r="K41" s="167"/>
      <c r="L41" s="187"/>
      <c r="M41" s="167"/>
      <c r="N41" s="186"/>
      <c r="O41" s="167"/>
      <c r="P41" s="316">
        <f t="shared" si="2"/>
        <v>0</v>
      </c>
      <c r="Q41" s="315">
        <f t="shared" si="3"/>
        <v>0</v>
      </c>
      <c r="R41" s="186"/>
      <c r="S41" s="186"/>
      <c r="T41" s="186"/>
      <c r="U41" s="261"/>
    </row>
    <row r="42" spans="1:21" ht="15.75" x14ac:dyDescent="0.25">
      <c r="A42" s="526"/>
      <c r="B42" s="526"/>
      <c r="C42" s="186"/>
      <c r="D42" s="186"/>
      <c r="E42" s="186"/>
      <c r="F42" s="186"/>
      <c r="G42" s="186"/>
      <c r="H42" s="186"/>
      <c r="I42" s="167"/>
      <c r="J42" s="186"/>
      <c r="K42" s="167"/>
      <c r="L42" s="186"/>
      <c r="M42" s="167"/>
      <c r="N42" s="187"/>
      <c r="O42" s="167"/>
      <c r="P42" s="316">
        <f t="shared" si="2"/>
        <v>0</v>
      </c>
      <c r="Q42" s="315">
        <f t="shared" si="3"/>
        <v>0</v>
      </c>
      <c r="R42" s="186"/>
      <c r="S42" s="186"/>
      <c r="T42" s="186"/>
      <c r="U42" s="261"/>
    </row>
    <row r="43" spans="1:21" ht="15.75" x14ac:dyDescent="0.25">
      <c r="A43" s="227"/>
      <c r="B43" s="228"/>
      <c r="C43" s="228"/>
      <c r="D43" s="228"/>
      <c r="E43" s="227" t="s">
        <v>1347</v>
      </c>
      <c r="F43" s="228"/>
      <c r="G43" s="229"/>
      <c r="H43" s="211">
        <f t="shared" ref="H43:Q43" si="4">SUM(H10:H42)</f>
        <v>0</v>
      </c>
      <c r="I43" s="212">
        <f t="shared" si="4"/>
        <v>0</v>
      </c>
      <c r="J43" s="211">
        <f t="shared" si="4"/>
        <v>0</v>
      </c>
      <c r="K43" s="212">
        <f t="shared" si="4"/>
        <v>0</v>
      </c>
      <c r="L43" s="211">
        <f t="shared" si="4"/>
        <v>0</v>
      </c>
      <c r="M43" s="212">
        <f t="shared" si="4"/>
        <v>0</v>
      </c>
      <c r="N43" s="211">
        <f t="shared" si="4"/>
        <v>0</v>
      </c>
      <c r="O43" s="212">
        <f t="shared" si="4"/>
        <v>0</v>
      </c>
      <c r="P43" s="212">
        <f t="shared" si="4"/>
        <v>0</v>
      </c>
      <c r="Q43" s="212">
        <f t="shared" si="4"/>
        <v>0</v>
      </c>
      <c r="R43" s="201"/>
      <c r="S43" s="201"/>
      <c r="T43" s="201"/>
      <c r="U43" s="201"/>
    </row>
    <row r="45" spans="1:21" x14ac:dyDescent="0.25">
      <c r="I45"/>
      <c r="K45"/>
      <c r="M45"/>
      <c r="O45"/>
      <c r="Q45" s="327"/>
    </row>
    <row r="46" spans="1:21" x14ac:dyDescent="0.25">
      <c r="I46"/>
      <c r="K46"/>
      <c r="M46"/>
      <c r="O46"/>
      <c r="Q46" s="327"/>
    </row>
    <row r="47" spans="1:21" x14ac:dyDescent="0.25">
      <c r="I47"/>
      <c r="K47"/>
      <c r="M47"/>
      <c r="O47"/>
      <c r="Q47" s="327"/>
    </row>
    <row r="48" spans="1:21" x14ac:dyDescent="0.25">
      <c r="I48"/>
      <c r="K48"/>
      <c r="M48"/>
      <c r="O48"/>
      <c r="Q48" s="327"/>
    </row>
    <row r="49" spans="3:17" x14ac:dyDescent="0.25">
      <c r="C49" s="395"/>
      <c r="I49"/>
      <c r="K49"/>
      <c r="M49"/>
      <c r="O49"/>
      <c r="Q49" s="327"/>
    </row>
    <row r="50" spans="3:17" x14ac:dyDescent="0.25">
      <c r="C50" s="395"/>
      <c r="I50"/>
      <c r="K50"/>
      <c r="M50"/>
      <c r="O50"/>
      <c r="Q50" s="327"/>
    </row>
    <row r="51" spans="3:17" x14ac:dyDescent="0.25">
      <c r="C51" s="395"/>
      <c r="I51"/>
      <c r="K51"/>
      <c r="M51"/>
      <c r="O51"/>
      <c r="Q51" s="327"/>
    </row>
    <row r="52" spans="3:17" x14ac:dyDescent="0.25">
      <c r="C52" s="395"/>
      <c r="I52"/>
      <c r="K52"/>
      <c r="M52"/>
      <c r="O52"/>
      <c r="Q52" s="327"/>
    </row>
    <row r="53" spans="3:17" x14ac:dyDescent="0.25">
      <c r="C53" s="395"/>
      <c r="I53"/>
      <c r="K53"/>
      <c r="M53"/>
      <c r="O53"/>
      <c r="Q53" s="327"/>
    </row>
    <row r="54" spans="3:17" x14ac:dyDescent="0.25">
      <c r="C54" s="395"/>
      <c r="I54"/>
      <c r="K54"/>
      <c r="M54"/>
      <c r="O54"/>
      <c r="Q54" s="327"/>
    </row>
    <row r="55" spans="3:17" x14ac:dyDescent="0.25">
      <c r="C55" s="395"/>
      <c r="I55"/>
      <c r="K55"/>
      <c r="M55"/>
      <c r="O55"/>
      <c r="Q55" s="327"/>
    </row>
    <row r="56" spans="3:17" x14ac:dyDescent="0.25">
      <c r="C56" s="395"/>
      <c r="I56"/>
      <c r="K56"/>
      <c r="M56"/>
      <c r="O56"/>
      <c r="Q56" s="327"/>
    </row>
    <row r="57" spans="3:17" x14ac:dyDescent="0.25">
      <c r="C57" s="395"/>
      <c r="I57"/>
      <c r="K57"/>
      <c r="M57"/>
      <c r="O57"/>
      <c r="Q57" s="327"/>
    </row>
    <row r="58" spans="3:17" x14ac:dyDescent="0.25">
      <c r="C58" s="395"/>
      <c r="I58"/>
      <c r="K58"/>
      <c r="M58"/>
      <c r="O58"/>
      <c r="Q58" s="327"/>
    </row>
    <row r="59" spans="3:17" x14ac:dyDescent="0.25">
      <c r="C59" s="395"/>
      <c r="I59"/>
      <c r="K59"/>
      <c r="M59"/>
      <c r="O59"/>
      <c r="Q59" s="327"/>
    </row>
    <row r="60" spans="3:17" x14ac:dyDescent="0.25">
      <c r="C60" s="395"/>
      <c r="I60"/>
      <c r="K60"/>
      <c r="M60"/>
      <c r="O60"/>
      <c r="Q60" s="327"/>
    </row>
    <row r="61" spans="3:17" x14ac:dyDescent="0.25">
      <c r="C61" s="395"/>
      <c r="I61"/>
      <c r="K61"/>
      <c r="M61"/>
      <c r="O61"/>
      <c r="Q61" s="327"/>
    </row>
    <row r="62" spans="3:17" x14ac:dyDescent="0.25">
      <c r="C62" s="395"/>
      <c r="I62"/>
      <c r="K62"/>
      <c r="M62"/>
      <c r="O62"/>
      <c r="Q62" s="327"/>
    </row>
    <row r="63" spans="3:17" x14ac:dyDescent="0.25">
      <c r="C63" s="395"/>
    </row>
    <row r="64" spans="3:17" x14ac:dyDescent="0.25">
      <c r="C64" s="395"/>
    </row>
    <row r="65" spans="3:3" x14ac:dyDescent="0.25">
      <c r="C65" s="395"/>
    </row>
    <row r="66" spans="3:3" x14ac:dyDescent="0.25">
      <c r="C66" s="395"/>
    </row>
    <row r="67" spans="3:3" x14ac:dyDescent="0.25">
      <c r="C67" s="395"/>
    </row>
    <row r="68" spans="3:3" x14ac:dyDescent="0.25">
      <c r="C68" s="395"/>
    </row>
    <row r="69" spans="3:3" x14ac:dyDescent="0.25">
      <c r="C69" s="395"/>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2" activePane="bottomLeft" state="frozen"/>
      <selection activeCell="P6" sqref="P6"/>
      <selection pane="bottomLeft" activeCell="B20" sqref="B20:B26"/>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395" customWidth="1"/>
    <col min="5" max="7" width="27.42578125" customWidth="1"/>
    <col min="8" max="8" width="15.28515625" customWidth="1"/>
    <col min="9" max="9" width="12.140625" style="170" bestFit="1" customWidth="1"/>
    <col min="10" max="10" width="15.28515625" customWidth="1"/>
    <col min="11" max="11" width="12.140625" style="170" bestFit="1" customWidth="1"/>
    <col min="12" max="12" width="15.28515625" customWidth="1"/>
    <col min="13" max="13" width="12.140625" style="170" bestFit="1" customWidth="1"/>
    <col min="14" max="14" width="15.28515625" customWidth="1"/>
    <col min="15" max="15" width="11.5703125" style="170"/>
    <col min="16" max="16" width="15.28515625" customWidth="1"/>
    <col min="17" max="17" width="15.7109375" style="170" customWidth="1"/>
    <col min="18" max="20" width="14.28515625" customWidth="1"/>
    <col min="21" max="21" width="17" customWidth="1"/>
  </cols>
  <sheetData>
    <row r="1" spans="1:21" s="222" customFormat="1" ht="18" customHeight="1" x14ac:dyDescent="0.25">
      <c r="B1" s="221"/>
      <c r="C1" s="444" t="s">
        <v>1563</v>
      </c>
      <c r="D1" s="444" t="s">
        <v>1564</v>
      </c>
      <c r="E1" s="444" t="s">
        <v>1565</v>
      </c>
      <c r="F1" s="221"/>
      <c r="G1" s="221"/>
      <c r="H1" s="221" t="s">
        <v>75</v>
      </c>
      <c r="J1" s="221"/>
      <c r="K1" s="221"/>
      <c r="L1" s="221"/>
      <c r="M1" s="221"/>
      <c r="N1" s="221"/>
      <c r="O1" s="221"/>
      <c r="P1" s="221"/>
      <c r="Q1" s="221"/>
      <c r="R1" s="221"/>
      <c r="S1" s="221"/>
      <c r="T1" s="221"/>
      <c r="U1" s="221"/>
    </row>
    <row r="2" spans="1:21" s="222" customFormat="1" ht="18" customHeight="1" x14ac:dyDescent="0.25">
      <c r="A2" s="254" t="s">
        <v>1310</v>
      </c>
      <c r="B2" s="221"/>
      <c r="C2" s="221"/>
      <c r="D2" s="221"/>
      <c r="E2" s="221"/>
      <c r="F2" s="221"/>
      <c r="G2" s="221"/>
      <c r="H2" s="221"/>
      <c r="J2" s="221"/>
      <c r="K2" s="221"/>
      <c r="L2" s="221"/>
      <c r="M2" s="221"/>
      <c r="N2" s="221"/>
      <c r="O2" s="221"/>
      <c r="P2" s="221"/>
      <c r="Q2" s="221"/>
      <c r="R2" s="221"/>
      <c r="S2" s="221"/>
      <c r="T2" s="221"/>
      <c r="U2" s="221"/>
    </row>
    <row r="3" spans="1:21" s="222" customFormat="1" ht="18.75" x14ac:dyDescent="0.2">
      <c r="A3" s="289" t="s">
        <v>1358</v>
      </c>
      <c r="B3" s="221"/>
      <c r="C3" s="221"/>
      <c r="D3" s="221"/>
      <c r="E3" s="221"/>
      <c r="F3" s="221"/>
      <c r="G3" s="221"/>
      <c r="H3" s="221"/>
      <c r="J3" s="221"/>
      <c r="K3" s="221"/>
      <c r="L3" s="221"/>
      <c r="M3" s="221"/>
      <c r="N3" s="221"/>
      <c r="O3" s="221"/>
      <c r="P3" s="221"/>
      <c r="Q3" s="221"/>
      <c r="R3" s="221"/>
      <c r="S3" s="221"/>
      <c r="T3" s="221"/>
      <c r="U3" s="221"/>
    </row>
    <row r="4" spans="1:21" s="4" customFormat="1" ht="15.7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63</v>
      </c>
      <c r="S4" s="501" t="s">
        <v>70</v>
      </c>
      <c r="T4" s="501" t="s">
        <v>69</v>
      </c>
      <c r="U4" s="498" t="s">
        <v>56</v>
      </c>
    </row>
    <row r="5" spans="1:21" s="4" customFormat="1"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499"/>
    </row>
    <row r="6" spans="1:21" s="5" customFormat="1" ht="25.5"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0"/>
    </row>
    <row r="7" spans="1:21" s="5" customFormat="1" ht="15.75" x14ac:dyDescent="0.25">
      <c r="A7" s="372"/>
      <c r="B7" s="373"/>
      <c r="C7" s="374"/>
      <c r="D7" s="374"/>
      <c r="E7" s="374"/>
      <c r="F7" s="375"/>
      <c r="G7" s="374"/>
      <c r="H7" s="376"/>
      <c r="I7" s="376"/>
      <c r="J7" s="376"/>
      <c r="K7" s="376"/>
      <c r="L7" s="376"/>
      <c r="M7" s="376"/>
      <c r="N7" s="376"/>
      <c r="O7" s="376"/>
      <c r="P7" s="376"/>
      <c r="Q7" s="376"/>
      <c r="R7" s="377"/>
      <c r="S7" s="377"/>
      <c r="T7" s="377"/>
      <c r="U7" s="378"/>
    </row>
    <row r="8" spans="1:21" ht="15.75" x14ac:dyDescent="0.25">
      <c r="A8" s="538" t="s">
        <v>1359</v>
      </c>
      <c r="B8" s="538" t="s">
        <v>72</v>
      </c>
      <c r="C8" s="261"/>
      <c r="D8" s="261"/>
      <c r="E8" s="261"/>
      <c r="F8" s="261"/>
      <c r="G8" s="11"/>
      <c r="H8" s="287"/>
      <c r="I8" s="290"/>
      <c r="J8" s="287"/>
      <c r="K8" s="290"/>
      <c r="L8" s="287"/>
      <c r="M8" s="290"/>
      <c r="N8" s="287"/>
      <c r="O8" s="290"/>
      <c r="P8" s="329">
        <f>H8+J8+L8+N8</f>
        <v>0</v>
      </c>
      <c r="Q8" s="330">
        <f>I8+K8+M8+O8</f>
        <v>0</v>
      </c>
      <c r="R8" s="284"/>
      <c r="S8" s="186"/>
      <c r="T8" s="186"/>
      <c r="U8" s="186"/>
    </row>
    <row r="9" spans="1:21" ht="15.75" x14ac:dyDescent="0.25">
      <c r="A9" s="538"/>
      <c r="B9" s="538"/>
      <c r="C9" s="261"/>
      <c r="D9" s="261"/>
      <c r="E9" s="261"/>
      <c r="F9" s="261"/>
      <c r="G9" s="11"/>
      <c r="H9" s="287"/>
      <c r="I9" s="290"/>
      <c r="J9" s="287"/>
      <c r="K9" s="290"/>
      <c r="L9" s="287"/>
      <c r="M9" s="290"/>
      <c r="N9" s="287"/>
      <c r="O9" s="290"/>
      <c r="P9" s="329">
        <f t="shared" ref="P9:P26" si="0">H9+J9+L9+N9</f>
        <v>0</v>
      </c>
      <c r="Q9" s="330">
        <f t="shared" ref="Q9:Q26" si="1">I9+K9+M9+O9</f>
        <v>0</v>
      </c>
      <c r="R9" s="284"/>
      <c r="S9" s="186"/>
      <c r="T9" s="186"/>
      <c r="U9" s="186"/>
    </row>
    <row r="10" spans="1:21" ht="15.75" x14ac:dyDescent="0.25">
      <c r="A10" s="538"/>
      <c r="B10" s="538"/>
      <c r="C10" s="261"/>
      <c r="D10" s="261"/>
      <c r="E10" s="261"/>
      <c r="F10" s="261"/>
      <c r="G10" s="11"/>
      <c r="H10" s="287"/>
      <c r="I10" s="290"/>
      <c r="J10" s="287"/>
      <c r="K10" s="290"/>
      <c r="L10" s="287"/>
      <c r="M10" s="290"/>
      <c r="N10" s="287"/>
      <c r="O10" s="290"/>
      <c r="P10" s="329">
        <f t="shared" si="0"/>
        <v>0</v>
      </c>
      <c r="Q10" s="330">
        <f t="shared" si="1"/>
        <v>0</v>
      </c>
      <c r="R10" s="284"/>
      <c r="S10" s="186"/>
      <c r="T10" s="186"/>
      <c r="U10" s="186"/>
    </row>
    <row r="11" spans="1:21" ht="15.75" x14ac:dyDescent="0.25">
      <c r="A11" s="538"/>
      <c r="B11" s="538"/>
      <c r="C11" s="261"/>
      <c r="D11" s="261"/>
      <c r="E11" s="261"/>
      <c r="F11" s="261"/>
      <c r="G11" s="11"/>
      <c r="H11" s="287"/>
      <c r="I11" s="290"/>
      <c r="J11" s="287"/>
      <c r="K11" s="290"/>
      <c r="L11" s="287"/>
      <c r="M11" s="290"/>
      <c r="N11" s="287"/>
      <c r="O11" s="290"/>
      <c r="P11" s="329">
        <f t="shared" si="0"/>
        <v>0</v>
      </c>
      <c r="Q11" s="330">
        <f t="shared" si="1"/>
        <v>0</v>
      </c>
      <c r="R11" s="284"/>
      <c r="S11" s="186"/>
      <c r="T11" s="186"/>
      <c r="U11" s="186"/>
    </row>
    <row r="12" spans="1:21" ht="15.75" x14ac:dyDescent="0.25">
      <c r="A12" s="538"/>
      <c r="B12" s="538"/>
      <c r="C12" s="261"/>
      <c r="D12" s="261"/>
      <c r="E12" s="261"/>
      <c r="F12" s="261"/>
      <c r="G12" s="11"/>
      <c r="H12" s="287"/>
      <c r="I12" s="290"/>
      <c r="J12" s="287"/>
      <c r="K12" s="290"/>
      <c r="L12" s="287"/>
      <c r="M12" s="290"/>
      <c r="N12" s="287"/>
      <c r="O12" s="290"/>
      <c r="P12" s="329">
        <f t="shared" si="0"/>
        <v>0</v>
      </c>
      <c r="Q12" s="330">
        <f t="shared" si="1"/>
        <v>0</v>
      </c>
      <c r="R12" s="284"/>
      <c r="S12" s="186"/>
      <c r="T12" s="186"/>
      <c r="U12" s="186"/>
    </row>
    <row r="13" spans="1:21" ht="15.75" x14ac:dyDescent="0.25">
      <c r="A13" s="538"/>
      <c r="B13" s="538"/>
      <c r="C13" s="261"/>
      <c r="D13" s="261"/>
      <c r="E13" s="261"/>
      <c r="F13" s="261"/>
      <c r="G13" s="11"/>
      <c r="H13" s="287"/>
      <c r="I13" s="290"/>
      <c r="J13" s="287"/>
      <c r="K13" s="290"/>
      <c r="L13" s="287"/>
      <c r="M13" s="290"/>
      <c r="N13" s="287"/>
      <c r="O13" s="290"/>
      <c r="P13" s="329">
        <f t="shared" si="0"/>
        <v>0</v>
      </c>
      <c r="Q13" s="330">
        <f t="shared" si="1"/>
        <v>0</v>
      </c>
      <c r="R13" s="284"/>
      <c r="S13" s="186"/>
      <c r="T13" s="186"/>
      <c r="U13" s="186"/>
    </row>
    <row r="14" spans="1:21" ht="15.75" x14ac:dyDescent="0.25">
      <c r="A14" s="538"/>
      <c r="B14" s="538" t="s">
        <v>73</v>
      </c>
      <c r="C14" s="261"/>
      <c r="D14" s="261"/>
      <c r="E14" s="261"/>
      <c r="F14" s="261"/>
      <c r="G14" s="11"/>
      <c r="H14" s="287"/>
      <c r="I14" s="290"/>
      <c r="J14" s="287"/>
      <c r="K14" s="290"/>
      <c r="L14" s="287"/>
      <c r="M14" s="290"/>
      <c r="N14" s="287"/>
      <c r="O14" s="290"/>
      <c r="P14" s="329">
        <f t="shared" si="0"/>
        <v>0</v>
      </c>
      <c r="Q14" s="330">
        <f t="shared" si="1"/>
        <v>0</v>
      </c>
      <c r="R14" s="284"/>
      <c r="S14" s="186"/>
      <c r="T14" s="186"/>
      <c r="U14" s="186"/>
    </row>
    <row r="15" spans="1:21" ht="15.75" x14ac:dyDescent="0.25">
      <c r="A15" s="538"/>
      <c r="B15" s="538"/>
      <c r="C15" s="261"/>
      <c r="D15" s="261"/>
      <c r="E15" s="261"/>
      <c r="F15" s="261"/>
      <c r="G15" s="11"/>
      <c r="H15" s="287"/>
      <c r="I15" s="290"/>
      <c r="J15" s="287"/>
      <c r="K15" s="290"/>
      <c r="L15" s="287"/>
      <c r="M15" s="290"/>
      <c r="N15" s="287"/>
      <c r="O15" s="290"/>
      <c r="P15" s="329">
        <f t="shared" si="0"/>
        <v>0</v>
      </c>
      <c r="Q15" s="330">
        <f t="shared" si="1"/>
        <v>0</v>
      </c>
      <c r="R15" s="284"/>
      <c r="S15" s="186"/>
      <c r="T15" s="186"/>
      <c r="U15" s="186"/>
    </row>
    <row r="16" spans="1:21" ht="15.75" x14ac:dyDescent="0.25">
      <c r="A16" s="538"/>
      <c r="B16" s="538"/>
      <c r="C16" s="261"/>
      <c r="D16" s="261"/>
      <c r="E16" s="261"/>
      <c r="F16" s="261"/>
      <c r="G16" s="11"/>
      <c r="H16" s="287"/>
      <c r="I16" s="290"/>
      <c r="J16" s="287"/>
      <c r="K16" s="290"/>
      <c r="L16" s="287"/>
      <c r="M16" s="290"/>
      <c r="N16" s="287"/>
      <c r="O16" s="290"/>
      <c r="P16" s="329">
        <f t="shared" si="0"/>
        <v>0</v>
      </c>
      <c r="Q16" s="330">
        <f t="shared" si="1"/>
        <v>0</v>
      </c>
      <c r="R16" s="284"/>
      <c r="S16" s="186"/>
      <c r="T16" s="186"/>
      <c r="U16" s="186"/>
    </row>
    <row r="17" spans="1:21" ht="15.75" x14ac:dyDescent="0.25">
      <c r="A17" s="538"/>
      <c r="B17" s="538"/>
      <c r="C17" s="261"/>
      <c r="D17" s="261"/>
      <c r="E17" s="261"/>
      <c r="F17" s="261"/>
      <c r="G17" s="11"/>
      <c r="H17" s="287"/>
      <c r="I17" s="290"/>
      <c r="J17" s="287"/>
      <c r="K17" s="290"/>
      <c r="L17" s="287"/>
      <c r="M17" s="290"/>
      <c r="N17" s="287"/>
      <c r="O17" s="290"/>
      <c r="P17" s="329">
        <f t="shared" si="0"/>
        <v>0</v>
      </c>
      <c r="Q17" s="330">
        <f t="shared" si="1"/>
        <v>0</v>
      </c>
      <c r="R17" s="284"/>
      <c r="S17" s="186"/>
      <c r="T17" s="186"/>
      <c r="U17" s="186"/>
    </row>
    <row r="18" spans="1:21" ht="15.75" x14ac:dyDescent="0.25">
      <c r="A18" s="538"/>
      <c r="B18" s="538"/>
      <c r="C18" s="261"/>
      <c r="D18" s="261"/>
      <c r="E18" s="261"/>
      <c r="F18" s="261"/>
      <c r="G18" s="11"/>
      <c r="H18" s="287"/>
      <c r="I18" s="290"/>
      <c r="J18" s="287"/>
      <c r="K18" s="290"/>
      <c r="L18" s="287"/>
      <c r="M18" s="290"/>
      <c r="N18" s="287"/>
      <c r="O18" s="290"/>
      <c r="P18" s="329">
        <f t="shared" si="0"/>
        <v>0</v>
      </c>
      <c r="Q18" s="330">
        <f t="shared" si="1"/>
        <v>0</v>
      </c>
      <c r="R18" s="284"/>
      <c r="S18" s="186"/>
      <c r="T18" s="186"/>
      <c r="U18" s="186"/>
    </row>
    <row r="19" spans="1:21" ht="15.75" x14ac:dyDescent="0.25">
      <c r="A19" s="538"/>
      <c r="B19" s="538"/>
      <c r="C19" s="261"/>
      <c r="D19" s="261"/>
      <c r="E19" s="261"/>
      <c r="F19" s="261"/>
      <c r="G19" s="11"/>
      <c r="H19" s="287"/>
      <c r="I19" s="290"/>
      <c r="J19" s="287"/>
      <c r="K19" s="290"/>
      <c r="L19" s="287"/>
      <c r="M19" s="290"/>
      <c r="N19" s="287"/>
      <c r="O19" s="290"/>
      <c r="P19" s="329">
        <f t="shared" si="0"/>
        <v>0</v>
      </c>
      <c r="Q19" s="330">
        <f t="shared" si="1"/>
        <v>0</v>
      </c>
      <c r="R19" s="284"/>
      <c r="S19" s="186"/>
      <c r="T19" s="186"/>
      <c r="U19" s="186"/>
    </row>
    <row r="20" spans="1:21" ht="15.75" x14ac:dyDescent="0.25">
      <c r="A20" s="538"/>
      <c r="B20" s="538" t="s">
        <v>1360</v>
      </c>
      <c r="C20" s="261"/>
      <c r="D20" s="261"/>
      <c r="E20" s="261"/>
      <c r="F20" s="261"/>
      <c r="G20" s="11"/>
      <c r="H20" s="287"/>
      <c r="I20" s="290"/>
      <c r="J20" s="287"/>
      <c r="K20" s="290"/>
      <c r="L20" s="287"/>
      <c r="M20" s="290"/>
      <c r="N20" s="287"/>
      <c r="O20" s="290"/>
      <c r="P20" s="329">
        <f t="shared" si="0"/>
        <v>0</v>
      </c>
      <c r="Q20" s="330">
        <f t="shared" si="1"/>
        <v>0</v>
      </c>
      <c r="R20" s="284"/>
      <c r="S20" s="186"/>
      <c r="T20" s="186"/>
      <c r="U20" s="186"/>
    </row>
    <row r="21" spans="1:21" ht="15.75" x14ac:dyDescent="0.25">
      <c r="A21" s="538"/>
      <c r="B21" s="538"/>
      <c r="C21" s="261"/>
      <c r="D21" s="261"/>
      <c r="E21" s="261"/>
      <c r="F21" s="261"/>
      <c r="G21" s="11"/>
      <c r="H21" s="287"/>
      <c r="I21" s="290"/>
      <c r="J21" s="287"/>
      <c r="K21" s="290"/>
      <c r="L21" s="287"/>
      <c r="M21" s="290"/>
      <c r="N21" s="287"/>
      <c r="O21" s="290"/>
      <c r="P21" s="329">
        <f t="shared" si="0"/>
        <v>0</v>
      </c>
      <c r="Q21" s="330">
        <f t="shared" si="1"/>
        <v>0</v>
      </c>
      <c r="R21" s="284"/>
      <c r="S21" s="186"/>
      <c r="T21" s="186"/>
      <c r="U21" s="186"/>
    </row>
    <row r="22" spans="1:21" ht="15.75" x14ac:dyDescent="0.25">
      <c r="A22" s="538"/>
      <c r="B22" s="538"/>
      <c r="C22" s="261"/>
      <c r="D22" s="261"/>
      <c r="E22" s="261"/>
      <c r="F22" s="261"/>
      <c r="G22" s="11"/>
      <c r="H22" s="287"/>
      <c r="I22" s="290"/>
      <c r="J22" s="287"/>
      <c r="K22" s="290"/>
      <c r="L22" s="287"/>
      <c r="M22" s="290"/>
      <c r="N22" s="287"/>
      <c r="O22" s="290"/>
      <c r="P22" s="329">
        <f t="shared" si="0"/>
        <v>0</v>
      </c>
      <c r="Q22" s="330">
        <f t="shared" si="1"/>
        <v>0</v>
      </c>
      <c r="R22" s="284"/>
      <c r="S22" s="186"/>
      <c r="T22" s="186"/>
      <c r="U22" s="186"/>
    </row>
    <row r="23" spans="1:21" ht="15.75" x14ac:dyDescent="0.25">
      <c r="A23" s="538"/>
      <c r="B23" s="538"/>
      <c r="C23" s="261"/>
      <c r="D23" s="261"/>
      <c r="E23" s="261"/>
      <c r="F23" s="261"/>
      <c r="G23" s="11"/>
      <c r="H23" s="287"/>
      <c r="I23" s="290"/>
      <c r="J23" s="287"/>
      <c r="K23" s="290"/>
      <c r="L23" s="287"/>
      <c r="M23" s="290"/>
      <c r="N23" s="287"/>
      <c r="O23" s="290"/>
      <c r="P23" s="329">
        <f t="shared" si="0"/>
        <v>0</v>
      </c>
      <c r="Q23" s="330">
        <f t="shared" si="1"/>
        <v>0</v>
      </c>
      <c r="R23" s="284"/>
      <c r="S23" s="186"/>
      <c r="T23" s="186"/>
      <c r="U23" s="186"/>
    </row>
    <row r="24" spans="1:21" ht="15.75" x14ac:dyDescent="0.25">
      <c r="A24" s="538"/>
      <c r="B24" s="538"/>
      <c r="C24" s="12"/>
      <c r="D24" s="12"/>
      <c r="E24" s="261"/>
      <c r="F24" s="261"/>
      <c r="G24" s="11"/>
      <c r="H24" s="287"/>
      <c r="I24" s="290"/>
      <c r="J24" s="287"/>
      <c r="K24" s="290"/>
      <c r="L24" s="287"/>
      <c r="M24" s="290"/>
      <c r="N24" s="287"/>
      <c r="O24" s="290"/>
      <c r="P24" s="329">
        <f t="shared" si="0"/>
        <v>0</v>
      </c>
      <c r="Q24" s="330">
        <f t="shared" si="1"/>
        <v>0</v>
      </c>
      <c r="R24" s="284"/>
      <c r="S24" s="186"/>
      <c r="T24" s="186"/>
      <c r="U24" s="186"/>
    </row>
    <row r="25" spans="1:21" ht="15.75" x14ac:dyDescent="0.25">
      <c r="A25" s="538"/>
      <c r="B25" s="538"/>
      <c r="C25" s="12"/>
      <c r="D25" s="12"/>
      <c r="E25" s="261"/>
      <c r="F25" s="261"/>
      <c r="G25" s="11"/>
      <c r="H25" s="287"/>
      <c r="I25" s="290"/>
      <c r="J25" s="287"/>
      <c r="K25" s="290"/>
      <c r="L25" s="287"/>
      <c r="M25" s="290"/>
      <c r="N25" s="287"/>
      <c r="O25" s="290"/>
      <c r="P25" s="329">
        <f t="shared" si="0"/>
        <v>0</v>
      </c>
      <c r="Q25" s="330">
        <f t="shared" si="1"/>
        <v>0</v>
      </c>
      <c r="R25" s="284"/>
      <c r="S25" s="186"/>
      <c r="T25" s="186"/>
      <c r="U25" s="186"/>
    </row>
    <row r="26" spans="1:21" ht="15.75" x14ac:dyDescent="0.25">
      <c r="A26" s="538"/>
      <c r="B26" s="538"/>
      <c r="C26" s="261"/>
      <c r="D26" s="261"/>
      <c r="E26" s="261"/>
      <c r="F26" s="261"/>
      <c r="G26" s="11"/>
      <c r="H26" s="287"/>
      <c r="I26" s="290"/>
      <c r="J26" s="287"/>
      <c r="K26" s="290"/>
      <c r="L26" s="287"/>
      <c r="M26" s="290"/>
      <c r="N26" s="287"/>
      <c r="O26" s="290"/>
      <c r="P26" s="329">
        <f t="shared" si="0"/>
        <v>0</v>
      </c>
      <c r="Q26" s="330">
        <f t="shared" si="1"/>
        <v>0</v>
      </c>
      <c r="R26" s="284"/>
      <c r="S26" s="186"/>
      <c r="T26" s="186"/>
      <c r="U26" s="186"/>
    </row>
    <row r="27" spans="1:21" s="223" customFormat="1" ht="15.75" x14ac:dyDescent="0.2">
      <c r="A27" s="233"/>
      <c r="B27" s="234"/>
      <c r="C27" s="233" t="s">
        <v>74</v>
      </c>
      <c r="D27" s="234"/>
      <c r="E27" s="234"/>
      <c r="F27" s="234"/>
      <c r="G27" s="235"/>
      <c r="H27" s="201">
        <f t="shared" ref="H27:Q27" si="2">SUM(H8:H26)</f>
        <v>0</v>
      </c>
      <c r="I27" s="169">
        <f t="shared" si="2"/>
        <v>0</v>
      </c>
      <c r="J27" s="201">
        <f t="shared" si="2"/>
        <v>0</v>
      </c>
      <c r="K27" s="169">
        <f t="shared" si="2"/>
        <v>0</v>
      </c>
      <c r="L27" s="201">
        <f t="shared" si="2"/>
        <v>0</v>
      </c>
      <c r="M27" s="169">
        <f t="shared" si="2"/>
        <v>0</v>
      </c>
      <c r="N27" s="201">
        <f t="shared" si="2"/>
        <v>0</v>
      </c>
      <c r="O27" s="169">
        <f t="shared" si="2"/>
        <v>0</v>
      </c>
      <c r="P27" s="169">
        <f t="shared" si="2"/>
        <v>0</v>
      </c>
      <c r="Q27" s="169">
        <f t="shared" si="2"/>
        <v>0</v>
      </c>
      <c r="R27" s="201"/>
      <c r="S27" s="201"/>
      <c r="T27" s="201"/>
      <c r="U27" s="201"/>
    </row>
    <row r="28" spans="1:21" x14ac:dyDescent="0.25">
      <c r="I28"/>
      <c r="K28"/>
      <c r="M28"/>
      <c r="O28"/>
      <c r="Q28"/>
    </row>
    <row r="29" spans="1:21" x14ac:dyDescent="0.25">
      <c r="I29"/>
      <c r="K29"/>
      <c r="M29"/>
      <c r="O29"/>
      <c r="Q29"/>
    </row>
    <row r="30" spans="1:21" x14ac:dyDescent="0.25">
      <c r="C30" s="395"/>
      <c r="I30"/>
      <c r="K30"/>
      <c r="M30"/>
      <c r="O30"/>
      <c r="Q30"/>
    </row>
    <row r="31" spans="1:21" x14ac:dyDescent="0.25">
      <c r="C31" s="395"/>
      <c r="I31"/>
      <c r="K31"/>
      <c r="M31"/>
      <c r="O31"/>
      <c r="Q31"/>
    </row>
    <row r="32" spans="1:21" x14ac:dyDescent="0.25">
      <c r="C32" s="39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B20" sqref="B20:B26"/>
    </sheetView>
  </sheetViews>
  <sheetFormatPr baseColWidth="10" defaultColWidth="11.42578125" defaultRowHeight="15" x14ac:dyDescent="0.25"/>
  <cols>
    <col min="1" max="2" width="35.7109375" customWidth="1"/>
    <col min="3" max="3" width="27.42578125" customWidth="1"/>
    <col min="4" max="4" width="27.42578125" style="395" customWidth="1"/>
    <col min="5" max="7" width="27.42578125" customWidth="1"/>
    <col min="8" max="8" width="15.28515625" customWidth="1"/>
    <col min="9" max="9" width="11.5703125" style="170"/>
    <col min="10" max="10" width="15.28515625" customWidth="1"/>
    <col min="11" max="11" width="18.85546875" style="170" customWidth="1"/>
    <col min="13" max="13" width="11.5703125" style="170"/>
    <col min="15" max="15" width="11.5703125" style="170"/>
    <col min="16" max="16" width="15.28515625" customWidth="1"/>
    <col min="17" max="17" width="18.28515625" style="170" customWidth="1"/>
    <col min="18" max="18" width="14.140625" hidden="1" customWidth="1"/>
    <col min="19" max="21" width="14.140625" customWidth="1"/>
    <col min="22" max="22" width="17" customWidth="1"/>
  </cols>
  <sheetData>
    <row r="1" spans="1:22" ht="18.75" x14ac:dyDescent="0.25">
      <c r="B1" s="444" t="s">
        <v>1566</v>
      </c>
      <c r="C1" s="444" t="s">
        <v>1567</v>
      </c>
      <c r="D1" s="444" t="s">
        <v>1568</v>
      </c>
      <c r="E1" s="444" t="s">
        <v>1569</v>
      </c>
      <c r="F1" s="221"/>
      <c r="G1" s="221"/>
      <c r="H1" s="221" t="s">
        <v>439</v>
      </c>
      <c r="J1" s="221"/>
      <c r="K1" s="221"/>
      <c r="L1" s="221"/>
      <c r="M1" s="221"/>
      <c r="N1" s="221"/>
      <c r="O1" s="221"/>
      <c r="P1" s="221"/>
      <c r="Q1" s="221"/>
      <c r="R1" s="221"/>
      <c r="S1" s="221"/>
      <c r="T1" s="221"/>
      <c r="U1" s="221"/>
      <c r="V1" s="221"/>
    </row>
    <row r="2" spans="1:22" x14ac:dyDescent="0.25">
      <c r="A2" s="206" t="s">
        <v>1300</v>
      </c>
      <c r="B2" s="206"/>
      <c r="C2" s="206"/>
      <c r="D2" s="206"/>
      <c r="E2" s="206"/>
      <c r="F2" s="206"/>
      <c r="G2" s="206"/>
      <c r="H2" s="206"/>
      <c r="I2" s="206"/>
      <c r="J2" s="206"/>
      <c r="K2" s="206"/>
      <c r="L2" s="206"/>
      <c r="M2" s="206"/>
      <c r="N2" s="206"/>
      <c r="O2" s="206"/>
      <c r="P2" s="206"/>
      <c r="Q2" s="206"/>
      <c r="R2" s="206"/>
      <c r="S2" s="206"/>
      <c r="T2" s="206"/>
      <c r="U2" s="206"/>
      <c r="V2" s="206"/>
    </row>
    <row r="3" spans="1:22" ht="15" customHeight="1" x14ac:dyDescent="0.25">
      <c r="A3" s="502" t="s">
        <v>58</v>
      </c>
      <c r="B3" s="501" t="s">
        <v>71</v>
      </c>
      <c r="C3" s="504" t="s">
        <v>1497</v>
      </c>
      <c r="D3" s="504" t="s">
        <v>1498</v>
      </c>
      <c r="E3" s="504" t="s">
        <v>54</v>
      </c>
      <c r="F3" s="504" t="s">
        <v>352</v>
      </c>
      <c r="G3" s="504" t="s">
        <v>55</v>
      </c>
      <c r="H3" s="507" t="s">
        <v>60</v>
      </c>
      <c r="I3" s="513"/>
      <c r="J3" s="513"/>
      <c r="K3" s="513"/>
      <c r="L3" s="513"/>
      <c r="M3" s="513"/>
      <c r="N3" s="513"/>
      <c r="O3" s="508"/>
      <c r="P3" s="509" t="s">
        <v>61</v>
      </c>
      <c r="Q3" s="510"/>
      <c r="R3" s="501" t="s">
        <v>62</v>
      </c>
      <c r="S3" s="501" t="s">
        <v>63</v>
      </c>
      <c r="T3" s="501" t="s">
        <v>70</v>
      </c>
      <c r="U3" s="501" t="s">
        <v>69</v>
      </c>
      <c r="V3" s="498" t="s">
        <v>56</v>
      </c>
    </row>
    <row r="4" spans="1:22" ht="15" customHeight="1" x14ac:dyDescent="0.25">
      <c r="A4" s="502"/>
      <c r="B4" s="502"/>
      <c r="C4" s="505"/>
      <c r="D4" s="505"/>
      <c r="E4" s="505"/>
      <c r="F4" s="505"/>
      <c r="G4" s="505"/>
      <c r="H4" s="507" t="s">
        <v>64</v>
      </c>
      <c r="I4" s="508"/>
      <c r="J4" s="507" t="s">
        <v>65</v>
      </c>
      <c r="K4" s="508"/>
      <c r="L4" s="507" t="s">
        <v>66</v>
      </c>
      <c r="M4" s="508"/>
      <c r="N4" s="507" t="s">
        <v>67</v>
      </c>
      <c r="O4" s="508"/>
      <c r="P4" s="511"/>
      <c r="Q4" s="512"/>
      <c r="R4" s="502"/>
      <c r="S4" s="502"/>
      <c r="T4" s="502"/>
      <c r="U4" s="502"/>
      <c r="V4" s="499"/>
    </row>
    <row r="5" spans="1:22" ht="25.5" x14ac:dyDescent="0.25">
      <c r="A5" s="503"/>
      <c r="B5" s="503"/>
      <c r="C5" s="506"/>
      <c r="D5" s="506"/>
      <c r="E5" s="506"/>
      <c r="F5" s="506"/>
      <c r="G5" s="506"/>
      <c r="H5" s="371" t="s">
        <v>68</v>
      </c>
      <c r="I5" s="371" t="s">
        <v>4</v>
      </c>
      <c r="J5" s="371" t="s">
        <v>68</v>
      </c>
      <c r="K5" s="371" t="s">
        <v>4</v>
      </c>
      <c r="L5" s="371" t="s">
        <v>68</v>
      </c>
      <c r="M5" s="371" t="s">
        <v>4</v>
      </c>
      <c r="N5" s="371" t="s">
        <v>68</v>
      </c>
      <c r="O5" s="371" t="s">
        <v>4</v>
      </c>
      <c r="P5" s="371" t="s">
        <v>68</v>
      </c>
      <c r="Q5" s="371" t="s">
        <v>4</v>
      </c>
      <c r="R5" s="503"/>
      <c r="S5" s="503"/>
      <c r="T5" s="503"/>
      <c r="U5" s="503"/>
      <c r="V5" s="500"/>
    </row>
    <row r="6" spans="1:22" s="300" customFormat="1" ht="15.75" x14ac:dyDescent="0.25">
      <c r="A6" s="372"/>
      <c r="B6" s="373"/>
      <c r="C6" s="374"/>
      <c r="D6" s="374"/>
      <c r="E6" s="374"/>
      <c r="F6" s="375"/>
      <c r="G6" s="374"/>
      <c r="H6" s="376"/>
      <c r="I6" s="376"/>
      <c r="J6" s="376"/>
      <c r="K6" s="376"/>
      <c r="L6" s="376"/>
      <c r="M6" s="376"/>
      <c r="N6" s="376"/>
      <c r="O6" s="376"/>
      <c r="P6" s="376"/>
      <c r="Q6" s="376"/>
      <c r="R6" s="377"/>
      <c r="S6" s="377"/>
      <c r="T6" s="377"/>
      <c r="U6" s="377"/>
      <c r="V6" s="378"/>
    </row>
    <row r="7" spans="1:22" ht="15.75" x14ac:dyDescent="0.25">
      <c r="A7" s="526" t="s">
        <v>1395</v>
      </c>
      <c r="B7" s="523" t="s">
        <v>1301</v>
      </c>
      <c r="C7" s="12"/>
      <c r="D7" s="12"/>
      <c r="E7" s="261"/>
      <c r="F7" s="261"/>
      <c r="G7" s="214"/>
      <c r="H7" s="291"/>
      <c r="I7" s="292"/>
      <c r="J7" s="291"/>
      <c r="K7" s="292"/>
      <c r="L7" s="291"/>
      <c r="M7" s="292"/>
      <c r="N7" s="291"/>
      <c r="O7" s="292"/>
      <c r="P7" s="331">
        <f>H7+J7+L7+N7</f>
        <v>0</v>
      </c>
      <c r="Q7" s="332">
        <f>I7+K7+M7+O7</f>
        <v>0</v>
      </c>
      <c r="R7" s="261"/>
      <c r="S7" s="261"/>
      <c r="T7" s="261"/>
      <c r="U7" s="261"/>
      <c r="V7" s="261"/>
    </row>
    <row r="8" spans="1:22" s="300" customFormat="1" ht="15.75" x14ac:dyDescent="0.25">
      <c r="A8" s="526"/>
      <c r="B8" s="524"/>
      <c r="C8" s="12"/>
      <c r="D8" s="12"/>
      <c r="E8" s="261"/>
      <c r="F8" s="261"/>
      <c r="G8" s="214"/>
      <c r="H8" s="291"/>
      <c r="I8" s="292"/>
      <c r="J8" s="291"/>
      <c r="K8" s="292"/>
      <c r="L8" s="291"/>
      <c r="M8" s="292"/>
      <c r="N8" s="291"/>
      <c r="O8" s="292"/>
      <c r="P8" s="331">
        <f t="shared" ref="P8:P33" si="0">H8+J8+L8+N8</f>
        <v>0</v>
      </c>
      <c r="Q8" s="332">
        <f t="shared" ref="Q8:Q33" si="1">I8+K8+M8+O8</f>
        <v>0</v>
      </c>
      <c r="R8" s="261"/>
      <c r="S8" s="261"/>
      <c r="T8" s="261"/>
      <c r="U8" s="261"/>
      <c r="V8" s="261"/>
    </row>
    <row r="9" spans="1:22" s="300" customFormat="1" ht="15.75" x14ac:dyDescent="0.25">
      <c r="A9" s="526"/>
      <c r="B9" s="524"/>
      <c r="C9" s="12"/>
      <c r="D9" s="12"/>
      <c r="E9" s="261"/>
      <c r="F9" s="261"/>
      <c r="G9" s="214"/>
      <c r="H9" s="291"/>
      <c r="I9" s="292"/>
      <c r="J9" s="291"/>
      <c r="K9" s="292"/>
      <c r="L9" s="291"/>
      <c r="M9" s="292"/>
      <c r="N9" s="291"/>
      <c r="O9" s="292"/>
      <c r="P9" s="331">
        <f t="shared" si="0"/>
        <v>0</v>
      </c>
      <c r="Q9" s="332">
        <f t="shared" si="1"/>
        <v>0</v>
      </c>
      <c r="R9" s="261"/>
      <c r="S9" s="261"/>
      <c r="T9" s="261"/>
      <c r="U9" s="261"/>
      <c r="V9" s="261"/>
    </row>
    <row r="10" spans="1:22" ht="15.75" x14ac:dyDescent="0.25">
      <c r="A10" s="526"/>
      <c r="B10" s="524"/>
      <c r="C10" s="12"/>
      <c r="D10" s="12"/>
      <c r="E10" s="261"/>
      <c r="F10" s="261"/>
      <c r="G10" s="214"/>
      <c r="H10" s="291"/>
      <c r="I10" s="292"/>
      <c r="J10" s="291"/>
      <c r="K10" s="292"/>
      <c r="L10" s="291"/>
      <c r="M10" s="292"/>
      <c r="N10" s="291"/>
      <c r="O10" s="292"/>
      <c r="P10" s="331">
        <f t="shared" si="0"/>
        <v>0</v>
      </c>
      <c r="Q10" s="332">
        <f t="shared" si="1"/>
        <v>0</v>
      </c>
      <c r="R10" s="261"/>
      <c r="S10" s="261"/>
      <c r="T10" s="261"/>
      <c r="U10" s="261"/>
      <c r="V10" s="261"/>
    </row>
    <row r="11" spans="1:22" ht="15.75" x14ac:dyDescent="0.25">
      <c r="A11" s="526"/>
      <c r="B11" s="524"/>
      <c r="C11" s="12"/>
      <c r="D11" s="12"/>
      <c r="E11" s="261"/>
      <c r="F11" s="261"/>
      <c r="G11" s="214"/>
      <c r="H11" s="291"/>
      <c r="I11" s="292"/>
      <c r="J11" s="291"/>
      <c r="K11" s="292"/>
      <c r="L11" s="291"/>
      <c r="M11" s="292"/>
      <c r="N11" s="291"/>
      <c r="O11" s="292"/>
      <c r="P11" s="331">
        <f t="shared" si="0"/>
        <v>0</v>
      </c>
      <c r="Q11" s="332">
        <f t="shared" si="1"/>
        <v>0</v>
      </c>
      <c r="R11" s="261"/>
      <c r="S11" s="261"/>
      <c r="T11" s="261"/>
      <c r="U11" s="261"/>
      <c r="V11" s="261"/>
    </row>
    <row r="12" spans="1:22" ht="15.75" x14ac:dyDescent="0.25">
      <c r="A12" s="526"/>
      <c r="B12" s="525"/>
      <c r="C12" s="12"/>
      <c r="D12" s="12"/>
      <c r="E12" s="261"/>
      <c r="F12" s="261"/>
      <c r="G12" s="214"/>
      <c r="H12" s="291"/>
      <c r="I12" s="292"/>
      <c r="J12" s="291"/>
      <c r="K12" s="292"/>
      <c r="L12" s="291"/>
      <c r="M12" s="292"/>
      <c r="N12" s="291"/>
      <c r="O12" s="292"/>
      <c r="P12" s="331">
        <f t="shared" si="0"/>
        <v>0</v>
      </c>
      <c r="Q12" s="332">
        <f t="shared" si="1"/>
        <v>0</v>
      </c>
      <c r="R12" s="261"/>
      <c r="S12" s="261"/>
      <c r="T12" s="261"/>
      <c r="U12" s="261"/>
      <c r="V12" s="261"/>
    </row>
    <row r="13" spans="1:22" ht="15.75" x14ac:dyDescent="0.25">
      <c r="A13" s="524" t="s">
        <v>1396</v>
      </c>
      <c r="B13" s="523" t="s">
        <v>1397</v>
      </c>
      <c r="C13" s="12"/>
      <c r="D13" s="12"/>
      <c r="E13" s="244"/>
      <c r="F13" s="244"/>
      <c r="G13" s="244"/>
      <c r="H13" s="291"/>
      <c r="I13" s="292"/>
      <c r="J13" s="291"/>
      <c r="K13" s="292"/>
      <c r="L13" s="291"/>
      <c r="M13" s="292"/>
      <c r="N13" s="291"/>
      <c r="O13" s="292"/>
      <c r="P13" s="331">
        <f t="shared" si="0"/>
        <v>0</v>
      </c>
      <c r="Q13" s="332">
        <f t="shared" si="1"/>
        <v>0</v>
      </c>
      <c r="R13" s="261"/>
      <c r="S13" s="261"/>
      <c r="T13" s="261"/>
      <c r="U13" s="261"/>
      <c r="V13" s="261"/>
    </row>
    <row r="14" spans="1:22" ht="15.75" x14ac:dyDescent="0.25">
      <c r="A14" s="524"/>
      <c r="B14" s="524"/>
      <c r="C14" s="12"/>
      <c r="D14" s="12"/>
      <c r="E14" s="261"/>
      <c r="F14" s="261"/>
      <c r="G14" s="214"/>
      <c r="H14" s="291"/>
      <c r="I14" s="292"/>
      <c r="J14" s="291"/>
      <c r="K14" s="292"/>
      <c r="L14" s="291"/>
      <c r="M14" s="292"/>
      <c r="N14" s="291"/>
      <c r="O14" s="292"/>
      <c r="P14" s="331">
        <f t="shared" si="0"/>
        <v>0</v>
      </c>
      <c r="Q14" s="332">
        <f t="shared" si="1"/>
        <v>0</v>
      </c>
      <c r="R14" s="261"/>
      <c r="S14" s="261"/>
      <c r="T14" s="261"/>
      <c r="U14" s="261"/>
      <c r="V14" s="261"/>
    </row>
    <row r="15" spans="1:22" ht="15.75" x14ac:dyDescent="0.25">
      <c r="A15" s="524"/>
      <c r="B15" s="524"/>
      <c r="C15" s="12"/>
      <c r="D15" s="12"/>
      <c r="E15" s="261"/>
      <c r="F15" s="261"/>
      <c r="G15" s="214"/>
      <c r="H15" s="291"/>
      <c r="I15" s="292"/>
      <c r="J15" s="291"/>
      <c r="K15" s="292"/>
      <c r="L15" s="291"/>
      <c r="M15" s="292"/>
      <c r="N15" s="291"/>
      <c r="O15" s="292"/>
      <c r="P15" s="331">
        <f t="shared" si="0"/>
        <v>0</v>
      </c>
      <c r="Q15" s="332">
        <f t="shared" si="1"/>
        <v>0</v>
      </c>
      <c r="R15" s="261"/>
      <c r="S15" s="261"/>
      <c r="T15" s="261"/>
      <c r="U15" s="261"/>
      <c r="V15" s="261"/>
    </row>
    <row r="16" spans="1:22" ht="15.75" x14ac:dyDescent="0.25">
      <c r="A16" s="524"/>
      <c r="B16" s="524"/>
      <c r="C16" s="12"/>
      <c r="D16" s="12"/>
      <c r="E16" s="261"/>
      <c r="F16" s="261"/>
      <c r="G16" s="214"/>
      <c r="H16" s="291"/>
      <c r="I16" s="292"/>
      <c r="J16" s="291"/>
      <c r="K16" s="292"/>
      <c r="L16" s="291"/>
      <c r="M16" s="292"/>
      <c r="N16" s="291"/>
      <c r="O16" s="292"/>
      <c r="P16" s="331">
        <f t="shared" si="0"/>
        <v>0</v>
      </c>
      <c r="Q16" s="332">
        <f t="shared" si="1"/>
        <v>0</v>
      </c>
      <c r="R16" s="261"/>
      <c r="S16" s="261"/>
      <c r="T16" s="261"/>
      <c r="U16" s="261"/>
      <c r="V16" s="261"/>
    </row>
    <row r="17" spans="1:22" ht="15.75" x14ac:dyDescent="0.25">
      <c r="A17" s="524"/>
      <c r="B17" s="524"/>
      <c r="C17" s="12"/>
      <c r="D17" s="12"/>
      <c r="E17" s="261"/>
      <c r="F17" s="261"/>
      <c r="G17" s="214"/>
      <c r="H17" s="291"/>
      <c r="I17" s="292"/>
      <c r="J17" s="291"/>
      <c r="K17" s="292"/>
      <c r="L17" s="291"/>
      <c r="M17" s="292"/>
      <c r="N17" s="291"/>
      <c r="O17" s="292"/>
      <c r="P17" s="331">
        <f t="shared" si="0"/>
        <v>0</v>
      </c>
      <c r="Q17" s="332">
        <f t="shared" si="1"/>
        <v>0</v>
      </c>
      <c r="R17" s="261"/>
      <c r="S17" s="261"/>
      <c r="T17" s="261"/>
      <c r="U17" s="261"/>
      <c r="V17" s="261"/>
    </row>
    <row r="18" spans="1:22" ht="15.75" x14ac:dyDescent="0.25">
      <c r="A18" s="524"/>
      <c r="B18" s="524"/>
      <c r="C18" s="12"/>
      <c r="D18" s="12"/>
      <c r="E18" s="261"/>
      <c r="F18" s="261"/>
      <c r="G18" s="214"/>
      <c r="H18" s="291"/>
      <c r="I18" s="292"/>
      <c r="J18" s="291"/>
      <c r="K18" s="292"/>
      <c r="L18" s="291"/>
      <c r="M18" s="292"/>
      <c r="N18" s="291"/>
      <c r="O18" s="292"/>
      <c r="P18" s="331">
        <f t="shared" si="0"/>
        <v>0</v>
      </c>
      <c r="Q18" s="332">
        <f t="shared" si="1"/>
        <v>0</v>
      </c>
      <c r="R18" s="261"/>
      <c r="S18" s="261"/>
      <c r="T18" s="261"/>
      <c r="U18" s="261"/>
      <c r="V18" s="261"/>
    </row>
    <row r="19" spans="1:22" ht="15.75" x14ac:dyDescent="0.25">
      <c r="A19" s="525"/>
      <c r="B19" s="525"/>
      <c r="C19" s="12"/>
      <c r="D19" s="12"/>
      <c r="E19" s="261"/>
      <c r="F19" s="261"/>
      <c r="G19" s="214"/>
      <c r="H19" s="291"/>
      <c r="I19" s="292"/>
      <c r="J19" s="291"/>
      <c r="K19" s="292"/>
      <c r="L19" s="291"/>
      <c r="M19" s="292"/>
      <c r="N19" s="291"/>
      <c r="O19" s="292"/>
      <c r="P19" s="331">
        <f t="shared" si="0"/>
        <v>0</v>
      </c>
      <c r="Q19" s="332">
        <f t="shared" si="1"/>
        <v>0</v>
      </c>
      <c r="R19" s="261"/>
      <c r="S19" s="261"/>
      <c r="T19" s="261"/>
      <c r="U19" s="261"/>
      <c r="V19" s="261"/>
    </row>
    <row r="20" spans="1:22" ht="15.75" x14ac:dyDescent="0.25">
      <c r="A20" s="523" t="s">
        <v>1398</v>
      </c>
      <c r="B20" s="523" t="s">
        <v>1399</v>
      </c>
      <c r="C20" s="12"/>
      <c r="D20" s="12"/>
      <c r="E20" s="261"/>
      <c r="F20" s="261"/>
      <c r="G20" s="214"/>
      <c r="H20" s="291"/>
      <c r="I20" s="292"/>
      <c r="J20" s="291"/>
      <c r="K20" s="292"/>
      <c r="L20" s="291"/>
      <c r="M20" s="292"/>
      <c r="N20" s="291"/>
      <c r="O20" s="292"/>
      <c r="P20" s="331">
        <f t="shared" si="0"/>
        <v>0</v>
      </c>
      <c r="Q20" s="332">
        <f t="shared" si="1"/>
        <v>0</v>
      </c>
      <c r="R20" s="261"/>
      <c r="S20" s="261"/>
      <c r="T20" s="261"/>
      <c r="U20" s="261"/>
      <c r="V20" s="261"/>
    </row>
    <row r="21" spans="1:22" s="300" customFormat="1" ht="15.75" x14ac:dyDescent="0.25">
      <c r="A21" s="524"/>
      <c r="B21" s="524"/>
      <c r="C21" s="12"/>
      <c r="D21" s="12"/>
      <c r="E21" s="261"/>
      <c r="F21" s="261"/>
      <c r="G21" s="214"/>
      <c r="H21" s="291"/>
      <c r="I21" s="292"/>
      <c r="J21" s="291"/>
      <c r="K21" s="292"/>
      <c r="L21" s="291"/>
      <c r="M21" s="292"/>
      <c r="N21" s="291"/>
      <c r="O21" s="292"/>
      <c r="P21" s="331">
        <f t="shared" si="0"/>
        <v>0</v>
      </c>
      <c r="Q21" s="332">
        <f t="shared" si="1"/>
        <v>0</v>
      </c>
      <c r="R21" s="261"/>
      <c r="S21" s="261"/>
      <c r="T21" s="261"/>
      <c r="U21" s="261"/>
      <c r="V21" s="261"/>
    </row>
    <row r="22" spans="1:22" s="300" customFormat="1" ht="15.75" x14ac:dyDescent="0.25">
      <c r="A22" s="524"/>
      <c r="B22" s="524"/>
      <c r="C22" s="12"/>
      <c r="D22" s="12"/>
      <c r="E22" s="261"/>
      <c r="F22" s="261"/>
      <c r="G22" s="214"/>
      <c r="H22" s="291"/>
      <c r="I22" s="292"/>
      <c r="J22" s="291"/>
      <c r="K22" s="292"/>
      <c r="L22" s="291"/>
      <c r="M22" s="292"/>
      <c r="N22" s="291"/>
      <c r="O22" s="292"/>
      <c r="P22" s="331">
        <f t="shared" si="0"/>
        <v>0</v>
      </c>
      <c r="Q22" s="332">
        <f t="shared" si="1"/>
        <v>0</v>
      </c>
      <c r="R22" s="261"/>
      <c r="S22" s="261"/>
      <c r="T22" s="261"/>
      <c r="U22" s="261"/>
      <c r="V22" s="261"/>
    </row>
    <row r="23" spans="1:22" s="300" customFormat="1" ht="15.75" x14ac:dyDescent="0.25">
      <c r="A23" s="524"/>
      <c r="B23" s="524"/>
      <c r="C23" s="12"/>
      <c r="D23" s="12"/>
      <c r="E23" s="261"/>
      <c r="F23" s="261"/>
      <c r="G23" s="214"/>
      <c r="H23" s="291"/>
      <c r="I23" s="292"/>
      <c r="J23" s="291"/>
      <c r="K23" s="292"/>
      <c r="L23" s="291"/>
      <c r="M23" s="292"/>
      <c r="N23" s="291"/>
      <c r="O23" s="292"/>
      <c r="P23" s="331">
        <f t="shared" si="0"/>
        <v>0</v>
      </c>
      <c r="Q23" s="332">
        <f t="shared" si="1"/>
        <v>0</v>
      </c>
      <c r="R23" s="261"/>
      <c r="S23" s="261"/>
      <c r="T23" s="261"/>
      <c r="U23" s="261"/>
      <c r="V23" s="261"/>
    </row>
    <row r="24" spans="1:22" ht="15.75" x14ac:dyDescent="0.25">
      <c r="A24" s="524"/>
      <c r="B24" s="524"/>
      <c r="C24" s="12"/>
      <c r="D24" s="12"/>
      <c r="E24" s="261"/>
      <c r="F24" s="261"/>
      <c r="G24" s="214"/>
      <c r="H24" s="291"/>
      <c r="I24" s="292"/>
      <c r="J24" s="291"/>
      <c r="K24" s="292"/>
      <c r="L24" s="291"/>
      <c r="M24" s="292"/>
      <c r="N24" s="291"/>
      <c r="O24" s="292"/>
      <c r="P24" s="331">
        <f t="shared" si="0"/>
        <v>0</v>
      </c>
      <c r="Q24" s="332">
        <f t="shared" si="1"/>
        <v>0</v>
      </c>
      <c r="R24" s="261"/>
      <c r="S24" s="261"/>
      <c r="T24" s="261"/>
      <c r="U24" s="261"/>
      <c r="V24" s="261"/>
    </row>
    <row r="25" spans="1:22" ht="15.75" x14ac:dyDescent="0.25">
      <c r="A25" s="524"/>
      <c r="B25" s="524"/>
      <c r="C25" s="12"/>
      <c r="D25" s="12"/>
      <c r="E25" s="261"/>
      <c r="F25" s="261"/>
      <c r="G25" s="214"/>
      <c r="H25" s="291"/>
      <c r="I25" s="292"/>
      <c r="J25" s="291"/>
      <c r="K25" s="292"/>
      <c r="L25" s="291"/>
      <c r="M25" s="292"/>
      <c r="N25" s="291"/>
      <c r="O25" s="292"/>
      <c r="P25" s="331">
        <f t="shared" si="0"/>
        <v>0</v>
      </c>
      <c r="Q25" s="332">
        <f t="shared" si="1"/>
        <v>0</v>
      </c>
      <c r="R25" s="261"/>
      <c r="S25" s="261"/>
      <c r="T25" s="261"/>
      <c r="U25" s="261"/>
      <c r="V25" s="261"/>
    </row>
    <row r="26" spans="1:22" ht="15.75" x14ac:dyDescent="0.25">
      <c r="A26" s="525"/>
      <c r="B26" s="525"/>
      <c r="C26" s="12"/>
      <c r="D26" s="12"/>
      <c r="E26" s="261"/>
      <c r="F26" s="261"/>
      <c r="G26" s="214"/>
      <c r="H26" s="291"/>
      <c r="I26" s="292"/>
      <c r="J26" s="291"/>
      <c r="K26" s="292"/>
      <c r="L26" s="291"/>
      <c r="M26" s="292"/>
      <c r="N26" s="291"/>
      <c r="O26" s="292"/>
      <c r="P26" s="331">
        <f t="shared" si="0"/>
        <v>0</v>
      </c>
      <c r="Q26" s="332">
        <f t="shared" si="1"/>
        <v>0</v>
      </c>
      <c r="R26" s="261"/>
      <c r="S26" s="261"/>
      <c r="T26" s="261"/>
      <c r="U26" s="261"/>
      <c r="V26" s="261"/>
    </row>
    <row r="27" spans="1:22" ht="15.75" x14ac:dyDescent="0.25">
      <c r="A27" s="523" t="s">
        <v>1400</v>
      </c>
      <c r="B27" s="523" t="s">
        <v>1401</v>
      </c>
      <c r="C27" s="12"/>
      <c r="D27" s="12"/>
      <c r="E27" s="261"/>
      <c r="F27" s="261"/>
      <c r="G27" s="214"/>
      <c r="H27" s="291"/>
      <c r="I27" s="292"/>
      <c r="J27" s="291"/>
      <c r="K27" s="292"/>
      <c r="L27" s="291"/>
      <c r="M27" s="292"/>
      <c r="N27" s="291"/>
      <c r="O27" s="292"/>
      <c r="P27" s="331">
        <f t="shared" si="0"/>
        <v>0</v>
      </c>
      <c r="Q27" s="332">
        <f t="shared" si="1"/>
        <v>0</v>
      </c>
      <c r="R27" s="261"/>
      <c r="S27" s="261"/>
      <c r="T27" s="261"/>
      <c r="U27" s="261"/>
      <c r="V27" s="261"/>
    </row>
    <row r="28" spans="1:22" s="300" customFormat="1" ht="15.75" x14ac:dyDescent="0.25">
      <c r="A28" s="524"/>
      <c r="B28" s="524"/>
      <c r="C28" s="12"/>
      <c r="D28" s="12"/>
      <c r="E28" s="261"/>
      <c r="F28" s="261"/>
      <c r="G28" s="214"/>
      <c r="H28" s="291"/>
      <c r="I28" s="292"/>
      <c r="J28" s="291"/>
      <c r="K28" s="292"/>
      <c r="L28" s="291"/>
      <c r="M28" s="292"/>
      <c r="N28" s="291"/>
      <c r="O28" s="292"/>
      <c r="P28" s="331">
        <f t="shared" si="0"/>
        <v>0</v>
      </c>
      <c r="Q28" s="332">
        <f t="shared" si="1"/>
        <v>0</v>
      </c>
      <c r="R28" s="261"/>
      <c r="S28" s="261"/>
      <c r="T28" s="261"/>
      <c r="U28" s="261"/>
      <c r="V28" s="261"/>
    </row>
    <row r="29" spans="1:22" s="300" customFormat="1" ht="15.75" x14ac:dyDescent="0.25">
      <c r="A29" s="524"/>
      <c r="B29" s="524"/>
      <c r="C29" s="12"/>
      <c r="D29" s="12"/>
      <c r="E29" s="261"/>
      <c r="F29" s="261"/>
      <c r="G29" s="214"/>
      <c r="H29" s="291"/>
      <c r="I29" s="292"/>
      <c r="J29" s="291"/>
      <c r="K29" s="292"/>
      <c r="L29" s="291"/>
      <c r="M29" s="292"/>
      <c r="N29" s="291"/>
      <c r="O29" s="292"/>
      <c r="P29" s="331">
        <f t="shared" si="0"/>
        <v>0</v>
      </c>
      <c r="Q29" s="332">
        <f t="shared" si="1"/>
        <v>0</v>
      </c>
      <c r="R29" s="261"/>
      <c r="S29" s="261"/>
      <c r="T29" s="261"/>
      <c r="U29" s="261"/>
      <c r="V29" s="261"/>
    </row>
    <row r="30" spans="1:22" s="300" customFormat="1" ht="15.75" x14ac:dyDescent="0.25">
      <c r="A30" s="524"/>
      <c r="B30" s="524"/>
      <c r="C30" s="12"/>
      <c r="D30" s="12"/>
      <c r="E30" s="261"/>
      <c r="F30" s="261"/>
      <c r="G30" s="214"/>
      <c r="H30" s="291"/>
      <c r="I30" s="292"/>
      <c r="J30" s="291"/>
      <c r="K30" s="292"/>
      <c r="L30" s="291"/>
      <c r="M30" s="292"/>
      <c r="N30" s="291"/>
      <c r="O30" s="292"/>
      <c r="P30" s="331">
        <f t="shared" si="0"/>
        <v>0</v>
      </c>
      <c r="Q30" s="332">
        <f t="shared" si="1"/>
        <v>0</v>
      </c>
      <c r="R30" s="261"/>
      <c r="S30" s="261"/>
      <c r="T30" s="261"/>
      <c r="U30" s="261"/>
      <c r="V30" s="261"/>
    </row>
    <row r="31" spans="1:22" ht="15.75" x14ac:dyDescent="0.25">
      <c r="A31" s="524"/>
      <c r="B31" s="524"/>
      <c r="C31" s="12"/>
      <c r="D31" s="12"/>
      <c r="E31" s="261"/>
      <c r="F31" s="261"/>
      <c r="G31" s="214"/>
      <c r="H31" s="291"/>
      <c r="I31" s="292"/>
      <c r="J31" s="291"/>
      <c r="K31" s="292"/>
      <c r="L31" s="291"/>
      <c r="M31" s="292"/>
      <c r="N31" s="291"/>
      <c r="O31" s="292"/>
      <c r="P31" s="331">
        <f t="shared" si="0"/>
        <v>0</v>
      </c>
      <c r="Q31" s="332">
        <f t="shared" si="1"/>
        <v>0</v>
      </c>
      <c r="R31" s="261"/>
      <c r="S31" s="261"/>
      <c r="T31" s="261"/>
      <c r="U31" s="261"/>
      <c r="V31" s="261"/>
    </row>
    <row r="32" spans="1:22" ht="15.75" x14ac:dyDescent="0.25">
      <c r="A32" s="524"/>
      <c r="B32" s="524"/>
      <c r="C32" s="12"/>
      <c r="D32" s="12"/>
      <c r="E32" s="261"/>
      <c r="F32" s="261"/>
      <c r="G32" s="214"/>
      <c r="H32" s="291"/>
      <c r="I32" s="292"/>
      <c r="J32" s="291"/>
      <c r="K32" s="292"/>
      <c r="L32" s="291"/>
      <c r="M32" s="292"/>
      <c r="N32" s="291"/>
      <c r="O32" s="292"/>
      <c r="P32" s="331">
        <f t="shared" si="0"/>
        <v>0</v>
      </c>
      <c r="Q32" s="332">
        <f t="shared" si="1"/>
        <v>0</v>
      </c>
      <c r="R32" s="261"/>
      <c r="S32" s="261"/>
      <c r="T32" s="261"/>
      <c r="U32" s="261"/>
      <c r="V32" s="261"/>
    </row>
    <row r="33" spans="1:22" ht="15.75" x14ac:dyDescent="0.25">
      <c r="A33" s="525"/>
      <c r="B33" s="525"/>
      <c r="C33" s="12"/>
      <c r="D33" s="12"/>
      <c r="E33" s="261"/>
      <c r="F33" s="261"/>
      <c r="G33" s="214"/>
      <c r="H33" s="291"/>
      <c r="I33" s="292"/>
      <c r="J33" s="291"/>
      <c r="K33" s="292"/>
      <c r="L33" s="291"/>
      <c r="M33" s="292"/>
      <c r="N33" s="291"/>
      <c r="O33" s="292"/>
      <c r="P33" s="331">
        <f t="shared" si="0"/>
        <v>0</v>
      </c>
      <c r="Q33" s="332">
        <f t="shared" si="1"/>
        <v>0</v>
      </c>
      <c r="R33" s="261"/>
      <c r="S33" s="261"/>
      <c r="T33" s="261"/>
      <c r="U33" s="261"/>
      <c r="V33" s="261"/>
    </row>
    <row r="34" spans="1:22" ht="15.6" customHeight="1" x14ac:dyDescent="0.25">
      <c r="A34" s="227"/>
      <c r="B34" s="228"/>
      <c r="C34" s="227" t="s">
        <v>78</v>
      </c>
      <c r="D34" s="228"/>
      <c r="E34" s="228"/>
      <c r="F34" s="228"/>
      <c r="G34" s="229"/>
      <c r="H34" s="220">
        <f t="shared" ref="H34:P34" si="2">SUM(H7:I33)</f>
        <v>0</v>
      </c>
      <c r="I34" s="220">
        <f t="shared" si="2"/>
        <v>0</v>
      </c>
      <c r="J34" s="220">
        <f t="shared" si="2"/>
        <v>0</v>
      </c>
      <c r="K34" s="220">
        <f t="shared" si="2"/>
        <v>0</v>
      </c>
      <c r="L34" s="220">
        <f t="shared" si="2"/>
        <v>0</v>
      </c>
      <c r="M34" s="220">
        <f t="shared" si="2"/>
        <v>0</v>
      </c>
      <c r="N34" s="220">
        <f t="shared" si="2"/>
        <v>0</v>
      </c>
      <c r="O34" s="220">
        <f t="shared" si="2"/>
        <v>0</v>
      </c>
      <c r="P34" s="220">
        <f t="shared" si="2"/>
        <v>0</v>
      </c>
      <c r="Q34" s="220">
        <f>SUM(Q7:R33)</f>
        <v>0</v>
      </c>
      <c r="R34" s="201"/>
      <c r="S34" s="201"/>
      <c r="T34" s="201"/>
      <c r="U34" s="201"/>
      <c r="V34" s="201"/>
    </row>
    <row r="38" spans="1:22" x14ac:dyDescent="0.25">
      <c r="C38" s="395"/>
    </row>
    <row r="39" spans="1:22" x14ac:dyDescent="0.25">
      <c r="C39" s="395"/>
    </row>
    <row r="40" spans="1:22" x14ac:dyDescent="0.25">
      <c r="C40" s="395"/>
    </row>
    <row r="41" spans="1:22" x14ac:dyDescent="0.25">
      <c r="C41" s="39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B26" sqref="B26"/>
    </sheetView>
  </sheetViews>
  <sheetFormatPr baseColWidth="10" defaultColWidth="11.42578125" defaultRowHeight="15" x14ac:dyDescent="0.25"/>
  <cols>
    <col min="1" max="2" width="21.7109375" customWidth="1"/>
    <col min="3" max="3" width="27.42578125" customWidth="1"/>
    <col min="4" max="4" width="27.42578125" style="395" customWidth="1"/>
    <col min="5" max="7" width="27.42578125" customWidth="1"/>
    <col min="8" max="8" width="15.28515625" customWidth="1"/>
    <col min="9" max="9" width="13.7109375" style="170" bestFit="1" customWidth="1"/>
    <col min="10" max="10" width="15.28515625" customWidth="1"/>
    <col min="11" max="11" width="18.85546875" style="170" customWidth="1"/>
    <col min="13" max="13" width="13.7109375" style="170" bestFit="1" customWidth="1"/>
    <col min="15" max="15" width="13.7109375" style="170" bestFit="1" customWidth="1"/>
    <col min="16" max="16" width="15.28515625" customWidth="1"/>
    <col min="17" max="17" width="18.28515625" style="170" customWidth="1"/>
    <col min="18" max="20" width="14.140625" customWidth="1"/>
    <col min="21" max="21" width="17" customWidth="1"/>
  </cols>
  <sheetData>
    <row r="1" spans="1:21" ht="18.75" x14ac:dyDescent="0.25">
      <c r="B1" s="221"/>
      <c r="C1" s="442" t="s">
        <v>1570</v>
      </c>
      <c r="D1" s="442"/>
      <c r="E1" s="221"/>
      <c r="F1" s="221"/>
      <c r="G1" s="221"/>
      <c r="H1" s="221" t="s">
        <v>1366</v>
      </c>
      <c r="K1" s="221"/>
      <c r="L1" s="221"/>
      <c r="M1" s="221"/>
      <c r="N1" s="221"/>
      <c r="O1" s="221"/>
      <c r="P1" s="221"/>
      <c r="Q1" s="221"/>
      <c r="R1" s="221"/>
      <c r="S1" s="221"/>
      <c r="T1" s="221"/>
      <c r="U1" s="221"/>
    </row>
    <row r="2" spans="1:21" ht="18.75" x14ac:dyDescent="0.25">
      <c r="A2" s="206" t="s">
        <v>1307</v>
      </c>
      <c r="B2" s="221"/>
      <c r="C2" s="221"/>
      <c r="D2" s="221"/>
      <c r="E2" s="221"/>
      <c r="F2" s="221"/>
      <c r="G2" s="221"/>
      <c r="H2" s="221"/>
      <c r="K2" s="221"/>
      <c r="L2" s="221"/>
      <c r="M2" s="221"/>
      <c r="N2" s="221"/>
      <c r="O2" s="221"/>
      <c r="P2" s="221"/>
      <c r="Q2" s="221"/>
      <c r="R2" s="221"/>
      <c r="S2" s="221"/>
      <c r="T2" s="221"/>
      <c r="U2" s="221"/>
    </row>
    <row r="3" spans="1:21" x14ac:dyDescent="0.25">
      <c r="A3" s="539" t="s">
        <v>1367</v>
      </c>
      <c r="B3" s="539"/>
      <c r="C3" s="539"/>
      <c r="D3" s="539"/>
      <c r="E3" s="539"/>
      <c r="F3" s="539"/>
      <c r="G3" s="539"/>
      <c r="H3" s="539"/>
      <c r="I3" s="539"/>
      <c r="J3" s="539"/>
      <c r="K3" s="539"/>
      <c r="L3" s="539"/>
      <c r="M3" s="539"/>
      <c r="N3" s="539"/>
      <c r="O3" s="539"/>
      <c r="P3" s="539"/>
      <c r="Q3" s="539"/>
      <c r="R3" s="539"/>
      <c r="S3" s="539"/>
      <c r="T3" s="539"/>
      <c r="U3" s="539"/>
    </row>
    <row r="4" spans="1:21" ht="1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63</v>
      </c>
      <c r="S4" s="501" t="s">
        <v>70</v>
      </c>
      <c r="T4" s="501" t="s">
        <v>69</v>
      </c>
      <c r="U4" s="498" t="s">
        <v>56</v>
      </c>
    </row>
    <row r="5" spans="1:21"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499"/>
    </row>
    <row r="6" spans="1:21" ht="25.5"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0"/>
    </row>
    <row r="7" spans="1:21" s="300" customFormat="1" ht="15.75" x14ac:dyDescent="0.25">
      <c r="A7" s="372"/>
      <c r="B7" s="373"/>
      <c r="C7" s="374"/>
      <c r="D7" s="374"/>
      <c r="E7" s="374"/>
      <c r="F7" s="375"/>
      <c r="G7" s="374"/>
      <c r="H7" s="376"/>
      <c r="I7" s="376"/>
      <c r="J7" s="376"/>
      <c r="K7" s="376"/>
      <c r="L7" s="376"/>
      <c r="M7" s="376"/>
      <c r="N7" s="376"/>
      <c r="O7" s="376"/>
      <c r="P7" s="376"/>
      <c r="Q7" s="376"/>
      <c r="R7" s="377"/>
      <c r="S7" s="377"/>
      <c r="T7" s="377"/>
      <c r="U7" s="378"/>
    </row>
    <row r="8" spans="1:21" ht="15.75" customHeight="1" x14ac:dyDescent="0.25">
      <c r="A8" s="540" t="s">
        <v>1367</v>
      </c>
      <c r="B8" s="540" t="s">
        <v>1368</v>
      </c>
      <c r="C8" s="217"/>
      <c r="D8" s="426"/>
      <c r="E8" s="217"/>
      <c r="F8" s="217"/>
      <c r="G8" s="218"/>
      <c r="H8" s="218"/>
      <c r="I8" s="293"/>
      <c r="J8" s="218"/>
      <c r="K8" s="293"/>
      <c r="L8" s="218"/>
      <c r="M8" s="293"/>
      <c r="N8" s="218"/>
      <c r="O8" s="293"/>
      <c r="P8" s="333">
        <f t="shared" ref="P8:Q8" si="0">H8+J8+L8+N8</f>
        <v>0</v>
      </c>
      <c r="Q8" s="334">
        <f t="shared" si="0"/>
        <v>0</v>
      </c>
      <c r="R8" s="218"/>
      <c r="S8" s="218"/>
      <c r="T8" s="218"/>
      <c r="U8" s="218"/>
    </row>
    <row r="9" spans="1:21" ht="15.75" x14ac:dyDescent="0.25">
      <c r="A9" s="541"/>
      <c r="B9" s="541"/>
      <c r="C9" s="217"/>
      <c r="D9" s="426"/>
      <c r="E9" s="217"/>
      <c r="F9" s="217"/>
      <c r="G9" s="218"/>
      <c r="H9" s="218"/>
      <c r="I9" s="293"/>
      <c r="J9" s="218"/>
      <c r="K9" s="293"/>
      <c r="L9" s="218"/>
      <c r="M9" s="293"/>
      <c r="N9" s="218"/>
      <c r="O9" s="293"/>
      <c r="P9" s="333">
        <f t="shared" ref="P9:P20" si="1">H9+J9+L9+N9</f>
        <v>0</v>
      </c>
      <c r="Q9" s="334">
        <f t="shared" ref="Q9:Q20" si="2">I9+K9+M9+O9</f>
        <v>0</v>
      </c>
      <c r="R9" s="218"/>
      <c r="S9" s="218"/>
      <c r="T9" s="218"/>
      <c r="U9" s="218"/>
    </row>
    <row r="10" spans="1:21" ht="15.75" x14ac:dyDescent="0.25">
      <c r="A10" s="541"/>
      <c r="B10" s="541"/>
      <c r="C10" s="217"/>
      <c r="D10" s="426"/>
      <c r="E10" s="217"/>
      <c r="F10" s="217"/>
      <c r="G10" s="218"/>
      <c r="H10" s="218"/>
      <c r="I10" s="293"/>
      <c r="J10" s="218"/>
      <c r="K10" s="293"/>
      <c r="L10" s="218"/>
      <c r="M10" s="293"/>
      <c r="N10" s="218"/>
      <c r="O10" s="293"/>
      <c r="P10" s="333">
        <f t="shared" si="1"/>
        <v>0</v>
      </c>
      <c r="Q10" s="334">
        <f t="shared" si="2"/>
        <v>0</v>
      </c>
      <c r="R10" s="218"/>
      <c r="S10" s="218"/>
      <c r="T10" s="218"/>
      <c r="U10" s="218"/>
    </row>
    <row r="11" spans="1:21" ht="15.75" x14ac:dyDescent="0.25">
      <c r="A11" s="541"/>
      <c r="B11" s="541"/>
      <c r="C11" s="217"/>
      <c r="D11" s="426"/>
      <c r="E11" s="217"/>
      <c r="F11" s="217"/>
      <c r="G11" s="218"/>
      <c r="H11" s="218"/>
      <c r="I11" s="293"/>
      <c r="J11" s="218"/>
      <c r="K11" s="293"/>
      <c r="L11" s="218"/>
      <c r="M11" s="293"/>
      <c r="N11" s="218"/>
      <c r="O11" s="293"/>
      <c r="P11" s="333">
        <f t="shared" si="1"/>
        <v>0</v>
      </c>
      <c r="Q11" s="334">
        <f t="shared" si="2"/>
        <v>0</v>
      </c>
      <c r="R11" s="218"/>
      <c r="S11" s="218"/>
      <c r="T11" s="218"/>
      <c r="U11" s="218"/>
    </row>
    <row r="12" spans="1:21" ht="15.75" x14ac:dyDescent="0.25">
      <c r="A12" s="541"/>
      <c r="B12" s="541"/>
      <c r="C12" s="217"/>
      <c r="D12" s="426"/>
      <c r="E12" s="217"/>
      <c r="F12" s="217"/>
      <c r="G12" s="218"/>
      <c r="H12" s="218"/>
      <c r="I12" s="293"/>
      <c r="J12" s="218"/>
      <c r="K12" s="293"/>
      <c r="L12" s="218"/>
      <c r="M12" s="293"/>
      <c r="N12" s="218"/>
      <c r="O12" s="293"/>
      <c r="P12" s="333">
        <f t="shared" si="1"/>
        <v>0</v>
      </c>
      <c r="Q12" s="334">
        <f t="shared" si="2"/>
        <v>0</v>
      </c>
      <c r="R12" s="218"/>
      <c r="S12" s="218"/>
      <c r="T12" s="218"/>
      <c r="U12" s="218"/>
    </row>
    <row r="13" spans="1:21" s="300" customFormat="1" ht="15.75" x14ac:dyDescent="0.25">
      <c r="A13" s="541"/>
      <c r="B13" s="541"/>
      <c r="C13" s="338"/>
      <c r="D13" s="426"/>
      <c r="E13" s="338"/>
      <c r="F13" s="338"/>
      <c r="G13" s="218"/>
      <c r="H13" s="218"/>
      <c r="I13" s="293"/>
      <c r="J13" s="218"/>
      <c r="K13" s="293"/>
      <c r="L13" s="218"/>
      <c r="M13" s="293"/>
      <c r="N13" s="218"/>
      <c r="O13" s="293"/>
      <c r="P13" s="333">
        <f t="shared" ref="P13" si="3">H13+J13+L13+N13</f>
        <v>0</v>
      </c>
      <c r="Q13" s="334">
        <f t="shared" ref="Q13" si="4">I13+K13+M13+O13</f>
        <v>0</v>
      </c>
      <c r="R13" s="218"/>
      <c r="S13" s="218"/>
      <c r="T13" s="218"/>
      <c r="U13" s="218"/>
    </row>
    <row r="14" spans="1:21" ht="15.75" x14ac:dyDescent="0.25">
      <c r="A14" s="541"/>
      <c r="B14" s="541"/>
      <c r="C14" s="217"/>
      <c r="D14" s="426"/>
      <c r="E14" s="217"/>
      <c r="F14" s="217"/>
      <c r="G14" s="218"/>
      <c r="H14" s="218"/>
      <c r="I14" s="293"/>
      <c r="J14" s="218"/>
      <c r="K14" s="293"/>
      <c r="L14" s="218"/>
      <c r="M14" s="293"/>
      <c r="N14" s="218"/>
      <c r="O14" s="293"/>
      <c r="P14" s="333">
        <f t="shared" si="1"/>
        <v>0</v>
      </c>
      <c r="Q14" s="334">
        <f t="shared" si="2"/>
        <v>0</v>
      </c>
      <c r="R14" s="218"/>
      <c r="S14" s="218"/>
      <c r="T14" s="218"/>
      <c r="U14" s="294"/>
    </row>
    <row r="15" spans="1:21" ht="15.75" customHeight="1" x14ac:dyDescent="0.25">
      <c r="A15" s="541"/>
      <c r="B15" s="541"/>
      <c r="C15" s="217"/>
      <c r="D15" s="426"/>
      <c r="E15" s="217"/>
      <c r="F15" s="217"/>
      <c r="G15" s="218"/>
      <c r="H15" s="218"/>
      <c r="I15" s="293"/>
      <c r="J15" s="218"/>
      <c r="K15" s="293"/>
      <c r="L15" s="295"/>
      <c r="M15" s="293"/>
      <c r="N15" s="218"/>
      <c r="O15" s="293"/>
      <c r="P15" s="333">
        <f t="shared" si="1"/>
        <v>0</v>
      </c>
      <c r="Q15" s="334">
        <f t="shared" si="2"/>
        <v>0</v>
      </c>
      <c r="R15" s="218"/>
      <c r="S15" s="218"/>
      <c r="T15" s="218"/>
      <c r="U15" s="218"/>
    </row>
    <row r="16" spans="1:21" ht="15.75" x14ac:dyDescent="0.25">
      <c r="A16" s="541"/>
      <c r="B16" s="541"/>
      <c r="C16" s="217"/>
      <c r="D16" s="426"/>
      <c r="E16" s="217"/>
      <c r="F16" s="217"/>
      <c r="G16" s="218"/>
      <c r="H16" s="218"/>
      <c r="I16" s="293"/>
      <c r="J16" s="218"/>
      <c r="K16" s="293"/>
      <c r="L16" s="295"/>
      <c r="M16" s="293"/>
      <c r="N16" s="218"/>
      <c r="O16" s="293"/>
      <c r="P16" s="333">
        <f t="shared" si="1"/>
        <v>0</v>
      </c>
      <c r="Q16" s="334">
        <f t="shared" si="2"/>
        <v>0</v>
      </c>
      <c r="R16" s="218"/>
      <c r="S16" s="218"/>
      <c r="T16" s="218"/>
      <c r="U16" s="218"/>
    </row>
    <row r="17" spans="1:21" ht="15.75" x14ac:dyDescent="0.25">
      <c r="A17" s="541"/>
      <c r="B17" s="541"/>
      <c r="C17" s="217"/>
      <c r="D17" s="426"/>
      <c r="E17" s="217"/>
      <c r="F17" s="217"/>
      <c r="G17" s="218"/>
      <c r="H17" s="218"/>
      <c r="I17" s="293"/>
      <c r="J17" s="218"/>
      <c r="K17" s="293"/>
      <c r="L17" s="295"/>
      <c r="M17" s="293"/>
      <c r="N17" s="218"/>
      <c r="O17" s="293"/>
      <c r="P17" s="333">
        <f t="shared" si="1"/>
        <v>0</v>
      </c>
      <c r="Q17" s="334">
        <f t="shared" si="2"/>
        <v>0</v>
      </c>
      <c r="R17" s="218"/>
      <c r="S17" s="218"/>
      <c r="T17" s="218"/>
      <c r="U17" s="218"/>
    </row>
    <row r="18" spans="1:21" ht="15.75" x14ac:dyDescent="0.25">
      <c r="A18" s="541"/>
      <c r="B18" s="541"/>
      <c r="C18" s="217"/>
      <c r="D18" s="426"/>
      <c r="E18" s="217"/>
      <c r="F18" s="217"/>
      <c r="G18" s="218"/>
      <c r="H18" s="218"/>
      <c r="I18" s="293"/>
      <c r="J18" s="218"/>
      <c r="K18" s="293"/>
      <c r="L18" s="295"/>
      <c r="M18" s="293"/>
      <c r="N18" s="218"/>
      <c r="O18" s="293"/>
      <c r="P18" s="333">
        <f t="shared" si="1"/>
        <v>0</v>
      </c>
      <c r="Q18" s="334">
        <f t="shared" si="2"/>
        <v>0</v>
      </c>
      <c r="R18" s="218"/>
      <c r="S18" s="218"/>
      <c r="T18" s="218"/>
      <c r="U18" s="218"/>
    </row>
    <row r="19" spans="1:21" ht="15.75" x14ac:dyDescent="0.25">
      <c r="A19" s="541"/>
      <c r="B19" s="541"/>
      <c r="C19" s="217"/>
      <c r="D19" s="426"/>
      <c r="E19" s="217"/>
      <c r="F19" s="217"/>
      <c r="G19" s="218"/>
      <c r="H19" s="218"/>
      <c r="I19" s="293"/>
      <c r="J19" s="218"/>
      <c r="K19" s="293"/>
      <c r="L19" s="218"/>
      <c r="M19" s="293"/>
      <c r="N19" s="218"/>
      <c r="O19" s="293"/>
      <c r="P19" s="333">
        <f t="shared" si="1"/>
        <v>0</v>
      </c>
      <c r="Q19" s="334">
        <f t="shared" si="2"/>
        <v>0</v>
      </c>
      <c r="R19" s="218"/>
      <c r="S19" s="218"/>
      <c r="T19" s="218"/>
      <c r="U19" s="296"/>
    </row>
    <row r="20" spans="1:21" ht="15.75" x14ac:dyDescent="0.25">
      <c r="A20" s="542"/>
      <c r="B20" s="542"/>
      <c r="C20" s="217"/>
      <c r="D20" s="426"/>
      <c r="E20" s="217"/>
      <c r="F20" s="217"/>
      <c r="G20" s="218"/>
      <c r="H20" s="218"/>
      <c r="I20" s="293"/>
      <c r="J20" s="218"/>
      <c r="K20" s="293"/>
      <c r="L20" s="218"/>
      <c r="M20" s="293"/>
      <c r="N20" s="218"/>
      <c r="O20" s="293"/>
      <c r="P20" s="333">
        <f t="shared" si="1"/>
        <v>0</v>
      </c>
      <c r="Q20" s="334">
        <f t="shared" si="2"/>
        <v>0</v>
      </c>
      <c r="R20" s="218"/>
      <c r="S20" s="218"/>
      <c r="T20" s="218"/>
      <c r="U20" s="218"/>
    </row>
    <row r="21" spans="1:21" ht="15.75" x14ac:dyDescent="0.25">
      <c r="A21" s="227"/>
      <c r="B21" s="228"/>
      <c r="C21" s="227" t="s">
        <v>1365</v>
      </c>
      <c r="D21" s="228"/>
      <c r="E21" s="228"/>
      <c r="F21" s="228"/>
      <c r="G21" s="229"/>
      <c r="H21" s="219">
        <f t="shared" ref="H21:Q21" si="5">SUM(H8:H20)</f>
        <v>0</v>
      </c>
      <c r="I21" s="220">
        <f t="shared" si="5"/>
        <v>0</v>
      </c>
      <c r="J21" s="219">
        <f t="shared" si="5"/>
        <v>0</v>
      </c>
      <c r="K21" s="220">
        <f t="shared" si="5"/>
        <v>0</v>
      </c>
      <c r="L21" s="219">
        <f t="shared" si="5"/>
        <v>0</v>
      </c>
      <c r="M21" s="220">
        <f t="shared" si="5"/>
        <v>0</v>
      </c>
      <c r="N21" s="219">
        <f t="shared" si="5"/>
        <v>0</v>
      </c>
      <c r="O21" s="220">
        <f t="shared" si="5"/>
        <v>0</v>
      </c>
      <c r="P21" s="220">
        <f t="shared" si="5"/>
        <v>0</v>
      </c>
      <c r="Q21" s="220">
        <f t="shared" si="5"/>
        <v>0</v>
      </c>
      <c r="R21" s="200"/>
      <c r="S21" s="200"/>
      <c r="T21" s="200"/>
      <c r="U21" s="200"/>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opLeftCell="C1" zoomScaleNormal="100" workbookViewId="0">
      <pane ySplit="8" topLeftCell="A12" activePane="bottomLeft" state="frozen"/>
      <selection activeCell="A7" sqref="A7"/>
      <selection pane="bottomLeft" activeCell="I15" sqref="I15"/>
    </sheetView>
  </sheetViews>
  <sheetFormatPr baseColWidth="10" defaultColWidth="9.140625" defaultRowHeight="15" x14ac:dyDescent="0.25"/>
  <cols>
    <col min="1" max="2" width="21.7109375" customWidth="1"/>
    <col min="3" max="3" width="27.42578125" customWidth="1"/>
    <col min="4" max="4" width="27.42578125" style="395" customWidth="1"/>
    <col min="5" max="7" width="27.42578125" customWidth="1"/>
    <col min="8" max="8" width="15.28515625" customWidth="1"/>
    <col min="9" max="9" width="13.7109375" style="170" customWidth="1"/>
    <col min="10" max="10" width="15.28515625" customWidth="1"/>
    <col min="11" max="11" width="18.85546875" style="170" customWidth="1"/>
    <col min="12" max="12" width="9.140625" customWidth="1"/>
    <col min="13" max="13" width="13.7109375" style="170" customWidth="1"/>
    <col min="14" max="14" width="9.140625" customWidth="1"/>
    <col min="15" max="15" width="13.7109375" style="170" customWidth="1"/>
    <col min="16" max="16" width="15.28515625" customWidth="1"/>
    <col min="17" max="17" width="18.28515625" style="170" customWidth="1"/>
    <col min="18" max="18" width="25.7109375" customWidth="1"/>
    <col min="19" max="19" width="15.7109375" customWidth="1"/>
    <col min="20" max="20" width="20.7109375" customWidth="1"/>
    <col min="21" max="21" width="15.7109375" customWidth="1"/>
  </cols>
  <sheetData>
    <row r="1" spans="1:23" ht="18.75" x14ac:dyDescent="0.25">
      <c r="B1" s="221"/>
      <c r="C1" s="221"/>
      <c r="D1" s="221"/>
      <c r="E1" s="221"/>
      <c r="F1" s="221"/>
      <c r="G1" s="221"/>
      <c r="H1" s="221" t="s">
        <v>1474</v>
      </c>
      <c r="K1" s="221"/>
      <c r="L1" s="221"/>
      <c r="M1" s="221"/>
      <c r="N1" s="221"/>
      <c r="O1" s="221"/>
      <c r="P1" s="444" t="s">
        <v>1571</v>
      </c>
      <c r="Q1" s="444" t="s">
        <v>1572</v>
      </c>
      <c r="R1" s="444" t="s">
        <v>1573</v>
      </c>
      <c r="S1" s="444" t="s">
        <v>1574</v>
      </c>
      <c r="T1" s="444" t="s">
        <v>1575</v>
      </c>
      <c r="U1" s="444" t="s">
        <v>1576</v>
      </c>
      <c r="V1" s="444" t="s">
        <v>1577</v>
      </c>
      <c r="W1" s="444" t="s">
        <v>1578</v>
      </c>
    </row>
    <row r="2" spans="1:23" ht="18.75" x14ac:dyDescent="0.25">
      <c r="A2" s="206" t="s">
        <v>1307</v>
      </c>
      <c r="B2" s="221"/>
      <c r="C2" s="221"/>
      <c r="D2" s="221"/>
      <c r="E2" s="221"/>
      <c r="F2" s="221"/>
      <c r="G2" s="221"/>
      <c r="H2" s="221"/>
      <c r="K2" s="221"/>
      <c r="L2" s="221"/>
      <c r="M2" s="221"/>
      <c r="N2" s="221"/>
      <c r="O2" s="221"/>
      <c r="P2" s="221"/>
      <c r="Q2" s="221"/>
      <c r="R2" s="221"/>
      <c r="S2" s="221"/>
      <c r="T2" s="221"/>
      <c r="U2" s="221"/>
    </row>
    <row r="3" spans="1:23" x14ac:dyDescent="0.25">
      <c r="A3" s="539" t="s">
        <v>1362</v>
      </c>
      <c r="B3" s="539"/>
      <c r="C3" s="539"/>
      <c r="D3" s="539"/>
      <c r="E3" s="539"/>
      <c r="F3" s="539"/>
      <c r="G3" s="539"/>
      <c r="H3" s="539"/>
      <c r="I3" s="539"/>
      <c r="J3" s="539"/>
      <c r="K3" s="539"/>
      <c r="L3" s="539"/>
      <c r="M3" s="539"/>
      <c r="N3" s="539"/>
      <c r="O3" s="539"/>
      <c r="P3" s="539"/>
      <c r="Q3" s="539"/>
      <c r="R3" s="539"/>
      <c r="S3" s="539"/>
      <c r="T3" s="539"/>
      <c r="U3" s="539"/>
    </row>
    <row r="4" spans="1:23" s="300" customFormat="1" x14ac:dyDescent="0.25">
      <c r="A4" s="310" t="s">
        <v>1361</v>
      </c>
      <c r="B4" s="309"/>
      <c r="C4" s="309"/>
      <c r="D4" s="425"/>
      <c r="E4" s="309"/>
      <c r="F4" s="309"/>
      <c r="G4" s="309"/>
      <c r="H4" s="309"/>
      <c r="I4" s="309"/>
      <c r="J4" s="309"/>
      <c r="K4" s="309"/>
      <c r="L4" s="309"/>
      <c r="M4" s="309"/>
      <c r="N4" s="309"/>
      <c r="O4" s="309"/>
      <c r="P4" s="309"/>
      <c r="Q4" s="309"/>
      <c r="R4" s="309"/>
      <c r="S4" s="309"/>
      <c r="T4" s="309"/>
      <c r="U4" s="309"/>
    </row>
    <row r="5" spans="1:23" x14ac:dyDescent="0.25">
      <c r="A5" s="251" t="s">
        <v>1436</v>
      </c>
      <c r="B5" s="206"/>
      <c r="C5" s="206"/>
      <c r="D5" s="206"/>
      <c r="E5" s="206"/>
      <c r="F5" s="206"/>
      <c r="G5" s="206"/>
      <c r="H5" s="206"/>
      <c r="I5" s="206"/>
      <c r="J5" s="206"/>
      <c r="K5" s="206"/>
      <c r="L5" s="206"/>
      <c r="M5" s="206"/>
      <c r="N5" s="206"/>
      <c r="O5" s="206"/>
      <c r="P5" s="206"/>
      <c r="Q5" s="206"/>
      <c r="R5" s="206"/>
      <c r="S5" s="206"/>
      <c r="T5" s="206"/>
      <c r="U5" s="206"/>
    </row>
    <row r="6" spans="1:23" ht="15" customHeight="1" x14ac:dyDescent="0.25">
      <c r="A6" s="502" t="s">
        <v>58</v>
      </c>
      <c r="B6" s="501" t="s">
        <v>71</v>
      </c>
      <c r="C6" s="504" t="s">
        <v>1497</v>
      </c>
      <c r="D6" s="504" t="s">
        <v>1498</v>
      </c>
      <c r="E6" s="504" t="s">
        <v>54</v>
      </c>
      <c r="F6" s="504" t="s">
        <v>352</v>
      </c>
      <c r="G6" s="504" t="s">
        <v>55</v>
      </c>
      <c r="H6" s="507" t="s">
        <v>60</v>
      </c>
      <c r="I6" s="513"/>
      <c r="J6" s="513"/>
      <c r="K6" s="513"/>
      <c r="L6" s="513"/>
      <c r="M6" s="513"/>
      <c r="N6" s="513"/>
      <c r="O6" s="508"/>
      <c r="P6" s="509" t="s">
        <v>61</v>
      </c>
      <c r="Q6" s="510"/>
      <c r="R6" s="501" t="s">
        <v>63</v>
      </c>
      <c r="S6" s="501" t="s">
        <v>70</v>
      </c>
      <c r="T6" s="501" t="s">
        <v>69</v>
      </c>
      <c r="U6" s="498" t="s">
        <v>56</v>
      </c>
    </row>
    <row r="7" spans="1:23" ht="15" customHeight="1" x14ac:dyDescent="0.25">
      <c r="A7" s="502"/>
      <c r="B7" s="502"/>
      <c r="C7" s="505"/>
      <c r="D7" s="505"/>
      <c r="E7" s="505"/>
      <c r="F7" s="505"/>
      <c r="G7" s="505"/>
      <c r="H7" s="507" t="s">
        <v>64</v>
      </c>
      <c r="I7" s="508"/>
      <c r="J7" s="507" t="s">
        <v>65</v>
      </c>
      <c r="K7" s="508"/>
      <c r="L7" s="507" t="s">
        <v>66</v>
      </c>
      <c r="M7" s="508"/>
      <c r="N7" s="507" t="s">
        <v>67</v>
      </c>
      <c r="O7" s="508"/>
      <c r="P7" s="511"/>
      <c r="Q7" s="512"/>
      <c r="R7" s="502"/>
      <c r="S7" s="502"/>
      <c r="T7" s="502"/>
      <c r="U7" s="499"/>
    </row>
    <row r="8" spans="1:23" ht="51" x14ac:dyDescent="0.25">
      <c r="A8" s="503"/>
      <c r="B8" s="503"/>
      <c r="C8" s="506"/>
      <c r="D8" s="506"/>
      <c r="E8" s="506"/>
      <c r="F8" s="506"/>
      <c r="G8" s="506"/>
      <c r="H8" s="371" t="s">
        <v>68</v>
      </c>
      <c r="I8" s="371" t="s">
        <v>4</v>
      </c>
      <c r="J8" s="371" t="s">
        <v>68</v>
      </c>
      <c r="K8" s="371" t="s">
        <v>4</v>
      </c>
      <c r="L8" s="371" t="s">
        <v>68</v>
      </c>
      <c r="M8" s="371" t="s">
        <v>4</v>
      </c>
      <c r="N8" s="371" t="s">
        <v>68</v>
      </c>
      <c r="O8" s="371" t="s">
        <v>4</v>
      </c>
      <c r="P8" s="371" t="s">
        <v>68</v>
      </c>
      <c r="Q8" s="371" t="s">
        <v>4</v>
      </c>
      <c r="R8" s="503"/>
      <c r="S8" s="503"/>
      <c r="T8" s="503"/>
      <c r="U8" s="500"/>
    </row>
    <row r="9" spans="1:23" ht="165" x14ac:dyDescent="0.25">
      <c r="A9" s="546" t="s">
        <v>1362</v>
      </c>
      <c r="B9" s="544" t="s">
        <v>1363</v>
      </c>
      <c r="C9" s="460" t="s">
        <v>1571</v>
      </c>
      <c r="D9" s="475" t="s">
        <v>1756</v>
      </c>
      <c r="E9" s="468" t="s">
        <v>1757</v>
      </c>
      <c r="F9" s="460" t="s">
        <v>1683</v>
      </c>
      <c r="G9" s="475" t="s">
        <v>1758</v>
      </c>
      <c r="H9" s="472">
        <v>0.2</v>
      </c>
      <c r="I9" s="473"/>
      <c r="J9" s="472">
        <v>0.3</v>
      </c>
      <c r="K9" s="473"/>
      <c r="L9" s="472">
        <v>0.3</v>
      </c>
      <c r="M9" s="473"/>
      <c r="N9" s="472">
        <v>0.2</v>
      </c>
      <c r="O9" s="473"/>
      <c r="P9" s="474">
        <f>H9+J9+L9+N9</f>
        <v>1</v>
      </c>
      <c r="Q9" s="459">
        <f>I9+K9+M9+O9</f>
        <v>0</v>
      </c>
      <c r="R9" s="468" t="s">
        <v>1759</v>
      </c>
      <c r="S9" s="469" t="s">
        <v>1702</v>
      </c>
      <c r="T9" s="469" t="s">
        <v>1700</v>
      </c>
      <c r="U9" s="469" t="s">
        <v>1701</v>
      </c>
    </row>
    <row r="10" spans="1:23" ht="120" x14ac:dyDescent="0.25">
      <c r="A10" s="545"/>
      <c r="B10" s="545"/>
      <c r="C10" s="460" t="s">
        <v>1573</v>
      </c>
      <c r="D10" s="471" t="s">
        <v>1660</v>
      </c>
      <c r="E10" s="460" t="s">
        <v>1680</v>
      </c>
      <c r="F10" s="460" t="s">
        <v>1693</v>
      </c>
      <c r="G10" s="460" t="s">
        <v>1681</v>
      </c>
      <c r="H10" s="472">
        <v>0.15</v>
      </c>
      <c r="I10" s="473"/>
      <c r="J10" s="472">
        <v>0.3</v>
      </c>
      <c r="K10" s="473"/>
      <c r="L10" s="472">
        <v>0.3</v>
      </c>
      <c r="M10" s="473"/>
      <c r="N10" s="472">
        <v>0.25</v>
      </c>
      <c r="O10" s="473"/>
      <c r="P10" s="474">
        <f t="shared" ref="P10:P16" si="0">H10+J10+L10+N10</f>
        <v>1</v>
      </c>
      <c r="Q10" s="459">
        <f t="shared" ref="Q10:Q16" si="1">I10+K10+M10+O10</f>
        <v>0</v>
      </c>
      <c r="R10" s="461" t="s">
        <v>1705</v>
      </c>
      <c r="S10" s="470" t="s">
        <v>1703</v>
      </c>
      <c r="T10" s="469" t="s">
        <v>1700</v>
      </c>
      <c r="U10" s="469" t="s">
        <v>1704</v>
      </c>
    </row>
    <row r="11" spans="1:23" ht="105" x14ac:dyDescent="0.25">
      <c r="A11" s="546" t="s">
        <v>1361</v>
      </c>
      <c r="B11" s="546" t="s">
        <v>1364</v>
      </c>
      <c r="C11" s="460" t="s">
        <v>1572</v>
      </c>
      <c r="D11" s="460"/>
      <c r="E11" s="471" t="s">
        <v>1661</v>
      </c>
      <c r="F11" s="460" t="s">
        <v>1685</v>
      </c>
      <c r="G11" s="475" t="s">
        <v>1662</v>
      </c>
      <c r="H11" s="472">
        <v>0.15</v>
      </c>
      <c r="I11" s="473"/>
      <c r="J11" s="472">
        <v>0.25</v>
      </c>
      <c r="K11" s="473"/>
      <c r="L11" s="472">
        <v>0.3</v>
      </c>
      <c r="M11" s="473"/>
      <c r="N11" s="472">
        <v>0.3</v>
      </c>
      <c r="O11" s="473"/>
      <c r="P11" s="474">
        <f t="shared" si="0"/>
        <v>1</v>
      </c>
      <c r="Q11" s="459">
        <f t="shared" si="1"/>
        <v>0</v>
      </c>
      <c r="R11" s="461" t="s">
        <v>1705</v>
      </c>
      <c r="S11" s="470" t="s">
        <v>1703</v>
      </c>
      <c r="T11" s="469" t="s">
        <v>1700</v>
      </c>
      <c r="U11" s="469" t="s">
        <v>1704</v>
      </c>
    </row>
    <row r="12" spans="1:23" ht="120" x14ac:dyDescent="0.25">
      <c r="A12" s="545"/>
      <c r="B12" s="545"/>
      <c r="C12" s="460" t="s">
        <v>1573</v>
      </c>
      <c r="D12" s="475" t="s">
        <v>1760</v>
      </c>
      <c r="E12" s="471" t="s">
        <v>1663</v>
      </c>
      <c r="F12" s="460" t="s">
        <v>1687</v>
      </c>
      <c r="G12" s="475" t="s">
        <v>1664</v>
      </c>
      <c r="H12" s="472">
        <v>0.5</v>
      </c>
      <c r="I12" s="476"/>
      <c r="J12" s="472">
        <v>0.5</v>
      </c>
      <c r="K12" s="473"/>
      <c r="L12" s="472">
        <v>0</v>
      </c>
      <c r="M12" s="476"/>
      <c r="N12" s="472">
        <v>0</v>
      </c>
      <c r="O12" s="473"/>
      <c r="P12" s="474">
        <f t="shared" si="0"/>
        <v>1</v>
      </c>
      <c r="Q12" s="459">
        <f t="shared" si="1"/>
        <v>0</v>
      </c>
      <c r="R12" s="468" t="s">
        <v>1709</v>
      </c>
      <c r="S12" s="469" t="s">
        <v>1710</v>
      </c>
      <c r="T12" s="469" t="s">
        <v>1712</v>
      </c>
      <c r="U12" s="469" t="s">
        <v>1711</v>
      </c>
    </row>
    <row r="13" spans="1:23" s="300" customFormat="1" ht="75" x14ac:dyDescent="0.25">
      <c r="A13" s="543" t="s">
        <v>1436</v>
      </c>
      <c r="B13" s="543" t="s">
        <v>1384</v>
      </c>
      <c r="C13" s="469" t="s">
        <v>1575</v>
      </c>
      <c r="D13" s="489" t="s">
        <v>1692</v>
      </c>
      <c r="E13" s="489" t="s">
        <v>1665</v>
      </c>
      <c r="F13" s="460" t="s">
        <v>1686</v>
      </c>
      <c r="G13" s="460" t="s">
        <v>1666</v>
      </c>
      <c r="H13" s="472">
        <v>0.25</v>
      </c>
      <c r="I13" s="473"/>
      <c r="J13" s="472">
        <v>0.25</v>
      </c>
      <c r="K13" s="473"/>
      <c r="L13" s="472">
        <v>0.25</v>
      </c>
      <c r="M13" s="473"/>
      <c r="N13" s="472">
        <v>0.25</v>
      </c>
      <c r="O13" s="473"/>
      <c r="P13" s="474">
        <f t="shared" si="0"/>
        <v>1</v>
      </c>
      <c r="Q13" s="459">
        <f t="shared" si="1"/>
        <v>0</v>
      </c>
      <c r="R13" s="468" t="s">
        <v>1708</v>
      </c>
      <c r="S13" s="470" t="s">
        <v>1703</v>
      </c>
      <c r="T13" s="469" t="s">
        <v>1713</v>
      </c>
      <c r="U13" s="469" t="s">
        <v>1704</v>
      </c>
    </row>
    <row r="14" spans="1:23" s="300" customFormat="1" ht="75" x14ac:dyDescent="0.25">
      <c r="A14" s="543"/>
      <c r="B14" s="543"/>
      <c r="C14" s="469" t="s">
        <v>1690</v>
      </c>
      <c r="D14" s="469" t="s">
        <v>1691</v>
      </c>
      <c r="E14" s="469" t="s">
        <v>1667</v>
      </c>
      <c r="F14" s="460" t="s">
        <v>1694</v>
      </c>
      <c r="G14" s="460" t="s">
        <v>1668</v>
      </c>
      <c r="H14" s="472">
        <v>0.25</v>
      </c>
      <c r="I14" s="473"/>
      <c r="J14" s="472">
        <v>0.25</v>
      </c>
      <c r="K14" s="473"/>
      <c r="L14" s="472">
        <v>0.25</v>
      </c>
      <c r="M14" s="473"/>
      <c r="N14" s="472">
        <v>0.25</v>
      </c>
      <c r="O14" s="473"/>
      <c r="P14" s="474">
        <f t="shared" si="0"/>
        <v>1</v>
      </c>
      <c r="Q14" s="459">
        <f t="shared" si="1"/>
        <v>0</v>
      </c>
      <c r="R14" s="468" t="s">
        <v>1707</v>
      </c>
      <c r="S14" s="469" t="s">
        <v>1714</v>
      </c>
      <c r="T14" s="469" t="s">
        <v>1713</v>
      </c>
      <c r="U14" s="469" t="s">
        <v>1716</v>
      </c>
    </row>
    <row r="15" spans="1:23" s="300" customFormat="1" ht="90" x14ac:dyDescent="0.25">
      <c r="A15" s="543"/>
      <c r="B15" s="543"/>
      <c r="C15" s="469" t="s">
        <v>1578</v>
      </c>
      <c r="D15" s="469" t="s">
        <v>1669</v>
      </c>
      <c r="E15" s="469" t="s">
        <v>1670</v>
      </c>
      <c r="F15" s="460" t="s">
        <v>1689</v>
      </c>
      <c r="G15" s="468" t="s">
        <v>1715</v>
      </c>
      <c r="H15" s="472">
        <v>0.5</v>
      </c>
      <c r="I15" s="473">
        <f>+'5. ACTIVIDADES ESPECIALES'!D10</f>
        <v>120</v>
      </c>
      <c r="J15" s="472">
        <v>0.5</v>
      </c>
      <c r="K15" s="473"/>
      <c r="L15" s="472">
        <v>0</v>
      </c>
      <c r="M15" s="473"/>
      <c r="N15" s="472">
        <v>0</v>
      </c>
      <c r="O15" s="473"/>
      <c r="P15" s="474">
        <f t="shared" si="0"/>
        <v>1</v>
      </c>
      <c r="Q15" s="459">
        <f t="shared" si="1"/>
        <v>120</v>
      </c>
      <c r="R15" s="468" t="s">
        <v>1706</v>
      </c>
      <c r="S15" s="469" t="s">
        <v>1671</v>
      </c>
      <c r="T15" s="469" t="s">
        <v>1713</v>
      </c>
      <c r="U15" s="469" t="s">
        <v>1716</v>
      </c>
    </row>
    <row r="16" spans="1:23" s="300" customFormat="1" ht="93" customHeight="1" x14ac:dyDescent="0.25">
      <c r="A16" s="543"/>
      <c r="B16" s="543"/>
      <c r="C16" s="469" t="s">
        <v>1577</v>
      </c>
      <c r="D16" s="469" t="s">
        <v>1672</v>
      </c>
      <c r="E16" s="469" t="s">
        <v>1673</v>
      </c>
      <c r="F16" s="460" t="s">
        <v>1688</v>
      </c>
      <c r="G16" s="460" t="s">
        <v>1674</v>
      </c>
      <c r="H16" s="472">
        <v>0.25</v>
      </c>
      <c r="I16" s="473"/>
      <c r="J16" s="472">
        <v>0.25</v>
      </c>
      <c r="K16" s="473"/>
      <c r="L16" s="472">
        <v>0.25</v>
      </c>
      <c r="M16" s="473"/>
      <c r="N16" s="472">
        <v>0.25</v>
      </c>
      <c r="O16" s="473"/>
      <c r="P16" s="474">
        <f t="shared" si="0"/>
        <v>1</v>
      </c>
      <c r="Q16" s="459">
        <f t="shared" si="1"/>
        <v>0</v>
      </c>
      <c r="R16" s="468" t="s">
        <v>1707</v>
      </c>
      <c r="S16" s="469" t="s">
        <v>1674</v>
      </c>
      <c r="T16" s="469" t="s">
        <v>1713</v>
      </c>
      <c r="U16" s="469" t="s">
        <v>1716</v>
      </c>
    </row>
    <row r="17" spans="1:21" x14ac:dyDescent="0.25">
      <c r="A17" s="462"/>
      <c r="B17" s="463"/>
      <c r="C17" s="462" t="s">
        <v>1475</v>
      </c>
      <c r="D17" s="463"/>
      <c r="E17" s="463"/>
      <c r="F17" s="463"/>
      <c r="G17" s="464"/>
      <c r="H17" s="465">
        <f t="shared" ref="H17:Q17" si="2">SUM(H9:H16)</f>
        <v>2.25</v>
      </c>
      <c r="I17" s="466">
        <f t="shared" si="2"/>
        <v>120</v>
      </c>
      <c r="J17" s="465">
        <f t="shared" si="2"/>
        <v>2.6</v>
      </c>
      <c r="K17" s="466">
        <f t="shared" si="2"/>
        <v>0</v>
      </c>
      <c r="L17" s="465">
        <f t="shared" si="2"/>
        <v>1.65</v>
      </c>
      <c r="M17" s="466">
        <f t="shared" si="2"/>
        <v>0</v>
      </c>
      <c r="N17" s="465">
        <f t="shared" si="2"/>
        <v>1.5</v>
      </c>
      <c r="O17" s="466">
        <f t="shared" si="2"/>
        <v>0</v>
      </c>
      <c r="P17" s="465">
        <f t="shared" si="2"/>
        <v>8</v>
      </c>
      <c r="Q17" s="466">
        <f t="shared" si="2"/>
        <v>120</v>
      </c>
      <c r="R17" s="467"/>
      <c r="S17" s="467"/>
      <c r="T17" s="467"/>
      <c r="U17" s="467"/>
    </row>
    <row r="20" spans="1:21" x14ac:dyDescent="0.25">
      <c r="C20" s="395"/>
    </row>
    <row r="21" spans="1:21" x14ac:dyDescent="0.25">
      <c r="C21" s="395"/>
    </row>
    <row r="22" spans="1:21" x14ac:dyDescent="0.25">
      <c r="C22" s="395"/>
    </row>
    <row r="23" spans="1:21" x14ac:dyDescent="0.25">
      <c r="C23" s="395"/>
      <c r="I23"/>
      <c r="K23"/>
      <c r="M23"/>
      <c r="O23"/>
      <c r="Q23"/>
    </row>
    <row r="24" spans="1:21" x14ac:dyDescent="0.25">
      <c r="C24" s="395"/>
      <c r="I24"/>
      <c r="K24"/>
      <c r="M24"/>
      <c r="O24"/>
      <c r="Q24"/>
    </row>
    <row r="25" spans="1:21" x14ac:dyDescent="0.25">
      <c r="C25" s="395"/>
      <c r="I25"/>
      <c r="K25"/>
      <c r="M25"/>
      <c r="O25"/>
      <c r="Q25"/>
    </row>
    <row r="26" spans="1:21" x14ac:dyDescent="0.25">
      <c r="C26" s="395"/>
      <c r="I26"/>
      <c r="K26"/>
      <c r="M26"/>
      <c r="O26"/>
      <c r="Q26"/>
    </row>
    <row r="27" spans="1:21" x14ac:dyDescent="0.25">
      <c r="C27" s="39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sheetData>
  <mergeCells count="24">
    <mergeCell ref="A13:A16"/>
    <mergeCell ref="B13:B16"/>
    <mergeCell ref="B9:B10"/>
    <mergeCell ref="F6:F8"/>
    <mergeCell ref="A6:A8"/>
    <mergeCell ref="A9:A10"/>
    <mergeCell ref="A11:A12"/>
    <mergeCell ref="B11:B12"/>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6"/>
    <dataValidation allowBlank="1" showInputMessage="1" showErrorMessage="1" promptTitle="INDICADORES DE RESULTADOS" prompt="Medidas o variables para verificar el cumplimiento de cada paso._x000a_" sqref="E6:E8"/>
    <dataValidation allowBlank="1" showInputMessage="1" showErrorMessage="1" promptTitle="CORRELATIVO DE LA ACTIVIDAD" prompt="Estos son los mismos utilizados en los cuadros de costos, los cuales sirven para poder reflejar la Actividad a realizar en cada uno de los cuadros de costos."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type="list" allowBlank="1" showInputMessage="1" showErrorMessage="1" sqref="C9:C16">
      <formula1>$P$1:$W$1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38" activePane="bottomLeft" state="frozen"/>
      <selection activeCell="A11" sqref="A11"/>
      <selection pane="bottomLeft" activeCell="C162" sqref="C162"/>
    </sheetView>
  </sheetViews>
  <sheetFormatPr baseColWidth="10" defaultColWidth="11.5703125" defaultRowHeight="15" x14ac:dyDescent="0.25"/>
  <cols>
    <col min="1" max="1" width="4.5703125" style="23" customWidth="1"/>
    <col min="2" max="2" width="15.85546875" style="15" customWidth="1"/>
    <col min="3" max="3" width="89.42578125" style="23" bestFit="1" customWidth="1"/>
    <col min="4" max="24" width="32" style="112" customWidth="1"/>
    <col min="25" max="27" width="34.28515625" style="112" customWidth="1"/>
    <col min="28" max="44" width="24.28515625" style="112" customWidth="1"/>
    <col min="45" max="16384" width="11.5703125" style="23"/>
  </cols>
  <sheetData>
    <row r="1" spans="1:571" ht="26.25" hidden="1" x14ac:dyDescent="0.25">
      <c r="A1" s="124"/>
      <c r="B1" s="127"/>
      <c r="C1" s="124" t="s">
        <v>211</v>
      </c>
      <c r="D1" s="127" t="s">
        <v>212</v>
      </c>
      <c r="E1" s="118" t="s">
        <v>213</v>
      </c>
      <c r="F1" s="118" t="s">
        <v>456</v>
      </c>
      <c r="G1" s="118" t="s">
        <v>458</v>
      </c>
      <c r="H1" s="118" t="s">
        <v>460</v>
      </c>
      <c r="I1" s="118" t="s">
        <v>462</v>
      </c>
      <c r="J1" s="118" t="s">
        <v>464</v>
      </c>
      <c r="K1" s="118" t="s">
        <v>466</v>
      </c>
      <c r="L1" s="118" t="s">
        <v>214</v>
      </c>
      <c r="M1" s="118" t="s">
        <v>469</v>
      </c>
      <c r="N1" s="118" t="s">
        <v>215</v>
      </c>
      <c r="O1" s="118" t="s">
        <v>471</v>
      </c>
      <c r="P1" s="118" t="s">
        <v>473</v>
      </c>
      <c r="Q1" s="118" t="s">
        <v>475</v>
      </c>
      <c r="R1" s="118" t="s">
        <v>473</v>
      </c>
      <c r="S1" s="118" t="s">
        <v>475</v>
      </c>
      <c r="T1" s="118" t="s">
        <v>475</v>
      </c>
      <c r="U1" s="118" t="s">
        <v>216</v>
      </c>
      <c r="V1" s="118" t="s">
        <v>476</v>
      </c>
      <c r="W1" s="118" t="s">
        <v>479</v>
      </c>
      <c r="X1" s="118" t="s">
        <v>479</v>
      </c>
      <c r="Y1" s="118" t="s">
        <v>217</v>
      </c>
      <c r="Z1" s="400"/>
      <c r="AA1" s="118" t="s">
        <v>217</v>
      </c>
      <c r="AB1" s="118" t="s">
        <v>481</v>
      </c>
      <c r="AC1" s="118" t="s">
        <v>218</v>
      </c>
      <c r="AD1" s="118" t="s">
        <v>482</v>
      </c>
      <c r="AE1" s="118" t="s">
        <v>483</v>
      </c>
      <c r="AF1" s="118" t="s">
        <v>487</v>
      </c>
      <c r="AG1" s="118" t="s">
        <v>234</v>
      </c>
      <c r="AH1" s="118" t="s">
        <v>488</v>
      </c>
      <c r="AI1" s="118" t="s">
        <v>490</v>
      </c>
      <c r="AJ1" s="118" t="s">
        <v>492</v>
      </c>
      <c r="AK1" s="118" t="s">
        <v>235</v>
      </c>
      <c r="AL1" s="118" t="s">
        <v>494</v>
      </c>
      <c r="AM1" s="118" t="s">
        <v>496</v>
      </c>
      <c r="AN1" s="118" t="s">
        <v>498</v>
      </c>
      <c r="AO1" s="118" t="s">
        <v>500</v>
      </c>
      <c r="AP1" s="118" t="s">
        <v>210</v>
      </c>
      <c r="AQ1" s="118" t="s">
        <v>502</v>
      </c>
      <c r="AR1" s="127" t="s">
        <v>219</v>
      </c>
      <c r="AS1" s="118" t="s">
        <v>504</v>
      </c>
      <c r="AT1" s="118" t="s">
        <v>220</v>
      </c>
      <c r="AU1" s="118" t="s">
        <v>506</v>
      </c>
      <c r="AV1" s="118" t="s">
        <v>508</v>
      </c>
      <c r="AW1" s="118" t="s">
        <v>221</v>
      </c>
      <c r="AX1" s="118" t="s">
        <v>510</v>
      </c>
      <c r="AY1" s="118" t="s">
        <v>512</v>
      </c>
      <c r="AZ1" s="118" t="s">
        <v>222</v>
      </c>
      <c r="BA1" s="118" t="s">
        <v>513</v>
      </c>
      <c r="BB1" s="118" t="s">
        <v>515</v>
      </c>
      <c r="BC1" s="118" t="s">
        <v>516</v>
      </c>
      <c r="BD1" s="118" t="s">
        <v>517</v>
      </c>
      <c r="BE1" s="118" t="s">
        <v>519</v>
      </c>
      <c r="BF1" s="118" t="s">
        <v>521</v>
      </c>
      <c r="BG1" s="118" t="s">
        <v>522</v>
      </c>
      <c r="BH1" s="118" t="s">
        <v>223</v>
      </c>
      <c r="BI1" s="118" t="s">
        <v>524</v>
      </c>
      <c r="BJ1" s="118" t="s">
        <v>526</v>
      </c>
      <c r="BK1" s="118" t="s">
        <v>528</v>
      </c>
      <c r="BL1" s="118" t="s">
        <v>530</v>
      </c>
      <c r="BM1" s="118" t="s">
        <v>532</v>
      </c>
      <c r="BN1" s="118" t="s">
        <v>534</v>
      </c>
      <c r="BO1" s="118" t="s">
        <v>536</v>
      </c>
      <c r="BP1" s="118" t="s">
        <v>538</v>
      </c>
      <c r="BQ1" s="118" t="s">
        <v>236</v>
      </c>
      <c r="BR1" s="118" t="s">
        <v>540</v>
      </c>
      <c r="BS1" s="118" t="s">
        <v>542</v>
      </c>
      <c r="BT1" s="118" t="s">
        <v>544</v>
      </c>
      <c r="BU1" s="118" t="s">
        <v>546</v>
      </c>
      <c r="BV1" s="118" t="s">
        <v>548</v>
      </c>
      <c r="BW1" s="118" t="s">
        <v>550</v>
      </c>
      <c r="BX1" s="118" t="s">
        <v>552</v>
      </c>
      <c r="BY1" s="118" t="s">
        <v>554</v>
      </c>
      <c r="BZ1" s="118" t="s">
        <v>556</v>
      </c>
      <c r="CA1" s="118" t="s">
        <v>558</v>
      </c>
      <c r="CB1" s="127" t="s">
        <v>224</v>
      </c>
      <c r="CC1" s="118" t="s">
        <v>225</v>
      </c>
      <c r="CD1" s="118" t="s">
        <v>560</v>
      </c>
      <c r="CE1" s="118" t="s">
        <v>226</v>
      </c>
      <c r="CF1" s="118" t="s">
        <v>562</v>
      </c>
      <c r="CG1" s="118" t="s">
        <v>564</v>
      </c>
      <c r="CH1" s="127" t="s">
        <v>227</v>
      </c>
      <c r="CI1" s="118" t="s">
        <v>228</v>
      </c>
      <c r="CJ1" s="118" t="s">
        <v>566</v>
      </c>
      <c r="CK1" s="118" t="s">
        <v>229</v>
      </c>
      <c r="CL1" s="118" t="s">
        <v>568</v>
      </c>
      <c r="CM1" s="118" t="s">
        <v>570</v>
      </c>
      <c r="CN1" s="118" t="s">
        <v>572</v>
      </c>
      <c r="CO1" s="127" t="s">
        <v>230</v>
      </c>
      <c r="CP1" s="118" t="s">
        <v>578</v>
      </c>
      <c r="CQ1" s="118" t="s">
        <v>580</v>
      </c>
      <c r="CR1" s="118" t="s">
        <v>231</v>
      </c>
      <c r="CS1" s="118" t="s">
        <v>574</v>
      </c>
      <c r="CT1" s="118" t="s">
        <v>576</v>
      </c>
      <c r="CU1" s="118" t="s">
        <v>232</v>
      </c>
      <c r="CV1" s="118" t="s">
        <v>582</v>
      </c>
      <c r="CW1" s="118" t="s">
        <v>233</v>
      </c>
      <c r="CX1" s="118" t="s">
        <v>583</v>
      </c>
      <c r="CY1" s="115" t="s">
        <v>237</v>
      </c>
      <c r="CZ1" s="127" t="s">
        <v>238</v>
      </c>
      <c r="DA1" s="118" t="s">
        <v>584</v>
      </c>
      <c r="DB1" s="118" t="s">
        <v>585</v>
      </c>
      <c r="DC1" s="118" t="s">
        <v>587</v>
      </c>
      <c r="DD1" s="118" t="s">
        <v>239</v>
      </c>
      <c r="DE1" s="118" t="s">
        <v>589</v>
      </c>
      <c r="DF1" s="118" t="s">
        <v>591</v>
      </c>
      <c r="DG1" s="118" t="s">
        <v>593</v>
      </c>
      <c r="DH1" s="118" t="s">
        <v>595</v>
      </c>
      <c r="DI1" s="118" t="s">
        <v>597</v>
      </c>
      <c r="DJ1" s="118" t="s">
        <v>599</v>
      </c>
      <c r="DK1" s="127" t="s">
        <v>240</v>
      </c>
      <c r="DL1" s="118" t="s">
        <v>241</v>
      </c>
      <c r="DM1" s="118" t="s">
        <v>601</v>
      </c>
      <c r="DN1" s="118" t="s">
        <v>242</v>
      </c>
      <c r="DO1" s="118" t="s">
        <v>603</v>
      </c>
      <c r="DP1" s="118" t="s">
        <v>605</v>
      </c>
      <c r="DQ1" s="118" t="s">
        <v>607</v>
      </c>
      <c r="DR1" s="118" t="s">
        <v>609</v>
      </c>
      <c r="DS1" s="118" t="s">
        <v>611</v>
      </c>
      <c r="DT1" s="118" t="s">
        <v>613</v>
      </c>
      <c r="DU1" s="118" t="s">
        <v>615</v>
      </c>
      <c r="DV1" s="118" t="s">
        <v>243</v>
      </c>
      <c r="DW1" s="118" t="s">
        <v>617</v>
      </c>
      <c r="DX1" s="118" t="s">
        <v>619</v>
      </c>
      <c r="DY1" s="118" t="s">
        <v>621</v>
      </c>
      <c r="DZ1" s="127" t="s">
        <v>244</v>
      </c>
      <c r="EA1" s="118" t="s">
        <v>623</v>
      </c>
      <c r="EB1" s="118" t="s">
        <v>245</v>
      </c>
      <c r="EC1" s="118" t="s">
        <v>625</v>
      </c>
      <c r="ED1" s="118" t="s">
        <v>246</v>
      </c>
      <c r="EE1" s="118" t="s">
        <v>627</v>
      </c>
      <c r="EF1" s="118" t="s">
        <v>629</v>
      </c>
      <c r="EG1" s="118" t="s">
        <v>631</v>
      </c>
      <c r="EH1" s="118" t="s">
        <v>633</v>
      </c>
      <c r="EI1" s="118" t="s">
        <v>635</v>
      </c>
      <c r="EJ1" s="118" t="s">
        <v>637</v>
      </c>
      <c r="EK1" s="118" t="s">
        <v>639</v>
      </c>
      <c r="EL1" s="118" t="s">
        <v>641</v>
      </c>
      <c r="EM1" s="118" t="s">
        <v>643</v>
      </c>
      <c r="EN1" s="118" t="s">
        <v>645</v>
      </c>
      <c r="EO1" s="118" t="s">
        <v>647</v>
      </c>
      <c r="EP1" s="127" t="s">
        <v>247</v>
      </c>
      <c r="EQ1" s="118" t="s">
        <v>649</v>
      </c>
      <c r="ER1" s="118" t="s">
        <v>248</v>
      </c>
      <c r="ES1" s="118" t="s">
        <v>651</v>
      </c>
      <c r="ET1" s="118" t="s">
        <v>653</v>
      </c>
      <c r="EU1" s="118" t="s">
        <v>249</v>
      </c>
      <c r="EV1" s="118" t="s">
        <v>655</v>
      </c>
      <c r="EW1" s="118" t="s">
        <v>657</v>
      </c>
      <c r="EX1" s="118" t="s">
        <v>250</v>
      </c>
      <c r="EY1" s="118" t="s">
        <v>659</v>
      </c>
      <c r="EZ1" s="118" t="s">
        <v>661</v>
      </c>
      <c r="FA1" s="118" t="s">
        <v>663</v>
      </c>
      <c r="FB1" s="118" t="s">
        <v>251</v>
      </c>
      <c r="FC1" s="118" t="s">
        <v>665</v>
      </c>
      <c r="FD1" s="118" t="s">
        <v>667</v>
      </c>
      <c r="FE1" s="127" t="s">
        <v>252</v>
      </c>
      <c r="FF1" s="118" t="s">
        <v>253</v>
      </c>
      <c r="FG1" s="118" t="s">
        <v>669</v>
      </c>
      <c r="FH1" s="118" t="s">
        <v>671</v>
      </c>
      <c r="FI1" s="118" t="s">
        <v>673</v>
      </c>
      <c r="FJ1" s="118" t="s">
        <v>675</v>
      </c>
      <c r="FK1" s="118" t="s">
        <v>254</v>
      </c>
      <c r="FL1" s="118" t="s">
        <v>677</v>
      </c>
      <c r="FM1" s="118" t="s">
        <v>679</v>
      </c>
      <c r="FN1" s="118" t="s">
        <v>681</v>
      </c>
      <c r="FO1" s="118" t="s">
        <v>683</v>
      </c>
      <c r="FP1" s="118" t="s">
        <v>685</v>
      </c>
      <c r="FQ1" s="118" t="s">
        <v>255</v>
      </c>
      <c r="FR1" s="118" t="s">
        <v>688</v>
      </c>
      <c r="FS1" s="118" t="s">
        <v>256</v>
      </c>
      <c r="FT1" s="118" t="s">
        <v>691</v>
      </c>
      <c r="FU1" s="118" t="s">
        <v>692</v>
      </c>
      <c r="FV1" s="118" t="s">
        <v>694</v>
      </c>
      <c r="FW1" s="118" t="s">
        <v>257</v>
      </c>
      <c r="FX1" s="118" t="s">
        <v>697</v>
      </c>
      <c r="FY1" s="118" t="s">
        <v>698</v>
      </c>
      <c r="FZ1" s="118" t="s">
        <v>700</v>
      </c>
      <c r="GA1" s="118" t="s">
        <v>258</v>
      </c>
      <c r="GB1" s="118" t="s">
        <v>703</v>
      </c>
      <c r="GC1" s="118" t="s">
        <v>705</v>
      </c>
      <c r="GD1" s="118" t="s">
        <v>707</v>
      </c>
      <c r="GE1" s="127" t="s">
        <v>259</v>
      </c>
      <c r="GF1" s="127" t="s">
        <v>260</v>
      </c>
      <c r="GG1" s="118" t="s">
        <v>266</v>
      </c>
      <c r="GH1" s="118" t="s">
        <v>709</v>
      </c>
      <c r="GI1" s="118" t="s">
        <v>711</v>
      </c>
      <c r="GJ1" s="118" t="s">
        <v>713</v>
      </c>
      <c r="GK1" s="118" t="s">
        <v>715</v>
      </c>
      <c r="GL1" s="118" t="s">
        <v>717</v>
      </c>
      <c r="GM1" s="118" t="s">
        <v>719</v>
      </c>
      <c r="GN1" s="127" t="s">
        <v>261</v>
      </c>
      <c r="GO1" s="118" t="s">
        <v>267</v>
      </c>
      <c r="GP1" s="118" t="s">
        <v>721</v>
      </c>
      <c r="GQ1" s="118" t="s">
        <v>723</v>
      </c>
      <c r="GR1" s="118" t="s">
        <v>724</v>
      </c>
      <c r="GS1" s="118" t="s">
        <v>268</v>
      </c>
      <c r="GT1" s="118" t="s">
        <v>727</v>
      </c>
      <c r="GU1" s="118" t="s">
        <v>728</v>
      </c>
      <c r="GV1" s="127" t="s">
        <v>262</v>
      </c>
      <c r="GW1" s="118" t="s">
        <v>263</v>
      </c>
      <c r="GX1" s="118" t="s">
        <v>730</v>
      </c>
      <c r="GY1" s="118" t="s">
        <v>732</v>
      </c>
      <c r="GZ1" s="118" t="s">
        <v>734</v>
      </c>
      <c r="HA1" s="118" t="s">
        <v>736</v>
      </c>
      <c r="HB1" s="118" t="s">
        <v>738</v>
      </c>
      <c r="HC1" s="127" t="s">
        <v>264</v>
      </c>
      <c r="HD1" s="118" t="s">
        <v>265</v>
      </c>
      <c r="HE1" s="118" t="s">
        <v>740</v>
      </c>
      <c r="HF1" s="118" t="s">
        <v>742</v>
      </c>
      <c r="HG1" s="118" t="s">
        <v>744</v>
      </c>
      <c r="HH1" s="118" t="s">
        <v>746</v>
      </c>
      <c r="HI1" s="118" t="s">
        <v>748</v>
      </c>
      <c r="HJ1" s="118" t="s">
        <v>750</v>
      </c>
      <c r="HK1" s="115" t="s">
        <v>269</v>
      </c>
      <c r="HL1" s="127" t="s">
        <v>270</v>
      </c>
      <c r="HM1" s="118" t="s">
        <v>271</v>
      </c>
      <c r="HN1" s="118" t="s">
        <v>752</v>
      </c>
      <c r="HO1" s="118" t="s">
        <v>754</v>
      </c>
      <c r="HP1" s="118" t="s">
        <v>756</v>
      </c>
      <c r="HQ1" s="118" t="s">
        <v>758</v>
      </c>
      <c r="HR1" s="118" t="s">
        <v>272</v>
      </c>
      <c r="HS1" s="118" t="s">
        <v>761</v>
      </c>
      <c r="HT1" s="118" t="s">
        <v>289</v>
      </c>
      <c r="HU1" s="118" t="s">
        <v>799</v>
      </c>
      <c r="HV1" s="118" t="s">
        <v>801</v>
      </c>
      <c r="HW1" s="118" t="s">
        <v>803</v>
      </c>
      <c r="HX1" s="127" t="s">
        <v>273</v>
      </c>
      <c r="HY1" s="118" t="s">
        <v>763</v>
      </c>
      <c r="HZ1" s="118" t="s">
        <v>765</v>
      </c>
      <c r="IA1" s="118" t="s">
        <v>274</v>
      </c>
      <c r="IB1" s="118" t="s">
        <v>768</v>
      </c>
      <c r="IC1" s="118" t="s">
        <v>770</v>
      </c>
      <c r="ID1" s="118" t="s">
        <v>771</v>
      </c>
      <c r="IE1" s="118" t="s">
        <v>773</v>
      </c>
      <c r="IF1" s="127" t="s">
        <v>275</v>
      </c>
      <c r="IG1" s="118" t="s">
        <v>775</v>
      </c>
      <c r="IH1" s="118" t="s">
        <v>777</v>
      </c>
      <c r="II1" s="118" t="s">
        <v>779</v>
      </c>
      <c r="IJ1" s="118" t="s">
        <v>276</v>
      </c>
      <c r="IK1" s="118" t="s">
        <v>781</v>
      </c>
      <c r="IL1" s="118" t="s">
        <v>783</v>
      </c>
      <c r="IM1" s="118" t="s">
        <v>277</v>
      </c>
      <c r="IN1" s="118" t="s">
        <v>785</v>
      </c>
      <c r="IO1" s="118" t="s">
        <v>787</v>
      </c>
      <c r="IP1" s="118" t="s">
        <v>278</v>
      </c>
      <c r="IQ1" s="118" t="s">
        <v>789</v>
      </c>
      <c r="IR1" s="118" t="s">
        <v>791</v>
      </c>
      <c r="IS1" s="118" t="s">
        <v>793</v>
      </c>
      <c r="IT1" s="118" t="s">
        <v>795</v>
      </c>
      <c r="IU1" s="118" t="s">
        <v>279</v>
      </c>
      <c r="IV1" s="118" t="s">
        <v>797</v>
      </c>
      <c r="IW1" s="127" t="s">
        <v>280</v>
      </c>
      <c r="IX1" s="118" t="s">
        <v>805</v>
      </c>
      <c r="IY1" s="118" t="s">
        <v>807</v>
      </c>
      <c r="IZ1" s="118" t="s">
        <v>281</v>
      </c>
      <c r="JA1" s="118" t="s">
        <v>809</v>
      </c>
      <c r="JB1" s="118" t="s">
        <v>811</v>
      </c>
      <c r="JC1" s="118" t="s">
        <v>813</v>
      </c>
      <c r="JD1" s="127" t="s">
        <v>282</v>
      </c>
      <c r="JE1" s="118" t="s">
        <v>815</v>
      </c>
      <c r="JF1" s="118" t="s">
        <v>283</v>
      </c>
      <c r="JG1" s="118" t="s">
        <v>818</v>
      </c>
      <c r="JH1" s="118" t="s">
        <v>820</v>
      </c>
      <c r="JI1" s="118" t="s">
        <v>822</v>
      </c>
      <c r="JJ1" s="118" t="s">
        <v>824</v>
      </c>
      <c r="JK1" s="118" t="s">
        <v>826</v>
      </c>
      <c r="JL1" s="118" t="s">
        <v>828</v>
      </c>
      <c r="JM1" s="118" t="s">
        <v>284</v>
      </c>
      <c r="JN1" s="118" t="s">
        <v>831</v>
      </c>
      <c r="JO1" s="118" t="s">
        <v>833</v>
      </c>
      <c r="JP1" s="118" t="s">
        <v>835</v>
      </c>
      <c r="JQ1" s="118" t="s">
        <v>837</v>
      </c>
      <c r="JR1" s="118" t="s">
        <v>839</v>
      </c>
      <c r="JS1" s="118" t="s">
        <v>841</v>
      </c>
      <c r="JT1" s="118" t="s">
        <v>843</v>
      </c>
      <c r="JU1" s="118" t="s">
        <v>845</v>
      </c>
      <c r="JV1" s="118" t="s">
        <v>285</v>
      </c>
      <c r="JW1" s="118" t="s">
        <v>848</v>
      </c>
      <c r="JX1" s="118" t="s">
        <v>850</v>
      </c>
      <c r="JY1" s="118" t="s">
        <v>852</v>
      </c>
      <c r="JZ1" s="118" t="s">
        <v>854</v>
      </c>
      <c r="KA1" s="118" t="s">
        <v>855</v>
      </c>
      <c r="KB1" s="118" t="s">
        <v>857</v>
      </c>
      <c r="KC1" s="118" t="s">
        <v>859</v>
      </c>
      <c r="KD1" s="118" t="s">
        <v>861</v>
      </c>
      <c r="KE1" s="118" t="s">
        <v>863</v>
      </c>
      <c r="KF1" s="118" t="s">
        <v>865</v>
      </c>
      <c r="KG1" s="118" t="s">
        <v>867</v>
      </c>
      <c r="KH1" s="118" t="s">
        <v>869</v>
      </c>
      <c r="KI1" s="118" t="s">
        <v>871</v>
      </c>
      <c r="KJ1" s="118" t="s">
        <v>873</v>
      </c>
      <c r="KK1" s="118" t="s">
        <v>875</v>
      </c>
      <c r="KL1" s="118" t="s">
        <v>877</v>
      </c>
      <c r="KM1" s="118" t="s">
        <v>879</v>
      </c>
      <c r="KN1" s="118" t="s">
        <v>881</v>
      </c>
      <c r="KO1" s="118" t="s">
        <v>883</v>
      </c>
      <c r="KP1" s="118" t="s">
        <v>885</v>
      </c>
      <c r="KQ1" s="118" t="s">
        <v>887</v>
      </c>
      <c r="KR1" s="118" t="s">
        <v>889</v>
      </c>
      <c r="KS1" s="118" t="s">
        <v>891</v>
      </c>
      <c r="KT1" s="118" t="s">
        <v>893</v>
      </c>
      <c r="KU1" s="118" t="s">
        <v>895</v>
      </c>
      <c r="KV1" s="118" t="s">
        <v>897</v>
      </c>
      <c r="KW1" s="127" t="s">
        <v>286</v>
      </c>
      <c r="KX1" s="118" t="s">
        <v>899</v>
      </c>
      <c r="KY1" s="118" t="s">
        <v>287</v>
      </c>
      <c r="KZ1" s="118" t="s">
        <v>902</v>
      </c>
      <c r="LA1" s="118" t="s">
        <v>904</v>
      </c>
      <c r="LB1" s="118" t="s">
        <v>906</v>
      </c>
      <c r="LC1" s="118" t="s">
        <v>908</v>
      </c>
      <c r="LD1" s="118" t="s">
        <v>288</v>
      </c>
      <c r="LE1" s="118" t="s">
        <v>911</v>
      </c>
      <c r="LF1" s="118" t="s">
        <v>913</v>
      </c>
      <c r="LG1" s="118" t="s">
        <v>915</v>
      </c>
      <c r="LH1" s="118" t="s">
        <v>917</v>
      </c>
      <c r="LI1" s="118" t="s">
        <v>919</v>
      </c>
      <c r="LJ1" s="118" t="s">
        <v>921</v>
      </c>
      <c r="LK1" s="118" t="s">
        <v>923</v>
      </c>
      <c r="LL1" s="115" t="s">
        <v>290</v>
      </c>
      <c r="LM1" s="127" t="s">
        <v>291</v>
      </c>
      <c r="LN1" s="118" t="s">
        <v>292</v>
      </c>
      <c r="LO1" s="118" t="s">
        <v>293</v>
      </c>
      <c r="LP1" s="127" t="s">
        <v>294</v>
      </c>
      <c r="LQ1" s="118" t="s">
        <v>295</v>
      </c>
      <c r="LR1" s="118" t="s">
        <v>943</v>
      </c>
      <c r="LS1" s="118" t="s">
        <v>945</v>
      </c>
      <c r="LT1" s="118" t="s">
        <v>946</v>
      </c>
      <c r="LU1" s="118" t="s">
        <v>948</v>
      </c>
      <c r="LV1" s="118" t="s">
        <v>949</v>
      </c>
      <c r="LW1" s="118" t="s">
        <v>951</v>
      </c>
      <c r="LX1" s="118" t="s">
        <v>953</v>
      </c>
      <c r="LY1" s="118" t="s">
        <v>955</v>
      </c>
      <c r="LZ1" s="118" t="s">
        <v>957</v>
      </c>
      <c r="MA1" s="118" t="s">
        <v>296</v>
      </c>
      <c r="MB1" s="118" t="s">
        <v>960</v>
      </c>
      <c r="MC1" s="118" t="s">
        <v>961</v>
      </c>
      <c r="MD1" s="118" t="s">
        <v>963</v>
      </c>
      <c r="ME1" s="118" t="s">
        <v>297</v>
      </c>
      <c r="MF1" s="118" t="s">
        <v>966</v>
      </c>
      <c r="MG1" s="118" t="s">
        <v>967</v>
      </c>
      <c r="MH1" s="118" t="s">
        <v>969</v>
      </c>
      <c r="MI1" s="118" t="s">
        <v>971</v>
      </c>
      <c r="MJ1" s="118" t="s">
        <v>298</v>
      </c>
      <c r="MK1" s="118" t="s">
        <v>974</v>
      </c>
      <c r="ML1" s="118" t="s">
        <v>976</v>
      </c>
      <c r="MM1" s="118" t="s">
        <v>978</v>
      </c>
      <c r="MN1" s="118" t="s">
        <v>980</v>
      </c>
      <c r="MO1" s="118" t="s">
        <v>299</v>
      </c>
      <c r="MP1" s="118" t="s">
        <v>983</v>
      </c>
      <c r="MQ1" s="118" t="s">
        <v>985</v>
      </c>
      <c r="MR1" s="118" t="s">
        <v>987</v>
      </c>
      <c r="MS1" s="118" t="s">
        <v>989</v>
      </c>
      <c r="MT1" s="118" t="s">
        <v>991</v>
      </c>
      <c r="MU1" s="118" t="s">
        <v>993</v>
      </c>
      <c r="MV1" s="118" t="s">
        <v>995</v>
      </c>
      <c r="MW1" s="118" t="s">
        <v>997</v>
      </c>
      <c r="MX1" s="118" t="s">
        <v>999</v>
      </c>
      <c r="MY1" s="118" t="s">
        <v>1001</v>
      </c>
      <c r="MZ1" s="118" t="s">
        <v>1003</v>
      </c>
      <c r="NA1" s="118" t="s">
        <v>1004</v>
      </c>
      <c r="NB1" s="127" t="s">
        <v>300</v>
      </c>
      <c r="NC1" s="118" t="s">
        <v>301</v>
      </c>
      <c r="ND1" s="118" t="s">
        <v>1006</v>
      </c>
      <c r="NE1" s="118" t="s">
        <v>1008</v>
      </c>
      <c r="NF1" s="118" t="s">
        <v>1010</v>
      </c>
      <c r="NG1" s="118" t="s">
        <v>1012</v>
      </c>
      <c r="NH1" s="127" t="s">
        <v>302</v>
      </c>
      <c r="NI1" s="118" t="s">
        <v>303</v>
      </c>
      <c r="NJ1" s="118" t="s">
        <v>1013</v>
      </c>
      <c r="NK1" s="118" t="s">
        <v>304</v>
      </c>
      <c r="NL1" s="118" t="s">
        <v>1015</v>
      </c>
      <c r="NM1" s="118" t="s">
        <v>1017</v>
      </c>
      <c r="NN1" s="118" t="s">
        <v>305</v>
      </c>
      <c r="NO1" s="118" t="s">
        <v>1019</v>
      </c>
      <c r="NP1" s="118" t="s">
        <v>1021</v>
      </c>
      <c r="NQ1" s="115" t="s">
        <v>291</v>
      </c>
      <c r="NR1" s="127" t="s">
        <v>292</v>
      </c>
      <c r="NS1" s="118" t="s">
        <v>306</v>
      </c>
      <c r="NT1" s="118" t="s">
        <v>925</v>
      </c>
      <c r="NU1" s="118" t="s">
        <v>927</v>
      </c>
      <c r="NV1" s="118" t="s">
        <v>929</v>
      </c>
      <c r="NW1" s="118" t="s">
        <v>931</v>
      </c>
      <c r="NX1" s="118" t="s">
        <v>307</v>
      </c>
      <c r="NY1" s="118" t="s">
        <v>933</v>
      </c>
      <c r="NZ1" s="118" t="s">
        <v>308</v>
      </c>
      <c r="OA1" s="118" t="s">
        <v>935</v>
      </c>
      <c r="OB1" s="127" t="s">
        <v>293</v>
      </c>
      <c r="OC1" s="118" t="s">
        <v>937</v>
      </c>
      <c r="OD1" s="118" t="s">
        <v>309</v>
      </c>
      <c r="OE1" s="115" t="s">
        <v>293</v>
      </c>
      <c r="OF1" s="127" t="s">
        <v>309</v>
      </c>
      <c r="OG1" s="118" t="s">
        <v>939</v>
      </c>
      <c r="OH1" s="118" t="s">
        <v>941</v>
      </c>
      <c r="OI1" s="118" t="s">
        <v>310</v>
      </c>
      <c r="OJ1" s="115" t="s">
        <v>311</v>
      </c>
      <c r="OK1" s="127" t="s">
        <v>312</v>
      </c>
      <c r="OL1" s="118" t="s">
        <v>313</v>
      </c>
      <c r="OM1" s="118" t="s">
        <v>1022</v>
      </c>
      <c r="ON1" s="118" t="s">
        <v>1024</v>
      </c>
      <c r="OO1" s="118" t="s">
        <v>314</v>
      </c>
      <c r="OP1" s="118" t="s">
        <v>324</v>
      </c>
      <c r="OQ1" s="118" t="s">
        <v>1026</v>
      </c>
      <c r="OR1" s="118" t="s">
        <v>1028</v>
      </c>
      <c r="OS1" s="118" t="s">
        <v>1030</v>
      </c>
      <c r="OT1" s="118" t="s">
        <v>1032</v>
      </c>
      <c r="OU1" s="118" t="s">
        <v>1034</v>
      </c>
      <c r="OV1" s="118" t="s">
        <v>1036</v>
      </c>
      <c r="OW1" s="118" t="s">
        <v>1038</v>
      </c>
      <c r="OX1" s="118" t="s">
        <v>1040</v>
      </c>
      <c r="OY1" s="118" t="s">
        <v>1042</v>
      </c>
      <c r="OZ1" s="118" t="s">
        <v>1044</v>
      </c>
      <c r="PA1" s="118" t="s">
        <v>1046</v>
      </c>
      <c r="PB1" s="118" t="s">
        <v>1048</v>
      </c>
      <c r="PC1" s="118" t="s">
        <v>1050</v>
      </c>
      <c r="PD1" s="118" t="s">
        <v>1052</v>
      </c>
      <c r="PE1" s="118" t="s">
        <v>1054</v>
      </c>
      <c r="PF1" s="118" t="s">
        <v>1056</v>
      </c>
      <c r="PG1" s="118" t="s">
        <v>1058</v>
      </c>
      <c r="PH1" s="118" t="s">
        <v>1060</v>
      </c>
      <c r="PI1" s="118" t="s">
        <v>1062</v>
      </c>
      <c r="PJ1" s="118" t="s">
        <v>1064</v>
      </c>
      <c r="PK1" s="118" t="s">
        <v>1066</v>
      </c>
      <c r="PL1" s="118" t="s">
        <v>1068</v>
      </c>
      <c r="PM1" s="118" t="s">
        <v>325</v>
      </c>
      <c r="PN1" s="118" t="s">
        <v>1071</v>
      </c>
      <c r="PO1" s="118" t="s">
        <v>1073</v>
      </c>
      <c r="PP1" s="118" t="s">
        <v>1074</v>
      </c>
      <c r="PQ1" s="118" t="s">
        <v>1076</v>
      </c>
      <c r="PR1" s="118" t="s">
        <v>1078</v>
      </c>
      <c r="PS1" s="118" t="s">
        <v>1080</v>
      </c>
      <c r="PT1" s="118" t="s">
        <v>1082</v>
      </c>
      <c r="PU1" s="118" t="s">
        <v>1084</v>
      </c>
      <c r="PV1" s="118" t="s">
        <v>1086</v>
      </c>
      <c r="PW1" s="118" t="s">
        <v>1088</v>
      </c>
      <c r="PX1" s="118" t="s">
        <v>1090</v>
      </c>
      <c r="PY1" s="118" t="s">
        <v>1092</v>
      </c>
      <c r="PZ1" s="118" t="s">
        <v>1094</v>
      </c>
      <c r="QA1" s="118" t="s">
        <v>1096</v>
      </c>
      <c r="QB1" s="118" t="s">
        <v>1098</v>
      </c>
      <c r="QC1" s="118" t="s">
        <v>1100</v>
      </c>
      <c r="QD1" s="118" t="s">
        <v>1102</v>
      </c>
      <c r="QE1" s="118" t="s">
        <v>1104</v>
      </c>
      <c r="QF1" s="118" t="s">
        <v>1106</v>
      </c>
      <c r="QG1" s="118" t="s">
        <v>1108</v>
      </c>
      <c r="QH1" s="118" t="s">
        <v>1110</v>
      </c>
      <c r="QI1" s="118" t="s">
        <v>1112</v>
      </c>
      <c r="QJ1" s="118" t="s">
        <v>1114</v>
      </c>
      <c r="QK1" s="118" t="s">
        <v>1116</v>
      </c>
      <c r="QL1" s="118" t="s">
        <v>1118</v>
      </c>
      <c r="QM1" s="118" t="s">
        <v>1120</v>
      </c>
      <c r="QN1" s="118" t="s">
        <v>315</v>
      </c>
      <c r="QO1" s="118" t="s">
        <v>1122</v>
      </c>
      <c r="QP1" s="118" t="s">
        <v>1124</v>
      </c>
      <c r="QQ1" s="118" t="s">
        <v>1126</v>
      </c>
      <c r="QR1" s="118" t="s">
        <v>1128</v>
      </c>
      <c r="QS1" s="118" t="s">
        <v>1130</v>
      </c>
      <c r="QT1" s="127" t="s">
        <v>316</v>
      </c>
      <c r="QU1" s="118" t="s">
        <v>317</v>
      </c>
      <c r="QV1" s="118" t="s">
        <v>1132</v>
      </c>
      <c r="QW1" s="118" t="s">
        <v>1134</v>
      </c>
      <c r="QX1" s="118" t="s">
        <v>1136</v>
      </c>
      <c r="QY1" s="118" t="s">
        <v>1138</v>
      </c>
      <c r="QZ1" s="118" t="s">
        <v>1140</v>
      </c>
      <c r="RA1" s="118" t="s">
        <v>1142</v>
      </c>
      <c r="RB1" s="127" t="s">
        <v>318</v>
      </c>
      <c r="RC1" s="118" t="s">
        <v>1144</v>
      </c>
      <c r="RD1" s="118" t="s">
        <v>319</v>
      </c>
      <c r="RE1" s="127" t="s">
        <v>320</v>
      </c>
      <c r="RF1" s="118" t="s">
        <v>321</v>
      </c>
      <c r="RG1" s="118" t="s">
        <v>1174</v>
      </c>
      <c r="RH1" s="118" t="s">
        <v>1176</v>
      </c>
      <c r="RI1" s="127" t="s">
        <v>322</v>
      </c>
      <c r="RJ1" s="118" t="s">
        <v>323</v>
      </c>
      <c r="RK1" s="118" t="s">
        <v>1178</v>
      </c>
      <c r="RL1" s="118" t="s">
        <v>1179</v>
      </c>
      <c r="RM1" s="118" t="s">
        <v>1180</v>
      </c>
      <c r="RN1" s="118" t="s">
        <v>1181</v>
      </c>
      <c r="RO1" s="118" t="s">
        <v>1183</v>
      </c>
      <c r="RP1" s="118" t="s">
        <v>1184</v>
      </c>
      <c r="RQ1" s="118" t="s">
        <v>1186</v>
      </c>
      <c r="RR1" s="118" t="s">
        <v>1187</v>
      </c>
      <c r="RS1" s="115" t="s">
        <v>318</v>
      </c>
      <c r="RT1" s="127" t="s">
        <v>319</v>
      </c>
      <c r="RU1" s="118" t="s">
        <v>326</v>
      </c>
      <c r="RV1" s="118" t="s">
        <v>1146</v>
      </c>
      <c r="RW1" s="118" t="s">
        <v>1148</v>
      </c>
      <c r="RX1" s="118" t="s">
        <v>1150</v>
      </c>
      <c r="RY1" s="118" t="s">
        <v>1152</v>
      </c>
      <c r="RZ1" s="118" t="s">
        <v>1154</v>
      </c>
      <c r="SA1" s="118" t="s">
        <v>1156</v>
      </c>
      <c r="SB1" s="118" t="s">
        <v>1158</v>
      </c>
      <c r="SC1" s="118" t="s">
        <v>1160</v>
      </c>
      <c r="SD1" s="118" t="s">
        <v>1162</v>
      </c>
      <c r="SE1" s="118" t="s">
        <v>1164</v>
      </c>
      <c r="SF1" s="118" t="s">
        <v>1166</v>
      </c>
      <c r="SG1" s="118" t="s">
        <v>1168</v>
      </c>
      <c r="SH1" s="118" t="s">
        <v>1170</v>
      </c>
      <c r="SI1" s="118" t="s">
        <v>1172</v>
      </c>
      <c r="SJ1" s="115" t="s">
        <v>327</v>
      </c>
      <c r="SK1" s="127" t="s">
        <v>328</v>
      </c>
      <c r="SL1" s="118" t="s">
        <v>329</v>
      </c>
      <c r="SM1" s="118" t="s">
        <v>1189</v>
      </c>
      <c r="SN1" s="118" t="s">
        <v>1191</v>
      </c>
      <c r="SO1" s="118" t="s">
        <v>330</v>
      </c>
      <c r="SP1" s="118" t="s">
        <v>1193</v>
      </c>
      <c r="SQ1" s="118" t="s">
        <v>1195</v>
      </c>
      <c r="SR1" s="118" t="s">
        <v>1197</v>
      </c>
      <c r="SS1" s="118" t="s">
        <v>1199</v>
      </c>
      <c r="ST1" s="127" t="s">
        <v>331</v>
      </c>
      <c r="SU1" s="118" t="s">
        <v>332</v>
      </c>
      <c r="SV1" s="118" t="s">
        <v>1201</v>
      </c>
      <c r="SW1" s="118" t="s">
        <v>1203</v>
      </c>
      <c r="SX1" s="118" t="s">
        <v>1205</v>
      </c>
      <c r="SY1" s="118" t="s">
        <v>1207</v>
      </c>
      <c r="SZ1" s="118" t="s">
        <v>1209</v>
      </c>
      <c r="TA1" s="118" t="s">
        <v>1211</v>
      </c>
      <c r="TB1" s="118" t="s">
        <v>1213</v>
      </c>
      <c r="TC1" s="118" t="s">
        <v>1215</v>
      </c>
      <c r="TD1" s="118" t="s">
        <v>1217</v>
      </c>
      <c r="TE1" s="118" t="s">
        <v>1219</v>
      </c>
      <c r="TF1" s="118" t="s">
        <v>1221</v>
      </c>
      <c r="TG1" s="118" t="s">
        <v>1223</v>
      </c>
      <c r="TH1" s="118" t="s">
        <v>1225</v>
      </c>
      <c r="TI1" s="118" t="s">
        <v>1227</v>
      </c>
      <c r="TJ1" s="118" t="s">
        <v>1229</v>
      </c>
      <c r="TK1" s="115" t="s">
        <v>333</v>
      </c>
      <c r="TL1" s="127" t="s">
        <v>334</v>
      </c>
      <c r="TM1" s="118" t="s">
        <v>335</v>
      </c>
      <c r="TN1" s="118" t="s">
        <v>1231</v>
      </c>
      <c r="TO1" s="118" t="s">
        <v>1233</v>
      </c>
      <c r="TP1" s="118" t="s">
        <v>1235</v>
      </c>
      <c r="TQ1" s="118" t="s">
        <v>1237</v>
      </c>
      <c r="TR1" s="118" t="s">
        <v>1239</v>
      </c>
      <c r="TS1" s="118" t="s">
        <v>336</v>
      </c>
      <c r="TT1" s="118" t="s">
        <v>1241</v>
      </c>
      <c r="TU1" s="118" t="s">
        <v>1243</v>
      </c>
      <c r="TV1" s="118" t="s">
        <v>1245</v>
      </c>
      <c r="TW1" s="118" t="s">
        <v>1247</v>
      </c>
      <c r="TX1" s="118" t="s">
        <v>1249</v>
      </c>
      <c r="TY1" s="118" t="s">
        <v>1251</v>
      </c>
      <c r="TZ1" s="127" t="s">
        <v>337</v>
      </c>
      <c r="UA1" s="118" t="s">
        <v>338</v>
      </c>
      <c r="UB1" s="118" t="s">
        <v>339</v>
      </c>
      <c r="UC1" s="118" t="s">
        <v>1253</v>
      </c>
      <c r="UD1" s="118" t="s">
        <v>1255</v>
      </c>
      <c r="UE1" s="118" t="s">
        <v>1256</v>
      </c>
      <c r="UF1" s="118" t="s">
        <v>1258</v>
      </c>
      <c r="UG1" s="118" t="s">
        <v>1260</v>
      </c>
      <c r="UH1" s="118" t="s">
        <v>1262</v>
      </c>
      <c r="UI1" s="118" t="s">
        <v>1264</v>
      </c>
      <c r="UJ1" s="118" t="s">
        <v>1266</v>
      </c>
      <c r="UK1" s="118" t="s">
        <v>1268</v>
      </c>
      <c r="UL1" s="118" t="s">
        <v>1270</v>
      </c>
      <c r="UM1" s="118" t="s">
        <v>1272</v>
      </c>
      <c r="UN1" s="118" t="s">
        <v>1274</v>
      </c>
      <c r="UO1" s="118" t="s">
        <v>1276</v>
      </c>
      <c r="UP1" s="118" t="s">
        <v>1278</v>
      </c>
      <c r="UQ1" s="118" t="s">
        <v>1280</v>
      </c>
      <c r="UR1" s="118" t="s">
        <v>1282</v>
      </c>
      <c r="US1" s="115" t="s">
        <v>1284</v>
      </c>
      <c r="UT1" s="118" t="s">
        <v>1286</v>
      </c>
      <c r="UU1" s="118" t="s">
        <v>1288</v>
      </c>
      <c r="UV1" s="118" t="s">
        <v>1290</v>
      </c>
      <c r="UW1" s="118" t="s">
        <v>1292</v>
      </c>
      <c r="UX1" s="118" t="s">
        <v>1294</v>
      </c>
      <c r="UY1" s="121"/>
    </row>
    <row r="2" spans="1:571" s="59" customFormat="1" hidden="1" x14ac:dyDescent="0.25">
      <c r="K2" s="97"/>
      <c r="Z2" s="397"/>
      <c r="AB2" s="59" t="s">
        <v>89</v>
      </c>
      <c r="AC2" s="59" t="s">
        <v>90</v>
      </c>
    </row>
    <row r="3" spans="1:571" hidden="1" x14ac:dyDescent="0.25">
      <c r="B3" s="25"/>
      <c r="C3" s="26"/>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6"/>
    </row>
    <row r="4" spans="1:571" hidden="1" x14ac:dyDescent="0.25">
      <c r="B4" s="25"/>
      <c r="C4" s="26"/>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6"/>
    </row>
    <row r="5" spans="1:571" x14ac:dyDescent="0.25">
      <c r="B5" s="25"/>
      <c r="C5" s="26"/>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6"/>
    </row>
    <row r="6" spans="1:571" x14ac:dyDescent="0.25">
      <c r="B6" s="25"/>
      <c r="C6" s="26" t="s">
        <v>207</v>
      </c>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6"/>
    </row>
    <row r="7" spans="1:571" x14ac:dyDescent="0.25">
      <c r="B7" s="23"/>
      <c r="C7" s="26" t="s">
        <v>52</v>
      </c>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6"/>
    </row>
    <row r="8" spans="1:571" x14ac:dyDescent="0.25">
      <c r="B8" s="28"/>
      <c r="C8" s="26" t="s">
        <v>1659</v>
      </c>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6"/>
    </row>
    <row r="9" spans="1:571" x14ac:dyDescent="0.25">
      <c r="B9" s="23"/>
      <c r="C9" s="26" t="s">
        <v>53</v>
      </c>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6"/>
    </row>
    <row r="10" spans="1:571" ht="15.75" customHeight="1" thickBot="1" x14ac:dyDescent="0.3">
      <c r="K10" s="495" t="s">
        <v>353</v>
      </c>
      <c r="L10" s="495"/>
      <c r="M10" s="495"/>
      <c r="N10" s="495"/>
      <c r="O10" s="495"/>
      <c r="P10" s="495"/>
      <c r="Q10" s="495"/>
      <c r="R10" s="495"/>
      <c r="S10" s="495"/>
      <c r="T10" s="495"/>
      <c r="U10" s="495"/>
      <c r="V10" s="495"/>
      <c r="W10" s="495"/>
      <c r="X10" s="495"/>
      <c r="Y10" s="495"/>
      <c r="Z10" s="495"/>
      <c r="AA10" s="495"/>
    </row>
    <row r="11" spans="1:571" ht="79.5" thickBot="1" x14ac:dyDescent="0.3">
      <c r="A11" s="308"/>
      <c r="B11" s="258" t="s">
        <v>93</v>
      </c>
      <c r="C11" s="130" t="s">
        <v>92</v>
      </c>
      <c r="D11" s="131" t="s">
        <v>89</v>
      </c>
      <c r="E11" s="148" t="s">
        <v>1658</v>
      </c>
      <c r="F11" s="131" t="s">
        <v>208</v>
      </c>
      <c r="G11" s="131" t="s">
        <v>420</v>
      </c>
      <c r="H11" s="131" t="s">
        <v>422</v>
      </c>
      <c r="I11" s="148" t="s">
        <v>423</v>
      </c>
      <c r="J11" s="131" t="s">
        <v>421</v>
      </c>
      <c r="K11" s="276" t="s">
        <v>1317</v>
      </c>
      <c r="L11" s="276" t="s">
        <v>1319</v>
      </c>
      <c r="M11" s="276" t="s">
        <v>431</v>
      </c>
      <c r="N11" s="276" t="s">
        <v>1318</v>
      </c>
      <c r="O11" s="276" t="s">
        <v>1320</v>
      </c>
      <c r="P11" s="276" t="s">
        <v>432</v>
      </c>
      <c r="Q11" s="276" t="s">
        <v>1321</v>
      </c>
      <c r="R11" s="276" t="s">
        <v>1322</v>
      </c>
      <c r="S11" s="276" t="s">
        <v>1323</v>
      </c>
      <c r="T11" s="276" t="s">
        <v>1413</v>
      </c>
      <c r="U11" s="276" t="s">
        <v>1324</v>
      </c>
      <c r="V11" s="276" t="s">
        <v>1325</v>
      </c>
      <c r="W11" s="276" t="s">
        <v>1326</v>
      </c>
      <c r="X11" s="276" t="s">
        <v>1327</v>
      </c>
      <c r="Y11" s="276" t="s">
        <v>1328</v>
      </c>
      <c r="Z11" s="276" t="s">
        <v>1438</v>
      </c>
      <c r="AA11" s="276" t="s">
        <v>1473</v>
      </c>
      <c r="AB11" s="275" t="s">
        <v>354</v>
      </c>
      <c r="AC11" s="148" t="s">
        <v>372</v>
      </c>
      <c r="AD11" s="148" t="s">
        <v>355</v>
      </c>
      <c r="AE11" s="148" t="s">
        <v>369</v>
      </c>
      <c r="AF11" s="148" t="s">
        <v>356</v>
      </c>
      <c r="AG11" s="148" t="s">
        <v>357</v>
      </c>
      <c r="AH11" s="148" t="s">
        <v>358</v>
      </c>
      <c r="AI11" s="148" t="s">
        <v>368</v>
      </c>
      <c r="AJ11" s="148" t="s">
        <v>359</v>
      </c>
      <c r="AK11" s="148" t="s">
        <v>360</v>
      </c>
      <c r="AL11" s="148" t="s">
        <v>361</v>
      </c>
      <c r="AM11" s="148" t="s">
        <v>367</v>
      </c>
      <c r="AN11" s="148" t="s">
        <v>362</v>
      </c>
      <c r="AO11" s="148" t="s">
        <v>363</v>
      </c>
      <c r="AP11" s="148" t="s">
        <v>364</v>
      </c>
      <c r="AQ11" s="148" t="s">
        <v>366</v>
      </c>
      <c r="AR11" s="148" t="s">
        <v>365</v>
      </c>
    </row>
    <row r="12" spans="1:571" x14ac:dyDescent="0.25">
      <c r="A12" s="307"/>
      <c r="B12" s="124" t="s">
        <v>211</v>
      </c>
      <c r="C12" s="125" t="s">
        <v>94</v>
      </c>
      <c r="D12" s="126">
        <f>D13+D47+D83+D89+D96</f>
        <v>0</v>
      </c>
      <c r="E12" s="126">
        <f>E13+E47+E83+E89+E96</f>
        <v>0</v>
      </c>
      <c r="F12" s="126">
        <f t="shared" ref="F12:F106" si="0">D12+E12</f>
        <v>0</v>
      </c>
      <c r="G12" s="126">
        <f>G13+G47+G83+G89+G96</f>
        <v>0</v>
      </c>
      <c r="H12" s="126">
        <f>F12-G12</f>
        <v>0</v>
      </c>
      <c r="I12" s="126">
        <f>I13+I47+I83+I89+I96</f>
        <v>0</v>
      </c>
      <c r="J12" s="126">
        <f>F12-I12</f>
        <v>0</v>
      </c>
      <c r="K12" s="126">
        <f t="shared" ref="K12:AD12" si="1">K13+K47+K83+K89+K96</f>
        <v>0</v>
      </c>
      <c r="L12" s="126">
        <f t="shared" si="1"/>
        <v>0</v>
      </c>
      <c r="M12" s="126">
        <f t="shared" si="1"/>
        <v>0</v>
      </c>
      <c r="N12" s="126">
        <f t="shared" si="1"/>
        <v>0</v>
      </c>
      <c r="O12" s="126">
        <f t="shared" si="1"/>
        <v>0</v>
      </c>
      <c r="P12" s="126">
        <f t="shared" si="1"/>
        <v>0</v>
      </c>
      <c r="Q12" s="126">
        <f t="shared" si="1"/>
        <v>0</v>
      </c>
      <c r="R12" s="126">
        <f t="shared" si="1"/>
        <v>0</v>
      </c>
      <c r="S12" s="126">
        <f t="shared" si="1"/>
        <v>0</v>
      </c>
      <c r="T12" s="126">
        <f t="shared" ref="T12" si="2">T13+T47+T83+T89+T96</f>
        <v>0</v>
      </c>
      <c r="U12" s="126">
        <f t="shared" si="1"/>
        <v>0</v>
      </c>
      <c r="V12" s="126">
        <f t="shared" si="1"/>
        <v>0</v>
      </c>
      <c r="W12" s="126">
        <f t="shared" si="1"/>
        <v>0</v>
      </c>
      <c r="X12" s="126">
        <f t="shared" si="1"/>
        <v>0</v>
      </c>
      <c r="Y12" s="126">
        <f t="shared" ref="Y12:Z12" si="3">Y13+Y47+Y83+Y89+Y96</f>
        <v>0</v>
      </c>
      <c r="Z12" s="126">
        <f t="shared" si="3"/>
        <v>0</v>
      </c>
      <c r="AA12" s="126">
        <f t="shared" si="1"/>
        <v>0</v>
      </c>
      <c r="AB12" s="126">
        <f t="shared" si="1"/>
        <v>0</v>
      </c>
      <c r="AC12" s="126">
        <f t="shared" si="1"/>
        <v>0</v>
      </c>
      <c r="AD12" s="126">
        <f t="shared" si="1"/>
        <v>0</v>
      </c>
      <c r="AE12" s="126">
        <f>AB12+AC12+AD12</f>
        <v>0</v>
      </c>
      <c r="AF12" s="126">
        <f>AF13+AF47+AF83+AF89+AF96</f>
        <v>0</v>
      </c>
      <c r="AG12" s="126">
        <f>AG13+AG47+AG83+AG89+AG96</f>
        <v>0</v>
      </c>
      <c r="AH12" s="126">
        <f>AH13+AH47+AH83+AH89+AH96</f>
        <v>0</v>
      </c>
      <c r="AI12" s="126">
        <f>AF12+AG12+AH12</f>
        <v>0</v>
      </c>
      <c r="AJ12" s="126">
        <f>AJ13+AJ47+AJ83+AJ89+AJ96</f>
        <v>0</v>
      </c>
      <c r="AK12" s="126">
        <f>AK13+AK47+AK83+AK89+AK96</f>
        <v>0</v>
      </c>
      <c r="AL12" s="126">
        <f>AL13+AL47+AL83+AL89+AL96</f>
        <v>0</v>
      </c>
      <c r="AM12" s="126">
        <f>AJ12+AK12+AL12</f>
        <v>0</v>
      </c>
      <c r="AN12" s="126">
        <f>AN13+AN47+AN83+AN89+AN96</f>
        <v>0</v>
      </c>
      <c r="AO12" s="126">
        <f>AO13+AO47+AO83+AO89+AO96</f>
        <v>0</v>
      </c>
      <c r="AP12" s="126">
        <f>AP13+AP47+AP83+AP89+AP96</f>
        <v>0</v>
      </c>
      <c r="AQ12" s="126">
        <f>AN12+AO12+AP12</f>
        <v>0</v>
      </c>
      <c r="AR12" s="126">
        <f>AE12+AI12+AM12+AQ12</f>
        <v>0</v>
      </c>
    </row>
    <row r="13" spans="1:571" x14ac:dyDescent="0.25">
      <c r="B13" s="127" t="s">
        <v>212</v>
      </c>
      <c r="C13" s="128" t="s">
        <v>95</v>
      </c>
      <c r="D13" s="129">
        <f>SUM(D14:D46)</f>
        <v>0</v>
      </c>
      <c r="E13" s="129">
        <f>SUM(E14:E46)</f>
        <v>0</v>
      </c>
      <c r="F13" s="129">
        <f t="shared" si="0"/>
        <v>0</v>
      </c>
      <c r="G13" s="129">
        <f>SUM(G14:G46)</f>
        <v>0</v>
      </c>
      <c r="H13" s="129">
        <f t="shared" ref="H13:H220" si="4">F13-G13</f>
        <v>0</v>
      </c>
      <c r="I13" s="129">
        <f>SUM(I14:I46)</f>
        <v>0</v>
      </c>
      <c r="J13" s="129">
        <f t="shared" ref="J13:J220" si="5">F13-I13</f>
        <v>0</v>
      </c>
      <c r="K13" s="129">
        <f t="shared" ref="K13:AD13" si="6">SUM(K14:K46)</f>
        <v>0</v>
      </c>
      <c r="L13" s="129">
        <f t="shared" si="6"/>
        <v>0</v>
      </c>
      <c r="M13" s="129">
        <f t="shared" si="6"/>
        <v>0</v>
      </c>
      <c r="N13" s="129">
        <f t="shared" si="6"/>
        <v>0</v>
      </c>
      <c r="O13" s="129">
        <f t="shared" si="6"/>
        <v>0</v>
      </c>
      <c r="P13" s="129">
        <f t="shared" si="6"/>
        <v>0</v>
      </c>
      <c r="Q13" s="129">
        <f t="shared" si="6"/>
        <v>0</v>
      </c>
      <c r="R13" s="129">
        <f t="shared" si="6"/>
        <v>0</v>
      </c>
      <c r="S13" s="129">
        <f t="shared" si="6"/>
        <v>0</v>
      </c>
      <c r="T13" s="129">
        <f t="shared" ref="T13" si="7">SUM(T14:T46)</f>
        <v>0</v>
      </c>
      <c r="U13" s="129">
        <f t="shared" si="6"/>
        <v>0</v>
      </c>
      <c r="V13" s="129">
        <f t="shared" si="6"/>
        <v>0</v>
      </c>
      <c r="W13" s="129">
        <f t="shared" si="6"/>
        <v>0</v>
      </c>
      <c r="X13" s="129">
        <f t="shared" si="6"/>
        <v>0</v>
      </c>
      <c r="Y13" s="129">
        <f t="shared" ref="Y13:Z13" si="8">SUM(Y14:Y46)</f>
        <v>0</v>
      </c>
      <c r="Z13" s="129">
        <f t="shared" si="8"/>
        <v>0</v>
      </c>
      <c r="AA13" s="129">
        <f t="shared" si="6"/>
        <v>0</v>
      </c>
      <c r="AB13" s="129">
        <f t="shared" si="6"/>
        <v>0</v>
      </c>
      <c r="AC13" s="129">
        <f t="shared" si="6"/>
        <v>0</v>
      </c>
      <c r="AD13" s="129">
        <f t="shared" si="6"/>
        <v>0</v>
      </c>
      <c r="AE13" s="129">
        <f t="shared" ref="AE13:AE220" si="9">AB13+AC13+AD13</f>
        <v>0</v>
      </c>
      <c r="AF13" s="129">
        <f>SUM(AF14:AF46)</f>
        <v>0</v>
      </c>
      <c r="AG13" s="129">
        <f>SUM(AG14:AG46)</f>
        <v>0</v>
      </c>
      <c r="AH13" s="129">
        <f>SUM(AH14:AH46)</f>
        <v>0</v>
      </c>
      <c r="AI13" s="129">
        <f t="shared" ref="AI13:AI220" si="10">AF13+AG13+AH13</f>
        <v>0</v>
      </c>
      <c r="AJ13" s="129">
        <f>SUM(AJ14:AJ46)</f>
        <v>0</v>
      </c>
      <c r="AK13" s="129">
        <f>SUM(AK14:AK46)</f>
        <v>0</v>
      </c>
      <c r="AL13" s="129">
        <f>SUM(AL14:AL46)</f>
        <v>0</v>
      </c>
      <c r="AM13" s="129">
        <f t="shared" ref="AM13:AM220" si="11">AJ13+AK13+AL13</f>
        <v>0</v>
      </c>
      <c r="AN13" s="129">
        <f>SUM(AN14:AN46)</f>
        <v>0</v>
      </c>
      <c r="AO13" s="129">
        <f>SUM(AO14:AO46)</f>
        <v>0</v>
      </c>
      <c r="AP13" s="129">
        <f>SUM(AP14:AP46)</f>
        <v>0</v>
      </c>
      <c r="AQ13" s="129">
        <f t="shared" ref="AQ13:AQ220" si="12">AN13+AO13+AP13</f>
        <v>0</v>
      </c>
      <c r="AR13" s="129">
        <f t="shared" ref="AR13:AR220" si="13">AE13+AI13+AM13+AQ13</f>
        <v>0</v>
      </c>
    </row>
    <row r="14" spans="1:571" x14ac:dyDescent="0.25">
      <c r="B14" s="118" t="s">
        <v>213</v>
      </c>
      <c r="C14" s="119" t="s">
        <v>96</v>
      </c>
      <c r="D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20">
        <f t="shared" si="0"/>
        <v>0</v>
      </c>
      <c r="G14" s="120"/>
      <c r="H14" s="120">
        <f t="shared" si="4"/>
        <v>0</v>
      </c>
      <c r="I14" s="120"/>
      <c r="J14" s="120">
        <f t="shared" si="5"/>
        <v>0</v>
      </c>
      <c r="K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20">
        <f t="shared" si="9"/>
        <v>0</v>
      </c>
      <c r="AF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20">
        <f t="shared" si="10"/>
        <v>0</v>
      </c>
      <c r="AJ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20">
        <f t="shared" si="11"/>
        <v>0</v>
      </c>
      <c r="AN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20">
        <f t="shared" si="12"/>
        <v>0</v>
      </c>
      <c r="AR14" s="120">
        <f t="shared" si="13"/>
        <v>0</v>
      </c>
    </row>
    <row r="15" spans="1:571" x14ac:dyDescent="0.25">
      <c r="B15" s="118" t="s">
        <v>456</v>
      </c>
      <c r="C15" s="119" t="s">
        <v>457</v>
      </c>
      <c r="D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20">
        <f t="shared" si="0"/>
        <v>0</v>
      </c>
      <c r="G15" s="120"/>
      <c r="H15" s="120">
        <f t="shared" si="4"/>
        <v>0</v>
      </c>
      <c r="I15" s="120"/>
      <c r="J15" s="120">
        <f t="shared" si="5"/>
        <v>0</v>
      </c>
      <c r="K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20">
        <f t="shared" si="9"/>
        <v>0</v>
      </c>
      <c r="AF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20">
        <f t="shared" si="10"/>
        <v>0</v>
      </c>
      <c r="AJ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20">
        <f t="shared" si="11"/>
        <v>0</v>
      </c>
      <c r="AN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20">
        <f t="shared" si="12"/>
        <v>0</v>
      </c>
      <c r="AR15" s="120">
        <f t="shared" si="13"/>
        <v>0</v>
      </c>
    </row>
    <row r="16" spans="1:571" x14ac:dyDescent="0.25">
      <c r="B16" s="118" t="s">
        <v>458</v>
      </c>
      <c r="C16" s="119" t="s">
        <v>459</v>
      </c>
      <c r="D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20">
        <f t="shared" si="0"/>
        <v>0</v>
      </c>
      <c r="G16" s="120"/>
      <c r="H16" s="120">
        <f t="shared" si="4"/>
        <v>0</v>
      </c>
      <c r="I16" s="120"/>
      <c r="J16" s="120">
        <f t="shared" si="5"/>
        <v>0</v>
      </c>
      <c r="K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20">
        <f t="shared" si="9"/>
        <v>0</v>
      </c>
      <c r="AF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20">
        <f t="shared" si="10"/>
        <v>0</v>
      </c>
      <c r="AJ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20">
        <f t="shared" si="11"/>
        <v>0</v>
      </c>
      <c r="AN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20">
        <f t="shared" si="12"/>
        <v>0</v>
      </c>
      <c r="AR16" s="120">
        <f t="shared" si="13"/>
        <v>0</v>
      </c>
    </row>
    <row r="17" spans="2:44" x14ac:dyDescent="0.25">
      <c r="B17" s="118" t="s">
        <v>460</v>
      </c>
      <c r="C17" s="119" t="s">
        <v>461</v>
      </c>
      <c r="D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20">
        <f t="shared" si="0"/>
        <v>0</v>
      </c>
      <c r="G17" s="120"/>
      <c r="H17" s="120">
        <f t="shared" si="4"/>
        <v>0</v>
      </c>
      <c r="I17" s="120"/>
      <c r="J17" s="120">
        <f t="shared" si="5"/>
        <v>0</v>
      </c>
      <c r="K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20">
        <f t="shared" si="9"/>
        <v>0</v>
      </c>
      <c r="AF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20">
        <f t="shared" si="10"/>
        <v>0</v>
      </c>
      <c r="AJ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20">
        <f t="shared" si="11"/>
        <v>0</v>
      </c>
      <c r="AN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20">
        <f t="shared" si="12"/>
        <v>0</v>
      </c>
      <c r="AR17" s="120">
        <f t="shared" si="13"/>
        <v>0</v>
      </c>
    </row>
    <row r="18" spans="2:44" x14ac:dyDescent="0.25">
      <c r="B18" s="118" t="s">
        <v>462</v>
      </c>
      <c r="C18" s="119" t="s">
        <v>463</v>
      </c>
      <c r="D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20">
        <f t="shared" si="0"/>
        <v>0</v>
      </c>
      <c r="G18" s="120"/>
      <c r="H18" s="120">
        <f t="shared" si="4"/>
        <v>0</v>
      </c>
      <c r="I18" s="120"/>
      <c r="J18" s="120">
        <f t="shared" si="5"/>
        <v>0</v>
      </c>
      <c r="K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20">
        <f t="shared" si="9"/>
        <v>0</v>
      </c>
      <c r="AF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20">
        <f t="shared" si="10"/>
        <v>0</v>
      </c>
      <c r="AJ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20">
        <f t="shared" si="11"/>
        <v>0</v>
      </c>
      <c r="AN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20">
        <f t="shared" si="12"/>
        <v>0</v>
      </c>
      <c r="AR18" s="120">
        <f t="shared" si="13"/>
        <v>0</v>
      </c>
    </row>
    <row r="19" spans="2:44" x14ac:dyDescent="0.25">
      <c r="B19" s="118" t="s">
        <v>464</v>
      </c>
      <c r="C19" s="119" t="s">
        <v>465</v>
      </c>
      <c r="D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20">
        <f t="shared" si="0"/>
        <v>0</v>
      </c>
      <c r="G19" s="120"/>
      <c r="H19" s="120">
        <f t="shared" si="4"/>
        <v>0</v>
      </c>
      <c r="I19" s="120"/>
      <c r="J19" s="120">
        <f t="shared" si="5"/>
        <v>0</v>
      </c>
      <c r="K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20">
        <f t="shared" si="9"/>
        <v>0</v>
      </c>
      <c r="AF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20">
        <f t="shared" si="10"/>
        <v>0</v>
      </c>
      <c r="AJ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20">
        <f t="shared" si="11"/>
        <v>0</v>
      </c>
      <c r="AN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20">
        <f t="shared" si="12"/>
        <v>0</v>
      </c>
      <c r="AR19" s="120">
        <f t="shared" si="13"/>
        <v>0</v>
      </c>
    </row>
    <row r="20" spans="2:44" x14ac:dyDescent="0.25">
      <c r="B20" s="118" t="s">
        <v>466</v>
      </c>
      <c r="C20" s="119" t="s">
        <v>467</v>
      </c>
      <c r="D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20">
        <f t="shared" si="0"/>
        <v>0</v>
      </c>
      <c r="G20" s="120"/>
      <c r="H20" s="120">
        <f t="shared" si="4"/>
        <v>0</v>
      </c>
      <c r="I20" s="120"/>
      <c r="J20" s="120">
        <f t="shared" si="5"/>
        <v>0</v>
      </c>
      <c r="K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20">
        <f t="shared" si="9"/>
        <v>0</v>
      </c>
      <c r="AF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20">
        <f t="shared" si="10"/>
        <v>0</v>
      </c>
      <c r="AJ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20">
        <f t="shared" si="11"/>
        <v>0</v>
      </c>
      <c r="AN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20">
        <f t="shared" si="12"/>
        <v>0</v>
      </c>
      <c r="AR20" s="120">
        <f t="shared" si="13"/>
        <v>0</v>
      </c>
    </row>
    <row r="21" spans="2:44" x14ac:dyDescent="0.25">
      <c r="B21" s="118" t="s">
        <v>214</v>
      </c>
      <c r="C21" s="119" t="s">
        <v>97</v>
      </c>
      <c r="D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20">
        <f t="shared" ref="F21:F46" si="14">D21+E21</f>
        <v>0</v>
      </c>
      <c r="G21" s="120"/>
      <c r="H21" s="120">
        <f t="shared" ref="H21:H46" si="15">F21-G21</f>
        <v>0</v>
      </c>
      <c r="I21" s="120"/>
      <c r="J21" s="120">
        <f t="shared" ref="J21:J46" si="16">F21-I21</f>
        <v>0</v>
      </c>
      <c r="K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20">
        <f t="shared" ref="AE21:AE47" si="17">AB21+AC21+AD21</f>
        <v>0</v>
      </c>
      <c r="AF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20">
        <f t="shared" ref="AI21:AI46" si="18">AF21+AG21+AH21</f>
        <v>0</v>
      </c>
      <c r="AJ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20">
        <f t="shared" ref="AM21:AM46" si="19">AJ21+AK21+AL21</f>
        <v>0</v>
      </c>
      <c r="AN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20">
        <f t="shared" ref="AQ21:AQ46" si="20">AN21+AO21+AP21</f>
        <v>0</v>
      </c>
      <c r="AR21" s="120">
        <f t="shared" ref="AR21:AR46" si="21">AE21+AI21+AM21+AQ21</f>
        <v>0</v>
      </c>
    </row>
    <row r="22" spans="2:44" x14ac:dyDescent="0.25">
      <c r="B22" s="118" t="s">
        <v>469</v>
      </c>
      <c r="C22" s="119" t="s">
        <v>468</v>
      </c>
      <c r="D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20">
        <f t="shared" ref="F22" si="22">D22+E22</f>
        <v>0</v>
      </c>
      <c r="G22" s="120"/>
      <c r="H22" s="120">
        <f t="shared" ref="H22" si="23">F22-G22</f>
        <v>0</v>
      </c>
      <c r="I22" s="120"/>
      <c r="J22" s="120">
        <f t="shared" ref="J22" si="24">F22-I22</f>
        <v>0</v>
      </c>
      <c r="K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20">
        <f t="shared" ref="AE22" si="25">AB22+AC22+AD22</f>
        <v>0</v>
      </c>
      <c r="AF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20">
        <f t="shared" ref="AI22" si="26">AF22+AG22+AH22</f>
        <v>0</v>
      </c>
      <c r="AJ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20">
        <f t="shared" ref="AM22" si="27">AJ22+AK22+AL22</f>
        <v>0</v>
      </c>
      <c r="AN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20">
        <f t="shared" ref="AQ22" si="28">AN22+AO22+AP22</f>
        <v>0</v>
      </c>
      <c r="AR22" s="120">
        <f t="shared" ref="AR22" si="29">AE22+AI22+AM22+AQ22</f>
        <v>0</v>
      </c>
    </row>
    <row r="23" spans="2:44" x14ac:dyDescent="0.25">
      <c r="B23" s="118" t="s">
        <v>215</v>
      </c>
      <c r="C23" s="119" t="s">
        <v>98</v>
      </c>
      <c r="D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20">
        <f t="shared" si="14"/>
        <v>0</v>
      </c>
      <c r="G23" s="120"/>
      <c r="H23" s="120">
        <f t="shared" si="15"/>
        <v>0</v>
      </c>
      <c r="I23" s="120"/>
      <c r="J23" s="120">
        <f t="shared" si="16"/>
        <v>0</v>
      </c>
      <c r="K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20">
        <f t="shared" si="17"/>
        <v>0</v>
      </c>
      <c r="AF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20">
        <f t="shared" si="18"/>
        <v>0</v>
      </c>
      <c r="AJ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20">
        <f t="shared" si="19"/>
        <v>0</v>
      </c>
      <c r="AN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20">
        <f t="shared" si="20"/>
        <v>0</v>
      </c>
      <c r="AR23" s="120">
        <f t="shared" si="21"/>
        <v>0</v>
      </c>
    </row>
    <row r="24" spans="2:44" x14ac:dyDescent="0.25">
      <c r="B24" s="118" t="s">
        <v>471</v>
      </c>
      <c r="C24" s="119" t="s">
        <v>470</v>
      </c>
      <c r="D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20">
        <f t="shared" ref="F24:F27" si="30">D24+E24</f>
        <v>0</v>
      </c>
      <c r="G24" s="120"/>
      <c r="H24" s="120">
        <f t="shared" ref="H24:H27" si="31">F24-G24</f>
        <v>0</v>
      </c>
      <c r="I24" s="120"/>
      <c r="J24" s="120">
        <f t="shared" ref="J24:J27" si="32">F24-I24</f>
        <v>0</v>
      </c>
      <c r="K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20">
        <f t="shared" ref="AE24:AE27" si="33">AB24+AC24+AD24</f>
        <v>0</v>
      </c>
      <c r="AF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20">
        <f t="shared" ref="AI24:AI27" si="34">AF24+AG24+AH24</f>
        <v>0</v>
      </c>
      <c r="AJ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20">
        <f t="shared" ref="AM24:AM27" si="35">AJ24+AK24+AL24</f>
        <v>0</v>
      </c>
      <c r="AN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20">
        <f t="shared" ref="AQ24:AQ27" si="36">AN24+AO24+AP24</f>
        <v>0</v>
      </c>
      <c r="AR24" s="120">
        <f t="shared" ref="AR24:AR27" si="37">AE24+AI24+AM24+AQ24</f>
        <v>0</v>
      </c>
    </row>
    <row r="25" spans="2:44" x14ac:dyDescent="0.25">
      <c r="B25" s="118" t="s">
        <v>473</v>
      </c>
      <c r="C25" s="119" t="s">
        <v>472</v>
      </c>
      <c r="D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20">
        <f t="shared" si="30"/>
        <v>0</v>
      </c>
      <c r="G25" s="120"/>
      <c r="H25" s="120">
        <f t="shared" si="31"/>
        <v>0</v>
      </c>
      <c r="I25" s="120"/>
      <c r="J25" s="120">
        <f t="shared" si="32"/>
        <v>0</v>
      </c>
      <c r="K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20">
        <f t="shared" si="33"/>
        <v>0</v>
      </c>
      <c r="AF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20">
        <f t="shared" si="34"/>
        <v>0</v>
      </c>
      <c r="AJ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20">
        <f t="shared" si="35"/>
        <v>0</v>
      </c>
      <c r="AN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20">
        <f t="shared" si="36"/>
        <v>0</v>
      </c>
      <c r="AR25" s="120">
        <f t="shared" si="37"/>
        <v>0</v>
      </c>
    </row>
    <row r="26" spans="2:44" x14ac:dyDescent="0.25">
      <c r="B26" s="118" t="s">
        <v>475</v>
      </c>
      <c r="C26" s="119" t="s">
        <v>474</v>
      </c>
      <c r="D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20">
        <f t="shared" si="30"/>
        <v>0</v>
      </c>
      <c r="G26" s="120"/>
      <c r="H26" s="120">
        <f t="shared" si="31"/>
        <v>0</v>
      </c>
      <c r="I26" s="120"/>
      <c r="J26" s="120">
        <f t="shared" si="32"/>
        <v>0</v>
      </c>
      <c r="K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20">
        <f t="shared" si="33"/>
        <v>0</v>
      </c>
      <c r="AF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20">
        <f t="shared" si="34"/>
        <v>0</v>
      </c>
      <c r="AJ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20">
        <f t="shared" si="35"/>
        <v>0</v>
      </c>
      <c r="AN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20">
        <f t="shared" si="36"/>
        <v>0</v>
      </c>
      <c r="AR26" s="120">
        <f t="shared" si="37"/>
        <v>0</v>
      </c>
    </row>
    <row r="27" spans="2:44" x14ac:dyDescent="0.25">
      <c r="B27" s="118" t="s">
        <v>216</v>
      </c>
      <c r="C27" s="119" t="s">
        <v>99</v>
      </c>
      <c r="D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20">
        <f t="shared" si="30"/>
        <v>0</v>
      </c>
      <c r="G27" s="120"/>
      <c r="H27" s="120">
        <f t="shared" si="31"/>
        <v>0</v>
      </c>
      <c r="I27" s="120"/>
      <c r="J27" s="120">
        <f t="shared" si="32"/>
        <v>0</v>
      </c>
      <c r="K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20">
        <f t="shared" si="33"/>
        <v>0</v>
      </c>
      <c r="AF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20">
        <f t="shared" si="34"/>
        <v>0</v>
      </c>
      <c r="AJ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20">
        <f t="shared" si="35"/>
        <v>0</v>
      </c>
      <c r="AN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20">
        <f t="shared" si="36"/>
        <v>0</v>
      </c>
      <c r="AR27" s="120">
        <f t="shared" si="37"/>
        <v>0</v>
      </c>
    </row>
    <row r="28" spans="2:44" x14ac:dyDescent="0.25">
      <c r="B28" s="118" t="s">
        <v>476</v>
      </c>
      <c r="C28" s="119" t="s">
        <v>477</v>
      </c>
      <c r="D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20">
        <f t="shared" si="14"/>
        <v>0</v>
      </c>
      <c r="G28" s="120"/>
      <c r="H28" s="120">
        <f t="shared" si="15"/>
        <v>0</v>
      </c>
      <c r="I28" s="120"/>
      <c r="J28" s="120">
        <f t="shared" si="16"/>
        <v>0</v>
      </c>
      <c r="K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20">
        <f t="shared" si="17"/>
        <v>0</v>
      </c>
      <c r="AF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20">
        <f t="shared" si="18"/>
        <v>0</v>
      </c>
      <c r="AJ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20">
        <f t="shared" si="19"/>
        <v>0</v>
      </c>
      <c r="AN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20">
        <f t="shared" si="20"/>
        <v>0</v>
      </c>
      <c r="AR28" s="120">
        <f t="shared" si="21"/>
        <v>0</v>
      </c>
    </row>
    <row r="29" spans="2:44" x14ac:dyDescent="0.25">
      <c r="B29" s="118" t="s">
        <v>479</v>
      </c>
      <c r="C29" s="119" t="s">
        <v>478</v>
      </c>
      <c r="D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20">
        <f t="shared" ref="F29:F30" si="38">D29+E29</f>
        <v>0</v>
      </c>
      <c r="G29" s="120"/>
      <c r="H29" s="120">
        <f t="shared" ref="H29:H30" si="39">F29-G29</f>
        <v>0</v>
      </c>
      <c r="I29" s="120"/>
      <c r="J29" s="120">
        <f t="shared" ref="J29:J30" si="40">F29-I29</f>
        <v>0</v>
      </c>
      <c r="K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20">
        <f t="shared" ref="AE29:AE30" si="41">AB29+AC29+AD29</f>
        <v>0</v>
      </c>
      <c r="AF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20">
        <f t="shared" ref="AI29:AI30" si="42">AF29+AG29+AH29</f>
        <v>0</v>
      </c>
      <c r="AJ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20">
        <f t="shared" ref="AM29:AM30" si="43">AJ29+AK29+AL29</f>
        <v>0</v>
      </c>
      <c r="AN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20">
        <f t="shared" ref="AQ29:AQ30" si="44">AN29+AO29+AP29</f>
        <v>0</v>
      </c>
      <c r="AR29" s="120">
        <f t="shared" ref="AR29:AR30" si="45">AE29+AI29+AM29+AQ29</f>
        <v>0</v>
      </c>
    </row>
    <row r="30" spans="2:44" x14ac:dyDescent="0.25">
      <c r="B30" s="118" t="s">
        <v>217</v>
      </c>
      <c r="C30" s="119" t="s">
        <v>100</v>
      </c>
      <c r="D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20">
        <f t="shared" si="38"/>
        <v>0</v>
      </c>
      <c r="G30" s="120"/>
      <c r="H30" s="120">
        <f t="shared" si="39"/>
        <v>0</v>
      </c>
      <c r="I30" s="120"/>
      <c r="J30" s="120">
        <f t="shared" si="40"/>
        <v>0</v>
      </c>
      <c r="K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20">
        <f t="shared" si="41"/>
        <v>0</v>
      </c>
      <c r="AF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20">
        <f t="shared" si="42"/>
        <v>0</v>
      </c>
      <c r="AJ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20">
        <f t="shared" si="43"/>
        <v>0</v>
      </c>
      <c r="AN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20">
        <f t="shared" si="44"/>
        <v>0</v>
      </c>
      <c r="AR30" s="120">
        <f t="shared" si="45"/>
        <v>0</v>
      </c>
    </row>
    <row r="31" spans="2:44" x14ac:dyDescent="0.25">
      <c r="B31" s="118" t="s">
        <v>481</v>
      </c>
      <c r="C31" s="119" t="s">
        <v>480</v>
      </c>
      <c r="D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20">
        <f t="shared" si="14"/>
        <v>0</v>
      </c>
      <c r="G31" s="120"/>
      <c r="H31" s="120">
        <f t="shared" si="15"/>
        <v>0</v>
      </c>
      <c r="I31" s="120"/>
      <c r="J31" s="120">
        <f t="shared" si="16"/>
        <v>0</v>
      </c>
      <c r="K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20">
        <f t="shared" si="17"/>
        <v>0</v>
      </c>
      <c r="AF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20">
        <f t="shared" si="18"/>
        <v>0</v>
      </c>
      <c r="AJ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20">
        <f t="shared" si="19"/>
        <v>0</v>
      </c>
      <c r="AN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20">
        <f t="shared" si="20"/>
        <v>0</v>
      </c>
      <c r="AR31" s="120">
        <f t="shared" si="21"/>
        <v>0</v>
      </c>
    </row>
    <row r="32" spans="2:44" x14ac:dyDescent="0.25">
      <c r="B32" s="118" t="s">
        <v>218</v>
      </c>
      <c r="C32" s="119" t="s">
        <v>101</v>
      </c>
      <c r="D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20">
        <f t="shared" si="14"/>
        <v>0</v>
      </c>
      <c r="G32" s="120"/>
      <c r="H32" s="120">
        <f t="shared" si="15"/>
        <v>0</v>
      </c>
      <c r="I32" s="120"/>
      <c r="J32" s="120">
        <f t="shared" si="16"/>
        <v>0</v>
      </c>
      <c r="K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20">
        <f t="shared" si="17"/>
        <v>0</v>
      </c>
      <c r="AF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20">
        <f t="shared" si="18"/>
        <v>0</v>
      </c>
      <c r="AJ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20">
        <f t="shared" si="19"/>
        <v>0</v>
      </c>
      <c r="AN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20">
        <f t="shared" si="20"/>
        <v>0</v>
      </c>
      <c r="AR32" s="120">
        <f t="shared" si="21"/>
        <v>0</v>
      </c>
    </row>
    <row r="33" spans="2:44" x14ac:dyDescent="0.25">
      <c r="B33" s="118" t="s">
        <v>482</v>
      </c>
      <c r="C33" s="119" t="s">
        <v>484</v>
      </c>
      <c r="D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20">
        <f t="shared" ref="F33:F34" si="46">D33+E33</f>
        <v>0</v>
      </c>
      <c r="G33" s="120"/>
      <c r="H33" s="120">
        <f t="shared" ref="H33:H34" si="47">F33-G33</f>
        <v>0</v>
      </c>
      <c r="I33" s="120"/>
      <c r="J33" s="120">
        <f t="shared" ref="J33:J34" si="48">F33-I33</f>
        <v>0</v>
      </c>
      <c r="K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20">
        <f t="shared" ref="AE33:AE34" si="49">AB33+AC33+AD33</f>
        <v>0</v>
      </c>
      <c r="AF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20">
        <f t="shared" ref="AI33:AI34" si="50">AF33+AG33+AH33</f>
        <v>0</v>
      </c>
      <c r="AJ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20">
        <f t="shared" ref="AM33:AM34" si="51">AJ33+AK33+AL33</f>
        <v>0</v>
      </c>
      <c r="AN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20">
        <f t="shared" ref="AQ33:AQ34" si="52">AN33+AO33+AP33</f>
        <v>0</v>
      </c>
      <c r="AR33" s="120">
        <f t="shared" ref="AR33:AR34" si="53">AE33+AI33+AM33+AQ33</f>
        <v>0</v>
      </c>
    </row>
    <row r="34" spans="2:44" x14ac:dyDescent="0.25">
      <c r="B34" s="118" t="s">
        <v>483</v>
      </c>
      <c r="C34" s="119" t="s">
        <v>485</v>
      </c>
      <c r="D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20">
        <f t="shared" si="46"/>
        <v>0</v>
      </c>
      <c r="G34" s="120"/>
      <c r="H34" s="120">
        <f t="shared" si="47"/>
        <v>0</v>
      </c>
      <c r="I34" s="120"/>
      <c r="J34" s="120">
        <f t="shared" si="48"/>
        <v>0</v>
      </c>
      <c r="K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20">
        <f t="shared" si="49"/>
        <v>0</v>
      </c>
      <c r="AF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20">
        <f t="shared" si="50"/>
        <v>0</v>
      </c>
      <c r="AJ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20">
        <f t="shared" si="51"/>
        <v>0</v>
      </c>
      <c r="AN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20">
        <f t="shared" si="52"/>
        <v>0</v>
      </c>
      <c r="AR34" s="120">
        <f t="shared" si="53"/>
        <v>0</v>
      </c>
    </row>
    <row r="35" spans="2:44" x14ac:dyDescent="0.25">
      <c r="B35" s="118" t="s">
        <v>487</v>
      </c>
      <c r="C35" s="119" t="s">
        <v>486</v>
      </c>
      <c r="D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20">
        <f t="shared" si="14"/>
        <v>0</v>
      </c>
      <c r="G35" s="120"/>
      <c r="H35" s="120">
        <f t="shared" si="15"/>
        <v>0</v>
      </c>
      <c r="I35" s="120"/>
      <c r="J35" s="120">
        <f t="shared" si="16"/>
        <v>0</v>
      </c>
      <c r="K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20">
        <f t="shared" si="17"/>
        <v>0</v>
      </c>
      <c r="AF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20">
        <f t="shared" si="18"/>
        <v>0</v>
      </c>
      <c r="AJ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20">
        <f t="shared" si="19"/>
        <v>0</v>
      </c>
      <c r="AN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20">
        <f t="shared" si="20"/>
        <v>0</v>
      </c>
      <c r="AR35" s="120">
        <f t="shared" si="21"/>
        <v>0</v>
      </c>
    </row>
    <row r="36" spans="2:44" x14ac:dyDescent="0.25">
      <c r="B36" s="118" t="s">
        <v>234</v>
      </c>
      <c r="C36" s="119" t="s">
        <v>118</v>
      </c>
      <c r="D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20">
        <f t="shared" ref="F36:F44" si="54">D36+E36</f>
        <v>0</v>
      </c>
      <c r="G36" s="120"/>
      <c r="H36" s="120">
        <f t="shared" ref="H36:H44" si="55">F36-G36</f>
        <v>0</v>
      </c>
      <c r="I36" s="120"/>
      <c r="J36" s="120">
        <f t="shared" ref="J36:J44" si="56">F36-I36</f>
        <v>0</v>
      </c>
      <c r="K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20">
        <f t="shared" ref="AE36:AE44" si="57">AB36+AC36+AD36</f>
        <v>0</v>
      </c>
      <c r="AF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20">
        <f t="shared" ref="AI36:AI44" si="58">AF36+AG36+AH36</f>
        <v>0</v>
      </c>
      <c r="AJ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20">
        <f t="shared" ref="AM36:AM44" si="59">AJ36+AK36+AL36</f>
        <v>0</v>
      </c>
      <c r="AN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20">
        <f t="shared" ref="AQ36:AQ44" si="60">AN36+AO36+AP36</f>
        <v>0</v>
      </c>
      <c r="AR36" s="120">
        <f t="shared" ref="AR36:AR44" si="61">AE36+AI36+AM36+AQ36</f>
        <v>0</v>
      </c>
    </row>
    <row r="37" spans="2:44" x14ac:dyDescent="0.25">
      <c r="B37" s="118" t="s">
        <v>488</v>
      </c>
      <c r="C37" s="119" t="s">
        <v>489</v>
      </c>
      <c r="D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20">
        <f t="shared" ref="F37" si="62">D37+E37</f>
        <v>0</v>
      </c>
      <c r="G37" s="120"/>
      <c r="H37" s="120">
        <f t="shared" ref="H37" si="63">F37-G37</f>
        <v>0</v>
      </c>
      <c r="I37" s="120"/>
      <c r="J37" s="120">
        <f t="shared" ref="J37" si="64">F37-I37</f>
        <v>0</v>
      </c>
      <c r="K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20">
        <f t="shared" ref="AE37" si="65">AB37+AC37+AD37</f>
        <v>0</v>
      </c>
      <c r="AF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20">
        <f t="shared" ref="AI37" si="66">AF37+AG37+AH37</f>
        <v>0</v>
      </c>
      <c r="AJ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20">
        <f t="shared" ref="AM37" si="67">AJ37+AK37+AL37</f>
        <v>0</v>
      </c>
      <c r="AN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20">
        <f t="shared" ref="AQ37" si="68">AN37+AO37+AP37</f>
        <v>0</v>
      </c>
      <c r="AR37" s="120">
        <f t="shared" ref="AR37" si="69">AE37+AI37+AM37+AQ37</f>
        <v>0</v>
      </c>
    </row>
    <row r="38" spans="2:44" x14ac:dyDescent="0.25">
      <c r="B38" s="118" t="s">
        <v>490</v>
      </c>
      <c r="C38" s="119" t="s">
        <v>491</v>
      </c>
      <c r="D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20">
        <f t="shared" si="54"/>
        <v>0</v>
      </c>
      <c r="G38" s="120"/>
      <c r="H38" s="120">
        <f t="shared" si="55"/>
        <v>0</v>
      </c>
      <c r="I38" s="120"/>
      <c r="J38" s="120">
        <f t="shared" si="56"/>
        <v>0</v>
      </c>
      <c r="K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20">
        <f t="shared" si="57"/>
        <v>0</v>
      </c>
      <c r="AF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20">
        <f t="shared" si="58"/>
        <v>0</v>
      </c>
      <c r="AJ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20">
        <f t="shared" si="59"/>
        <v>0</v>
      </c>
      <c r="AN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20">
        <f t="shared" si="60"/>
        <v>0</v>
      </c>
      <c r="AR38" s="120">
        <f t="shared" si="61"/>
        <v>0</v>
      </c>
    </row>
    <row r="39" spans="2:44" x14ac:dyDescent="0.25">
      <c r="B39" s="118" t="s">
        <v>492</v>
      </c>
      <c r="C39" s="119" t="s">
        <v>493</v>
      </c>
      <c r="D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20">
        <f t="shared" ref="F39:F43" si="70">D39+E39</f>
        <v>0</v>
      </c>
      <c r="G39" s="120"/>
      <c r="H39" s="120">
        <f t="shared" ref="H39:H43" si="71">F39-G39</f>
        <v>0</v>
      </c>
      <c r="I39" s="120"/>
      <c r="J39" s="120">
        <f t="shared" ref="J39:J43" si="72">F39-I39</f>
        <v>0</v>
      </c>
      <c r="K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20">
        <f t="shared" ref="AE39:AE43" si="73">AB39+AC39+AD39</f>
        <v>0</v>
      </c>
      <c r="AF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20">
        <f t="shared" ref="AI39:AI43" si="74">AF39+AG39+AH39</f>
        <v>0</v>
      </c>
      <c r="AJ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20">
        <f t="shared" ref="AM39:AM43" si="75">AJ39+AK39+AL39</f>
        <v>0</v>
      </c>
      <c r="AN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20">
        <f t="shared" ref="AQ39:AQ43" si="76">AN39+AO39+AP39</f>
        <v>0</v>
      </c>
      <c r="AR39" s="120">
        <f t="shared" ref="AR39:AR43" si="77">AE39+AI39+AM39+AQ39</f>
        <v>0</v>
      </c>
    </row>
    <row r="40" spans="2:44" x14ac:dyDescent="0.25">
      <c r="B40" s="118" t="s">
        <v>235</v>
      </c>
      <c r="C40" s="119" t="s">
        <v>119</v>
      </c>
      <c r="D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20">
        <f t="shared" ref="F40" si="78">D40+E40</f>
        <v>0</v>
      </c>
      <c r="G40" s="120"/>
      <c r="H40" s="120">
        <f t="shared" ref="H40" si="79">F40-G40</f>
        <v>0</v>
      </c>
      <c r="I40" s="120"/>
      <c r="J40" s="120">
        <f t="shared" ref="J40" si="80">F40-I40</f>
        <v>0</v>
      </c>
      <c r="K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20">
        <f t="shared" ref="AE40" si="81">AB40+AC40+AD40</f>
        <v>0</v>
      </c>
      <c r="AF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20">
        <f t="shared" ref="AI40" si="82">AF40+AG40+AH40</f>
        <v>0</v>
      </c>
      <c r="AJ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20">
        <f t="shared" ref="AM40" si="83">AJ40+AK40+AL40</f>
        <v>0</v>
      </c>
      <c r="AN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20">
        <f t="shared" ref="AQ40" si="84">AN40+AO40+AP40</f>
        <v>0</v>
      </c>
      <c r="AR40" s="120">
        <f t="shared" ref="AR40" si="85">AE40+AI40+AM40+AQ40</f>
        <v>0</v>
      </c>
    </row>
    <row r="41" spans="2:44" x14ac:dyDescent="0.25">
      <c r="B41" s="118" t="s">
        <v>494</v>
      </c>
      <c r="C41" s="119" t="s">
        <v>495</v>
      </c>
      <c r="D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20">
        <f t="shared" si="70"/>
        <v>0</v>
      </c>
      <c r="G41" s="120"/>
      <c r="H41" s="120">
        <f t="shared" si="71"/>
        <v>0</v>
      </c>
      <c r="I41" s="120"/>
      <c r="J41" s="120">
        <f t="shared" si="72"/>
        <v>0</v>
      </c>
      <c r="K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20">
        <f t="shared" si="73"/>
        <v>0</v>
      </c>
      <c r="AF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20">
        <f t="shared" si="74"/>
        <v>0</v>
      </c>
      <c r="AJ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20">
        <f t="shared" si="75"/>
        <v>0</v>
      </c>
      <c r="AN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20">
        <f t="shared" si="76"/>
        <v>0</v>
      </c>
      <c r="AR41" s="120">
        <f t="shared" si="77"/>
        <v>0</v>
      </c>
    </row>
    <row r="42" spans="2:44" x14ac:dyDescent="0.25">
      <c r="B42" s="118" t="s">
        <v>496</v>
      </c>
      <c r="C42" s="119" t="s">
        <v>497</v>
      </c>
      <c r="D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20">
        <f t="shared" ref="F42" si="86">D42+E42</f>
        <v>0</v>
      </c>
      <c r="G42" s="120"/>
      <c r="H42" s="120">
        <f t="shared" ref="H42" si="87">F42-G42</f>
        <v>0</v>
      </c>
      <c r="I42" s="120"/>
      <c r="J42" s="120">
        <f t="shared" ref="J42" si="88">F42-I42</f>
        <v>0</v>
      </c>
      <c r="K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20">
        <f t="shared" ref="AE42" si="89">AB42+AC42+AD42</f>
        <v>0</v>
      </c>
      <c r="AF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20">
        <f t="shared" ref="AI42" si="90">AF42+AG42+AH42</f>
        <v>0</v>
      </c>
      <c r="AJ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20">
        <f t="shared" ref="AM42" si="91">AJ42+AK42+AL42</f>
        <v>0</v>
      </c>
      <c r="AN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20">
        <f t="shared" ref="AQ42" si="92">AN42+AO42+AP42</f>
        <v>0</v>
      </c>
      <c r="AR42" s="120">
        <f t="shared" ref="AR42" si="93">AE42+AI42+AM42+AQ42</f>
        <v>0</v>
      </c>
    </row>
    <row r="43" spans="2:44" x14ac:dyDescent="0.25">
      <c r="B43" s="118" t="s">
        <v>498</v>
      </c>
      <c r="C43" s="119" t="s">
        <v>499</v>
      </c>
      <c r="D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20">
        <f t="shared" si="70"/>
        <v>0</v>
      </c>
      <c r="G43" s="120"/>
      <c r="H43" s="120">
        <f t="shared" si="71"/>
        <v>0</v>
      </c>
      <c r="I43" s="120"/>
      <c r="J43" s="120">
        <f t="shared" si="72"/>
        <v>0</v>
      </c>
      <c r="K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20">
        <f t="shared" si="73"/>
        <v>0</v>
      </c>
      <c r="AF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20">
        <f t="shared" si="74"/>
        <v>0</v>
      </c>
      <c r="AJ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20">
        <f t="shared" si="75"/>
        <v>0</v>
      </c>
      <c r="AN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20">
        <f t="shared" si="76"/>
        <v>0</v>
      </c>
      <c r="AR43" s="120">
        <f t="shared" si="77"/>
        <v>0</v>
      </c>
    </row>
    <row r="44" spans="2:44" x14ac:dyDescent="0.25">
      <c r="B44" s="118" t="s">
        <v>500</v>
      </c>
      <c r="C44" s="119" t="s">
        <v>501</v>
      </c>
      <c r="D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20">
        <f t="shared" si="54"/>
        <v>0</v>
      </c>
      <c r="G44" s="120"/>
      <c r="H44" s="120">
        <f t="shared" si="55"/>
        <v>0</v>
      </c>
      <c r="I44" s="120"/>
      <c r="J44" s="120">
        <f t="shared" si="56"/>
        <v>0</v>
      </c>
      <c r="K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20">
        <f t="shared" si="57"/>
        <v>0</v>
      </c>
      <c r="AF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20">
        <f t="shared" si="58"/>
        <v>0</v>
      </c>
      <c r="AJ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20">
        <f t="shared" si="59"/>
        <v>0</v>
      </c>
      <c r="AN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20">
        <f t="shared" si="60"/>
        <v>0</v>
      </c>
      <c r="AR44" s="120">
        <f t="shared" si="61"/>
        <v>0</v>
      </c>
    </row>
    <row r="45" spans="2:44" x14ac:dyDescent="0.25">
      <c r="B45" s="118" t="s">
        <v>210</v>
      </c>
      <c r="C45" s="119" t="s">
        <v>102</v>
      </c>
      <c r="D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20">
        <f t="shared" ref="F45" si="94">D45+E45</f>
        <v>0</v>
      </c>
      <c r="G45" s="120"/>
      <c r="H45" s="120">
        <f t="shared" ref="H45" si="95">F45-G45</f>
        <v>0</v>
      </c>
      <c r="I45" s="120"/>
      <c r="J45" s="120">
        <f t="shared" ref="J45" si="96">F45-I45</f>
        <v>0</v>
      </c>
      <c r="K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20">
        <f t="shared" ref="AE45" si="97">AB45+AC45+AD45</f>
        <v>0</v>
      </c>
      <c r="AF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20">
        <f t="shared" ref="AI45" si="98">AF45+AG45+AH45</f>
        <v>0</v>
      </c>
      <c r="AJ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20">
        <f t="shared" ref="AM45" si="99">AJ45+AK45+AL45</f>
        <v>0</v>
      </c>
      <c r="AN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20">
        <f t="shared" ref="AQ45" si="100">AN45+AO45+AP45</f>
        <v>0</v>
      </c>
      <c r="AR45" s="120">
        <f t="shared" ref="AR45" si="101">AE45+AI45+AM45+AQ45</f>
        <v>0</v>
      </c>
    </row>
    <row r="46" spans="2:44" x14ac:dyDescent="0.25">
      <c r="B46" s="118" t="s">
        <v>502</v>
      </c>
      <c r="C46" s="119" t="s">
        <v>503</v>
      </c>
      <c r="D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20">
        <f t="shared" si="14"/>
        <v>0</v>
      </c>
      <c r="G46" s="120"/>
      <c r="H46" s="120">
        <f t="shared" si="15"/>
        <v>0</v>
      </c>
      <c r="I46" s="120"/>
      <c r="J46" s="120">
        <f t="shared" si="16"/>
        <v>0</v>
      </c>
      <c r="K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20">
        <f t="shared" si="17"/>
        <v>0</v>
      </c>
      <c r="AF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20">
        <f t="shared" si="18"/>
        <v>0</v>
      </c>
      <c r="AJ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20">
        <f t="shared" si="19"/>
        <v>0</v>
      </c>
      <c r="AN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20">
        <f t="shared" si="20"/>
        <v>0</v>
      </c>
      <c r="AR46" s="120">
        <f t="shared" si="21"/>
        <v>0</v>
      </c>
    </row>
    <row r="47" spans="2:44" x14ac:dyDescent="0.25">
      <c r="B47" s="127" t="s">
        <v>219</v>
      </c>
      <c r="C47" s="128" t="s">
        <v>103</v>
      </c>
      <c r="D47" s="129">
        <f>SUM(D48:D82)</f>
        <v>0</v>
      </c>
      <c r="E47" s="129">
        <f>SUM(E48:E82)</f>
        <v>0</v>
      </c>
      <c r="F47" s="129">
        <f t="shared" si="0"/>
        <v>0</v>
      </c>
      <c r="G47" s="129">
        <f>SUM(G48:G82)</f>
        <v>0</v>
      </c>
      <c r="H47" s="129">
        <f t="shared" si="4"/>
        <v>0</v>
      </c>
      <c r="I47" s="129">
        <f t="shared" ref="I47:AD47" si="102">SUM(I48:I82)</f>
        <v>0</v>
      </c>
      <c r="J47" s="129">
        <f t="shared" si="102"/>
        <v>0</v>
      </c>
      <c r="K47" s="129">
        <f t="shared" si="102"/>
        <v>0</v>
      </c>
      <c r="L47" s="129">
        <f t="shared" si="102"/>
        <v>0</v>
      </c>
      <c r="M47" s="129">
        <f t="shared" si="102"/>
        <v>0</v>
      </c>
      <c r="N47" s="129">
        <f t="shared" si="102"/>
        <v>0</v>
      </c>
      <c r="O47" s="129">
        <f t="shared" si="102"/>
        <v>0</v>
      </c>
      <c r="P47" s="129">
        <f t="shared" si="102"/>
        <v>0</v>
      </c>
      <c r="Q47" s="129">
        <f t="shared" si="102"/>
        <v>0</v>
      </c>
      <c r="R47" s="129">
        <f t="shared" si="102"/>
        <v>0</v>
      </c>
      <c r="S47" s="129">
        <f t="shared" si="102"/>
        <v>0</v>
      </c>
      <c r="T47" s="129">
        <f t="shared" ref="T47" si="103">SUM(T48:T82)</f>
        <v>0</v>
      </c>
      <c r="U47" s="129">
        <f t="shared" si="102"/>
        <v>0</v>
      </c>
      <c r="V47" s="129">
        <f t="shared" si="102"/>
        <v>0</v>
      </c>
      <c r="W47" s="129">
        <f t="shared" si="102"/>
        <v>0</v>
      </c>
      <c r="X47" s="129">
        <f t="shared" si="102"/>
        <v>0</v>
      </c>
      <c r="Y47" s="129">
        <f t="shared" ref="Y47:Z47" si="104">SUM(Y48:Y82)</f>
        <v>0</v>
      </c>
      <c r="Z47" s="129">
        <f t="shared" si="104"/>
        <v>0</v>
      </c>
      <c r="AA47" s="129">
        <f t="shared" si="102"/>
        <v>0</v>
      </c>
      <c r="AB47" s="129">
        <f t="shared" si="102"/>
        <v>0</v>
      </c>
      <c r="AC47" s="129">
        <f t="shared" si="102"/>
        <v>0</v>
      </c>
      <c r="AD47" s="129">
        <f t="shared" si="102"/>
        <v>0</v>
      </c>
      <c r="AE47" s="129">
        <f t="shared" si="17"/>
        <v>0</v>
      </c>
      <c r="AF47" s="129">
        <f>SUM(AF48:AF82)</f>
        <v>0</v>
      </c>
      <c r="AG47" s="129">
        <f>SUM(AG48:AG82)</f>
        <v>0</v>
      </c>
      <c r="AH47" s="129">
        <f>SUM(AH48:AH82)</f>
        <v>0</v>
      </c>
      <c r="AI47" s="129">
        <f t="shared" si="10"/>
        <v>0</v>
      </c>
      <c r="AJ47" s="129">
        <f>SUM(AJ48:AJ82)</f>
        <v>0</v>
      </c>
      <c r="AK47" s="129">
        <f>SUM(AK48:AK82)</f>
        <v>0</v>
      </c>
      <c r="AL47" s="129">
        <f>SUM(AL48:AL82)</f>
        <v>0</v>
      </c>
      <c r="AM47" s="129">
        <f t="shared" si="11"/>
        <v>0</v>
      </c>
      <c r="AN47" s="129">
        <f>SUM(AN48:AN82)</f>
        <v>0</v>
      </c>
      <c r="AO47" s="129">
        <f>SUM(AO48:AO82)</f>
        <v>0</v>
      </c>
      <c r="AP47" s="129">
        <f>SUM(AP48:AP82)</f>
        <v>0</v>
      </c>
      <c r="AQ47" s="129">
        <f t="shared" si="12"/>
        <v>0</v>
      </c>
      <c r="AR47" s="129">
        <f t="shared" si="13"/>
        <v>0</v>
      </c>
    </row>
    <row r="48" spans="2:44" x14ac:dyDescent="0.25">
      <c r="B48" s="118" t="s">
        <v>504</v>
      </c>
      <c r="C48" s="119" t="s">
        <v>505</v>
      </c>
      <c r="D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20">
        <f t="shared" ref="F48" si="105">D48+E48</f>
        <v>0</v>
      </c>
      <c r="G48" s="120"/>
      <c r="H48" s="120">
        <f t="shared" ref="H48" si="106">F48-G48</f>
        <v>0</v>
      </c>
      <c r="I48" s="120"/>
      <c r="J48" s="120">
        <f t="shared" ref="J48" si="107">F48-I48</f>
        <v>0</v>
      </c>
      <c r="K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20">
        <f t="shared" ref="AE48" si="108">AB48+AC48+AD48</f>
        <v>0</v>
      </c>
      <c r="AF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20">
        <f t="shared" ref="AI48" si="109">AF48+AG48+AH48</f>
        <v>0</v>
      </c>
      <c r="AJ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20">
        <f t="shared" ref="AM48" si="110">AJ48+AK48+AL48</f>
        <v>0</v>
      </c>
      <c r="AN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20">
        <f t="shared" ref="AQ48" si="111">AN48+AO48+AP48</f>
        <v>0</v>
      </c>
      <c r="AR48" s="120">
        <f t="shared" ref="AR48" si="112">AE48+AI48+AM48+AQ48</f>
        <v>0</v>
      </c>
    </row>
    <row r="49" spans="2:44" x14ac:dyDescent="0.25">
      <c r="B49" s="118" t="s">
        <v>220</v>
      </c>
      <c r="C49" s="119" t="s">
        <v>104</v>
      </c>
      <c r="D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20">
        <f t="shared" si="0"/>
        <v>0</v>
      </c>
      <c r="G49" s="120"/>
      <c r="H49" s="120">
        <f t="shared" si="4"/>
        <v>0</v>
      </c>
      <c r="I49" s="120"/>
      <c r="J49" s="120">
        <f t="shared" si="5"/>
        <v>0</v>
      </c>
      <c r="K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20">
        <f t="shared" si="9"/>
        <v>0</v>
      </c>
      <c r="AF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20">
        <f t="shared" si="10"/>
        <v>0</v>
      </c>
      <c r="AJ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20">
        <f t="shared" si="11"/>
        <v>0</v>
      </c>
      <c r="AN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20">
        <f t="shared" si="12"/>
        <v>0</v>
      </c>
      <c r="AR49" s="120">
        <f t="shared" si="13"/>
        <v>0</v>
      </c>
    </row>
    <row r="50" spans="2:44" x14ac:dyDescent="0.25">
      <c r="B50" s="118" t="s">
        <v>506</v>
      </c>
      <c r="C50" s="119" t="s">
        <v>507</v>
      </c>
      <c r="D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20">
        <f t="shared" si="0"/>
        <v>0</v>
      </c>
      <c r="G50" s="120"/>
      <c r="H50" s="120">
        <f t="shared" si="4"/>
        <v>0</v>
      </c>
      <c r="I50" s="120"/>
      <c r="J50" s="120">
        <f t="shared" si="5"/>
        <v>0</v>
      </c>
      <c r="K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20">
        <f t="shared" si="9"/>
        <v>0</v>
      </c>
      <c r="AF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20">
        <f t="shared" si="10"/>
        <v>0</v>
      </c>
      <c r="AJ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20">
        <f t="shared" si="11"/>
        <v>0</v>
      </c>
      <c r="AN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20">
        <f t="shared" si="12"/>
        <v>0</v>
      </c>
      <c r="AR50" s="120">
        <f t="shared" si="13"/>
        <v>0</v>
      </c>
    </row>
    <row r="51" spans="2:44" x14ac:dyDescent="0.25">
      <c r="B51" s="118" t="s">
        <v>508</v>
      </c>
      <c r="C51" s="119" t="s">
        <v>509</v>
      </c>
      <c r="D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20">
        <f t="shared" ref="F51:F69" si="113">D51+E51</f>
        <v>0</v>
      </c>
      <c r="G51" s="120"/>
      <c r="H51" s="120">
        <f t="shared" ref="H51:H69" si="114">F51-G51</f>
        <v>0</v>
      </c>
      <c r="I51" s="120"/>
      <c r="J51" s="120">
        <f t="shared" ref="J51:J69" si="115">F51-I51</f>
        <v>0</v>
      </c>
      <c r="K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20">
        <f t="shared" ref="AE51:AE69" si="116">AB51+AC51+AD51</f>
        <v>0</v>
      </c>
      <c r="AF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20">
        <f t="shared" ref="AI51:AI69" si="117">AF51+AG51+AH51</f>
        <v>0</v>
      </c>
      <c r="AJ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20">
        <f t="shared" ref="AM51:AM69" si="118">AJ51+AK51+AL51</f>
        <v>0</v>
      </c>
      <c r="AN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20">
        <f t="shared" ref="AQ51:AQ69" si="119">AN51+AO51+AP51</f>
        <v>0</v>
      </c>
      <c r="AR51" s="120">
        <f t="shared" ref="AR51:AR69" si="120">AE51+AI51+AM51+AQ51</f>
        <v>0</v>
      </c>
    </row>
    <row r="52" spans="2:44" x14ac:dyDescent="0.25">
      <c r="B52" s="118" t="s">
        <v>221</v>
      </c>
      <c r="C52" s="119" t="s">
        <v>105</v>
      </c>
      <c r="D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20">
        <f t="shared" si="113"/>
        <v>0</v>
      </c>
      <c r="G52" s="120"/>
      <c r="H52" s="120">
        <f t="shared" si="114"/>
        <v>0</v>
      </c>
      <c r="I52" s="120"/>
      <c r="J52" s="120">
        <f t="shared" si="115"/>
        <v>0</v>
      </c>
      <c r="K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20">
        <f t="shared" si="116"/>
        <v>0</v>
      </c>
      <c r="AF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20">
        <f t="shared" si="117"/>
        <v>0</v>
      </c>
      <c r="AJ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20">
        <f t="shared" si="118"/>
        <v>0</v>
      </c>
      <c r="AN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20">
        <f t="shared" si="119"/>
        <v>0</v>
      </c>
      <c r="AR52" s="120">
        <f t="shared" si="120"/>
        <v>0</v>
      </c>
    </row>
    <row r="53" spans="2:44" x14ac:dyDescent="0.25">
      <c r="B53" s="118" t="s">
        <v>510</v>
      </c>
      <c r="C53" s="119" t="s">
        <v>511</v>
      </c>
      <c r="D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20">
        <f t="shared" ref="F53" si="121">D53+E53</f>
        <v>0</v>
      </c>
      <c r="G53" s="120"/>
      <c r="H53" s="120">
        <f t="shared" ref="H53" si="122">F53-G53</f>
        <v>0</v>
      </c>
      <c r="I53" s="120"/>
      <c r="J53" s="120">
        <f t="shared" ref="J53" si="123">F53-I53</f>
        <v>0</v>
      </c>
      <c r="K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20">
        <f t="shared" ref="AE53" si="124">AB53+AC53+AD53</f>
        <v>0</v>
      </c>
      <c r="AF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20">
        <f t="shared" ref="AI53" si="125">AF53+AG53+AH53</f>
        <v>0</v>
      </c>
      <c r="AJ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20">
        <f t="shared" ref="AM53" si="126">AJ53+AK53+AL53</f>
        <v>0</v>
      </c>
      <c r="AN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20">
        <f t="shared" ref="AQ53" si="127">AN53+AO53+AP53</f>
        <v>0</v>
      </c>
      <c r="AR53" s="120">
        <f t="shared" ref="AR53" si="128">AE53+AI53+AM53+AQ53</f>
        <v>0</v>
      </c>
    </row>
    <row r="54" spans="2:44" x14ac:dyDescent="0.25">
      <c r="B54" s="118" t="s">
        <v>512</v>
      </c>
      <c r="C54" s="119" t="s">
        <v>478</v>
      </c>
      <c r="D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20">
        <f t="shared" si="113"/>
        <v>0</v>
      </c>
      <c r="G54" s="120"/>
      <c r="H54" s="120">
        <f t="shared" si="114"/>
        <v>0</v>
      </c>
      <c r="I54" s="120"/>
      <c r="J54" s="120">
        <f t="shared" si="115"/>
        <v>0</v>
      </c>
      <c r="K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20">
        <f t="shared" si="116"/>
        <v>0</v>
      </c>
      <c r="AF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20">
        <f t="shared" si="117"/>
        <v>0</v>
      </c>
      <c r="AJ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20">
        <f t="shared" si="118"/>
        <v>0</v>
      </c>
      <c r="AN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20">
        <f t="shared" si="119"/>
        <v>0</v>
      </c>
      <c r="AR54" s="120">
        <f t="shared" si="120"/>
        <v>0</v>
      </c>
    </row>
    <row r="55" spans="2:44" x14ac:dyDescent="0.25">
      <c r="B55" s="118" t="s">
        <v>222</v>
      </c>
      <c r="C55" s="119" t="s">
        <v>106</v>
      </c>
      <c r="D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20">
        <f t="shared" ref="F55" si="129">D55+E55</f>
        <v>0</v>
      </c>
      <c r="G55" s="120"/>
      <c r="H55" s="120">
        <f t="shared" ref="H55" si="130">F55-G55</f>
        <v>0</v>
      </c>
      <c r="I55" s="120"/>
      <c r="J55" s="120">
        <f t="shared" ref="J55" si="131">F55-I55</f>
        <v>0</v>
      </c>
      <c r="K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20">
        <f t="shared" ref="AE55" si="132">AB55+AC55+AD55</f>
        <v>0</v>
      </c>
      <c r="AF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20">
        <f t="shared" ref="AI55" si="133">AF55+AG55+AH55</f>
        <v>0</v>
      </c>
      <c r="AJ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20">
        <f t="shared" ref="AM55" si="134">AJ55+AK55+AL55</f>
        <v>0</v>
      </c>
      <c r="AN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20">
        <f t="shared" ref="AQ55" si="135">AN55+AO55+AP55</f>
        <v>0</v>
      </c>
      <c r="AR55" s="120">
        <f t="shared" ref="AR55" si="136">AE55+AI55+AM55+AQ55</f>
        <v>0</v>
      </c>
    </row>
    <row r="56" spans="2:44" x14ac:dyDescent="0.25">
      <c r="B56" s="118" t="s">
        <v>513</v>
      </c>
      <c r="C56" s="119" t="s">
        <v>514</v>
      </c>
      <c r="D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20">
        <f t="shared" si="113"/>
        <v>0</v>
      </c>
      <c r="G56" s="120"/>
      <c r="H56" s="120">
        <f t="shared" si="114"/>
        <v>0</v>
      </c>
      <c r="I56" s="120"/>
      <c r="J56" s="120">
        <f t="shared" si="115"/>
        <v>0</v>
      </c>
      <c r="K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20">
        <f t="shared" si="116"/>
        <v>0</v>
      </c>
      <c r="AF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20">
        <f t="shared" si="117"/>
        <v>0</v>
      </c>
      <c r="AJ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20">
        <f t="shared" si="118"/>
        <v>0</v>
      </c>
      <c r="AN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20">
        <f t="shared" si="119"/>
        <v>0</v>
      </c>
      <c r="AR56" s="120">
        <f t="shared" si="120"/>
        <v>0</v>
      </c>
    </row>
    <row r="57" spans="2:44" x14ac:dyDescent="0.25">
      <c r="B57" s="118" t="s">
        <v>515</v>
      </c>
      <c r="C57" s="119" t="s">
        <v>485</v>
      </c>
      <c r="D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20">
        <f t="shared" ref="F57" si="137">D57+E57</f>
        <v>0</v>
      </c>
      <c r="G57" s="120"/>
      <c r="H57" s="120">
        <f t="shared" ref="H57" si="138">F57-G57</f>
        <v>0</v>
      </c>
      <c r="I57" s="120"/>
      <c r="J57" s="120">
        <f t="shared" ref="J57" si="139">F57-I57</f>
        <v>0</v>
      </c>
      <c r="K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20">
        <f t="shared" ref="AE57" si="140">AB57+AC57+AD57</f>
        <v>0</v>
      </c>
      <c r="AF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20">
        <f t="shared" ref="AI57" si="141">AF57+AG57+AH57</f>
        <v>0</v>
      </c>
      <c r="AJ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20">
        <f t="shared" ref="AM57" si="142">AJ57+AK57+AL57</f>
        <v>0</v>
      </c>
      <c r="AN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20">
        <f t="shared" ref="AQ57" si="143">AN57+AO57+AP57</f>
        <v>0</v>
      </c>
      <c r="AR57" s="120">
        <f t="shared" ref="AR57" si="144">AE57+AI57+AM57+AQ57</f>
        <v>0</v>
      </c>
    </row>
    <row r="58" spans="2:44" x14ac:dyDescent="0.25">
      <c r="B58" s="118" t="s">
        <v>516</v>
      </c>
      <c r="C58" s="119" t="s">
        <v>486</v>
      </c>
      <c r="D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20">
        <f t="shared" si="113"/>
        <v>0</v>
      </c>
      <c r="G58" s="120"/>
      <c r="H58" s="120">
        <f t="shared" si="114"/>
        <v>0</v>
      </c>
      <c r="I58" s="120"/>
      <c r="J58" s="120">
        <f t="shared" si="115"/>
        <v>0</v>
      </c>
      <c r="K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20">
        <f t="shared" si="116"/>
        <v>0</v>
      </c>
      <c r="AF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20">
        <f t="shared" si="117"/>
        <v>0</v>
      </c>
      <c r="AJ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20">
        <f t="shared" si="118"/>
        <v>0</v>
      </c>
      <c r="AN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20">
        <f t="shared" si="119"/>
        <v>0</v>
      </c>
      <c r="AR58" s="120">
        <f t="shared" si="120"/>
        <v>0</v>
      </c>
    </row>
    <row r="59" spans="2:44" x14ac:dyDescent="0.25">
      <c r="B59" s="118" t="s">
        <v>517</v>
      </c>
      <c r="C59" s="119" t="s">
        <v>518</v>
      </c>
      <c r="D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20">
        <f t="shared" ref="F59" si="145">D59+E59</f>
        <v>0</v>
      </c>
      <c r="G59" s="120"/>
      <c r="H59" s="120">
        <f t="shared" ref="H59" si="146">F59-G59</f>
        <v>0</v>
      </c>
      <c r="I59" s="120"/>
      <c r="J59" s="120">
        <f t="shared" ref="J59" si="147">F59-I59</f>
        <v>0</v>
      </c>
      <c r="K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20">
        <f t="shared" ref="AE59" si="148">AB59+AC59+AD59</f>
        <v>0</v>
      </c>
      <c r="AF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20">
        <f t="shared" ref="AI59" si="149">AF59+AG59+AH59</f>
        <v>0</v>
      </c>
      <c r="AJ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20">
        <f t="shared" ref="AM59" si="150">AJ59+AK59+AL59</f>
        <v>0</v>
      </c>
      <c r="AN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20">
        <f t="shared" ref="AQ59" si="151">AN59+AO59+AP59</f>
        <v>0</v>
      </c>
      <c r="AR59" s="120">
        <f t="shared" ref="AR59" si="152">AE59+AI59+AM59+AQ59</f>
        <v>0</v>
      </c>
    </row>
    <row r="60" spans="2:44" x14ac:dyDescent="0.25">
      <c r="B60" s="118" t="s">
        <v>519</v>
      </c>
      <c r="C60" s="119" t="s">
        <v>520</v>
      </c>
      <c r="D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20">
        <f t="shared" si="113"/>
        <v>0</v>
      </c>
      <c r="G60" s="120"/>
      <c r="H60" s="120">
        <f t="shared" si="114"/>
        <v>0</v>
      </c>
      <c r="I60" s="120"/>
      <c r="J60" s="120">
        <f t="shared" si="115"/>
        <v>0</v>
      </c>
      <c r="K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20">
        <f t="shared" si="116"/>
        <v>0</v>
      </c>
      <c r="AF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20">
        <f t="shared" si="117"/>
        <v>0</v>
      </c>
      <c r="AJ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20">
        <f t="shared" si="118"/>
        <v>0</v>
      </c>
      <c r="AN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20">
        <f t="shared" si="119"/>
        <v>0</v>
      </c>
      <c r="AR60" s="120">
        <f t="shared" si="120"/>
        <v>0</v>
      </c>
    </row>
    <row r="61" spans="2:44" x14ac:dyDescent="0.25">
      <c r="B61" s="118" t="s">
        <v>521</v>
      </c>
      <c r="C61" s="119" t="s">
        <v>493</v>
      </c>
      <c r="D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20">
        <f t="shared" ref="F61" si="153">D61+E61</f>
        <v>0</v>
      </c>
      <c r="G61" s="120"/>
      <c r="H61" s="120">
        <f t="shared" ref="H61" si="154">F61-G61</f>
        <v>0</v>
      </c>
      <c r="I61" s="120"/>
      <c r="J61" s="120">
        <f t="shared" ref="J61" si="155">F61-I61</f>
        <v>0</v>
      </c>
      <c r="K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20">
        <f t="shared" ref="AE61" si="156">AB61+AC61+AD61</f>
        <v>0</v>
      </c>
      <c r="AF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20">
        <f t="shared" ref="AI61" si="157">AF61+AG61+AH61</f>
        <v>0</v>
      </c>
      <c r="AJ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20">
        <f t="shared" ref="AM61" si="158">AJ61+AK61+AL61</f>
        <v>0</v>
      </c>
      <c r="AN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20">
        <f t="shared" ref="AQ61" si="159">AN61+AO61+AP61</f>
        <v>0</v>
      </c>
      <c r="AR61" s="120">
        <f t="shared" ref="AR61" si="160">AE61+AI61+AM61+AQ61</f>
        <v>0</v>
      </c>
    </row>
    <row r="62" spans="2:44" x14ac:dyDescent="0.25">
      <c r="B62" s="118" t="s">
        <v>522</v>
      </c>
      <c r="C62" s="119" t="s">
        <v>523</v>
      </c>
      <c r="D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20">
        <f t="shared" si="113"/>
        <v>0</v>
      </c>
      <c r="G62" s="120"/>
      <c r="H62" s="120">
        <f t="shared" si="114"/>
        <v>0</v>
      </c>
      <c r="I62" s="120"/>
      <c r="J62" s="120">
        <f t="shared" si="115"/>
        <v>0</v>
      </c>
      <c r="K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20">
        <f t="shared" si="116"/>
        <v>0</v>
      </c>
      <c r="AF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20">
        <f t="shared" si="117"/>
        <v>0</v>
      </c>
      <c r="AJ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20">
        <f t="shared" si="118"/>
        <v>0</v>
      </c>
      <c r="AN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20">
        <f t="shared" si="119"/>
        <v>0</v>
      </c>
      <c r="AR62" s="120">
        <f t="shared" si="120"/>
        <v>0</v>
      </c>
    </row>
    <row r="63" spans="2:44" x14ac:dyDescent="0.25">
      <c r="B63" s="118" t="s">
        <v>223</v>
      </c>
      <c r="C63" s="119" t="s">
        <v>107</v>
      </c>
      <c r="D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20">
        <f t="shared" si="113"/>
        <v>0</v>
      </c>
      <c r="G63" s="120"/>
      <c r="H63" s="120">
        <f t="shared" si="114"/>
        <v>0</v>
      </c>
      <c r="I63" s="120"/>
      <c r="J63" s="120">
        <f t="shared" si="115"/>
        <v>0</v>
      </c>
      <c r="K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20">
        <f t="shared" si="116"/>
        <v>0</v>
      </c>
      <c r="AF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20">
        <f t="shared" si="117"/>
        <v>0</v>
      </c>
      <c r="AJ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20">
        <f t="shared" si="118"/>
        <v>0</v>
      </c>
      <c r="AN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20">
        <f t="shared" si="119"/>
        <v>0</v>
      </c>
      <c r="AR63" s="120">
        <f t="shared" si="120"/>
        <v>0</v>
      </c>
    </row>
    <row r="64" spans="2:44" x14ac:dyDescent="0.25">
      <c r="B64" s="118" t="s">
        <v>524</v>
      </c>
      <c r="C64" s="119" t="s">
        <v>525</v>
      </c>
      <c r="D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20">
        <f t="shared" ref="F64" si="161">D64+E64</f>
        <v>0</v>
      </c>
      <c r="G64" s="120"/>
      <c r="H64" s="120">
        <f t="shared" ref="H64" si="162">F64-G64</f>
        <v>0</v>
      </c>
      <c r="I64" s="120"/>
      <c r="J64" s="120">
        <f t="shared" ref="J64" si="163">F64-I64</f>
        <v>0</v>
      </c>
      <c r="K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20">
        <f t="shared" ref="AE64" si="164">AB64+AC64+AD64</f>
        <v>0</v>
      </c>
      <c r="AF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20">
        <f t="shared" ref="AI64" si="165">AF64+AG64+AH64</f>
        <v>0</v>
      </c>
      <c r="AJ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20">
        <f t="shared" ref="AM64" si="166">AJ64+AK64+AL64</f>
        <v>0</v>
      </c>
      <c r="AN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20">
        <f t="shared" ref="AQ64" si="167">AN64+AO64+AP64</f>
        <v>0</v>
      </c>
      <c r="AR64" s="120">
        <f t="shared" ref="AR64" si="168">AE64+AI64+AM64+AQ64</f>
        <v>0</v>
      </c>
    </row>
    <row r="65" spans="2:44" x14ac:dyDescent="0.25">
      <c r="B65" s="118" t="s">
        <v>526</v>
      </c>
      <c r="C65" s="119" t="s">
        <v>527</v>
      </c>
      <c r="D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20">
        <f t="shared" si="113"/>
        <v>0</v>
      </c>
      <c r="G65" s="120"/>
      <c r="H65" s="120">
        <f t="shared" si="114"/>
        <v>0</v>
      </c>
      <c r="I65" s="120"/>
      <c r="J65" s="120">
        <f t="shared" si="115"/>
        <v>0</v>
      </c>
      <c r="K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20">
        <f t="shared" si="116"/>
        <v>0</v>
      </c>
      <c r="AF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20">
        <f t="shared" si="117"/>
        <v>0</v>
      </c>
      <c r="AJ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20">
        <f t="shared" si="118"/>
        <v>0</v>
      </c>
      <c r="AN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20">
        <f t="shared" si="119"/>
        <v>0</v>
      </c>
      <c r="AR65" s="120">
        <f t="shared" si="120"/>
        <v>0</v>
      </c>
    </row>
    <row r="66" spans="2:44" x14ac:dyDescent="0.25">
      <c r="B66" s="118" t="s">
        <v>528</v>
      </c>
      <c r="C66" s="119" t="s">
        <v>529</v>
      </c>
      <c r="D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20">
        <f t="shared" ref="F66" si="169">D66+E66</f>
        <v>0</v>
      </c>
      <c r="G66" s="120"/>
      <c r="H66" s="120">
        <f t="shared" ref="H66" si="170">F66-G66</f>
        <v>0</v>
      </c>
      <c r="I66" s="120"/>
      <c r="J66" s="120">
        <f t="shared" ref="J66" si="171">F66-I66</f>
        <v>0</v>
      </c>
      <c r="K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20">
        <f t="shared" ref="AE66" si="172">AB66+AC66+AD66</f>
        <v>0</v>
      </c>
      <c r="AF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20">
        <f t="shared" ref="AI66" si="173">AF66+AG66+AH66</f>
        <v>0</v>
      </c>
      <c r="AJ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20">
        <f t="shared" ref="AM66" si="174">AJ66+AK66+AL66</f>
        <v>0</v>
      </c>
      <c r="AN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20">
        <f t="shared" ref="AQ66" si="175">AN66+AO66+AP66</f>
        <v>0</v>
      </c>
      <c r="AR66" s="120">
        <f t="shared" ref="AR66" si="176">AE66+AI66+AM66+AQ66</f>
        <v>0</v>
      </c>
    </row>
    <row r="67" spans="2:44" x14ac:dyDescent="0.25">
      <c r="B67" s="118" t="s">
        <v>530</v>
      </c>
      <c r="C67" s="119" t="s">
        <v>531</v>
      </c>
      <c r="D6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20">
        <f t="shared" si="113"/>
        <v>0</v>
      </c>
      <c r="G67" s="120"/>
      <c r="H67" s="120">
        <f t="shared" si="114"/>
        <v>0</v>
      </c>
      <c r="I67" s="120"/>
      <c r="J67" s="120">
        <f t="shared" si="115"/>
        <v>0</v>
      </c>
      <c r="K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20">
        <f t="shared" si="116"/>
        <v>0</v>
      </c>
      <c r="AF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20">
        <f t="shared" si="117"/>
        <v>0</v>
      </c>
      <c r="AJ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20">
        <f t="shared" si="118"/>
        <v>0</v>
      </c>
      <c r="AN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20">
        <f t="shared" si="119"/>
        <v>0</v>
      </c>
      <c r="AR67" s="120">
        <f t="shared" si="120"/>
        <v>0</v>
      </c>
    </row>
    <row r="68" spans="2:44" x14ac:dyDescent="0.25">
      <c r="B68" s="118" t="s">
        <v>532</v>
      </c>
      <c r="C68" s="119" t="s">
        <v>533</v>
      </c>
      <c r="D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20">
        <f t="shared" ref="F68" si="177">D68+E68</f>
        <v>0</v>
      </c>
      <c r="G68" s="120"/>
      <c r="H68" s="120">
        <f t="shared" ref="H68" si="178">F68-G68</f>
        <v>0</v>
      </c>
      <c r="I68" s="120"/>
      <c r="J68" s="120">
        <f t="shared" ref="J68" si="179">F68-I68</f>
        <v>0</v>
      </c>
      <c r="K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20">
        <f t="shared" ref="AE68" si="180">AB68+AC68+AD68</f>
        <v>0</v>
      </c>
      <c r="AF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20">
        <f t="shared" ref="AI68" si="181">AF68+AG68+AH68</f>
        <v>0</v>
      </c>
      <c r="AJ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20">
        <f t="shared" ref="AM68" si="182">AJ68+AK68+AL68</f>
        <v>0</v>
      </c>
      <c r="AN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20">
        <f t="shared" ref="AQ68" si="183">AN68+AO68+AP68</f>
        <v>0</v>
      </c>
      <c r="AR68" s="120">
        <f t="shared" ref="AR68" si="184">AE68+AI68+AM68+AQ68</f>
        <v>0</v>
      </c>
    </row>
    <row r="69" spans="2:44" x14ac:dyDescent="0.25">
      <c r="B69" s="118" t="s">
        <v>534</v>
      </c>
      <c r="C69" s="119" t="s">
        <v>535</v>
      </c>
      <c r="D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20">
        <f t="shared" si="113"/>
        <v>0</v>
      </c>
      <c r="G69" s="120"/>
      <c r="H69" s="120">
        <f t="shared" si="114"/>
        <v>0</v>
      </c>
      <c r="I69" s="120"/>
      <c r="J69" s="120">
        <f t="shared" si="115"/>
        <v>0</v>
      </c>
      <c r="K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20">
        <f t="shared" si="116"/>
        <v>0</v>
      </c>
      <c r="AF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20">
        <f t="shared" si="117"/>
        <v>0</v>
      </c>
      <c r="AJ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20">
        <f t="shared" si="118"/>
        <v>0</v>
      </c>
      <c r="AN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20">
        <f t="shared" si="119"/>
        <v>0</v>
      </c>
      <c r="AR69" s="120">
        <f t="shared" si="120"/>
        <v>0</v>
      </c>
    </row>
    <row r="70" spans="2:44" x14ac:dyDescent="0.25">
      <c r="B70" s="118" t="s">
        <v>536</v>
      </c>
      <c r="C70" s="119" t="s">
        <v>537</v>
      </c>
      <c r="D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20">
        <f t="shared" ref="F70" si="185">D70+E70</f>
        <v>0</v>
      </c>
      <c r="G70" s="120"/>
      <c r="H70" s="120">
        <f t="shared" ref="H70" si="186">F70-G70</f>
        <v>0</v>
      </c>
      <c r="I70" s="120"/>
      <c r="J70" s="120">
        <f t="shared" ref="J70" si="187">F70-I70</f>
        <v>0</v>
      </c>
      <c r="K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20">
        <f t="shared" ref="AE70" si="188">AB70+AC70+AD70</f>
        <v>0</v>
      </c>
      <c r="AF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20">
        <f t="shared" ref="AI70" si="189">AF70+AG70+AH70</f>
        <v>0</v>
      </c>
      <c r="AJ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20">
        <f t="shared" ref="AM70" si="190">AJ70+AK70+AL70</f>
        <v>0</v>
      </c>
      <c r="AN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20">
        <f t="shared" ref="AQ70" si="191">AN70+AO70+AP70</f>
        <v>0</v>
      </c>
      <c r="AR70" s="120">
        <f t="shared" ref="AR70" si="192">AE70+AI70+AM70+AQ70</f>
        <v>0</v>
      </c>
    </row>
    <row r="71" spans="2:44" x14ac:dyDescent="0.25">
      <c r="B71" s="118" t="s">
        <v>538</v>
      </c>
      <c r="C71" s="119" t="s">
        <v>539</v>
      </c>
      <c r="D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20">
        <f t="shared" ref="F71:F82" si="193">D71+E71</f>
        <v>0</v>
      </c>
      <c r="G71" s="120"/>
      <c r="H71" s="120">
        <f t="shared" ref="H71:H82" si="194">F71-G71</f>
        <v>0</v>
      </c>
      <c r="I71" s="120"/>
      <c r="J71" s="120">
        <f t="shared" ref="J71:J82" si="195">F71-I71</f>
        <v>0</v>
      </c>
      <c r="K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20">
        <f t="shared" ref="AE71:AE82" si="196">AB71+AC71+AD71</f>
        <v>0</v>
      </c>
      <c r="AF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20">
        <f t="shared" ref="AI71:AI82" si="197">AF71+AG71+AH71</f>
        <v>0</v>
      </c>
      <c r="AJ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20">
        <f t="shared" ref="AM71:AM82" si="198">AJ71+AK71+AL71</f>
        <v>0</v>
      </c>
      <c r="AN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20">
        <f t="shared" ref="AQ71:AQ82" si="199">AN71+AO71+AP71</f>
        <v>0</v>
      </c>
      <c r="AR71" s="120">
        <f t="shared" ref="AR71:AR82" si="200">AE71+AI71+AM71+AQ71</f>
        <v>0</v>
      </c>
    </row>
    <row r="72" spans="2:44" x14ac:dyDescent="0.25">
      <c r="B72" s="118" t="s">
        <v>236</v>
      </c>
      <c r="C72" s="119" t="s">
        <v>120</v>
      </c>
      <c r="D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20">
        <f t="shared" si="193"/>
        <v>0</v>
      </c>
      <c r="G72" s="120"/>
      <c r="H72" s="120">
        <f t="shared" si="194"/>
        <v>0</v>
      </c>
      <c r="I72" s="120"/>
      <c r="J72" s="120">
        <f t="shared" si="195"/>
        <v>0</v>
      </c>
      <c r="K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20">
        <f t="shared" si="196"/>
        <v>0</v>
      </c>
      <c r="AF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20">
        <f t="shared" si="197"/>
        <v>0</v>
      </c>
      <c r="AJ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20">
        <f t="shared" si="198"/>
        <v>0</v>
      </c>
      <c r="AN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20">
        <f t="shared" si="199"/>
        <v>0</v>
      </c>
      <c r="AR72" s="120">
        <f t="shared" si="200"/>
        <v>0</v>
      </c>
    </row>
    <row r="73" spans="2:44" x14ac:dyDescent="0.25">
      <c r="B73" s="118" t="s">
        <v>540</v>
      </c>
      <c r="C73" s="119" t="s">
        <v>541</v>
      </c>
      <c r="D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20">
        <f t="shared" si="193"/>
        <v>0</v>
      </c>
      <c r="G73" s="120"/>
      <c r="H73" s="120">
        <f t="shared" si="194"/>
        <v>0</v>
      </c>
      <c r="I73" s="120"/>
      <c r="J73" s="120">
        <f t="shared" si="195"/>
        <v>0</v>
      </c>
      <c r="K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20">
        <f t="shared" si="196"/>
        <v>0</v>
      </c>
      <c r="AF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20">
        <f t="shared" si="197"/>
        <v>0</v>
      </c>
      <c r="AJ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20">
        <f t="shared" si="198"/>
        <v>0</v>
      </c>
      <c r="AN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20">
        <f t="shared" si="199"/>
        <v>0</v>
      </c>
      <c r="AR73" s="120">
        <f t="shared" si="200"/>
        <v>0</v>
      </c>
    </row>
    <row r="74" spans="2:44" x14ac:dyDescent="0.25">
      <c r="B74" s="118" t="s">
        <v>542</v>
      </c>
      <c r="C74" s="119" t="s">
        <v>543</v>
      </c>
      <c r="D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20">
        <f t="shared" si="193"/>
        <v>0</v>
      </c>
      <c r="G74" s="120"/>
      <c r="H74" s="120">
        <f t="shared" si="194"/>
        <v>0</v>
      </c>
      <c r="I74" s="120"/>
      <c r="J74" s="120">
        <f t="shared" si="195"/>
        <v>0</v>
      </c>
      <c r="K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20">
        <f t="shared" si="196"/>
        <v>0</v>
      </c>
      <c r="AF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20">
        <f t="shared" si="197"/>
        <v>0</v>
      </c>
      <c r="AJ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20">
        <f t="shared" si="198"/>
        <v>0</v>
      </c>
      <c r="AN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20">
        <f t="shared" si="199"/>
        <v>0</v>
      </c>
      <c r="AR74" s="120">
        <f t="shared" si="200"/>
        <v>0</v>
      </c>
    </row>
    <row r="75" spans="2:44" x14ac:dyDescent="0.25">
      <c r="B75" s="118" t="s">
        <v>544</v>
      </c>
      <c r="C75" s="119" t="s">
        <v>545</v>
      </c>
      <c r="D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20">
        <f t="shared" si="193"/>
        <v>0</v>
      </c>
      <c r="G75" s="120"/>
      <c r="H75" s="120">
        <f t="shared" si="194"/>
        <v>0</v>
      </c>
      <c r="I75" s="120"/>
      <c r="J75" s="120">
        <f t="shared" si="195"/>
        <v>0</v>
      </c>
      <c r="K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20">
        <f t="shared" si="196"/>
        <v>0</v>
      </c>
      <c r="AF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20">
        <f t="shared" si="197"/>
        <v>0</v>
      </c>
      <c r="AJ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20">
        <f t="shared" si="198"/>
        <v>0</v>
      </c>
      <c r="AN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20">
        <f t="shared" si="199"/>
        <v>0</v>
      </c>
      <c r="AR75" s="120">
        <f t="shared" si="200"/>
        <v>0</v>
      </c>
    </row>
    <row r="76" spans="2:44" x14ac:dyDescent="0.25">
      <c r="B76" s="118" t="s">
        <v>546</v>
      </c>
      <c r="C76" s="119" t="s">
        <v>547</v>
      </c>
      <c r="D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20">
        <f t="shared" si="193"/>
        <v>0</v>
      </c>
      <c r="G76" s="120"/>
      <c r="H76" s="120">
        <f t="shared" si="194"/>
        <v>0</v>
      </c>
      <c r="I76" s="120"/>
      <c r="J76" s="120">
        <f t="shared" si="195"/>
        <v>0</v>
      </c>
      <c r="K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20">
        <f t="shared" si="196"/>
        <v>0</v>
      </c>
      <c r="AF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20">
        <f t="shared" si="197"/>
        <v>0</v>
      </c>
      <c r="AJ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20">
        <f t="shared" si="198"/>
        <v>0</v>
      </c>
      <c r="AN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20">
        <f t="shared" si="199"/>
        <v>0</v>
      </c>
      <c r="AR76" s="120">
        <f t="shared" si="200"/>
        <v>0</v>
      </c>
    </row>
    <row r="77" spans="2:44" x14ac:dyDescent="0.25">
      <c r="B77" s="118" t="s">
        <v>548</v>
      </c>
      <c r="C77" s="119" t="s">
        <v>549</v>
      </c>
      <c r="D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20">
        <f t="shared" si="193"/>
        <v>0</v>
      </c>
      <c r="G77" s="120"/>
      <c r="H77" s="120">
        <f t="shared" si="194"/>
        <v>0</v>
      </c>
      <c r="I77" s="120"/>
      <c r="J77" s="120">
        <f t="shared" si="195"/>
        <v>0</v>
      </c>
      <c r="K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20">
        <f t="shared" si="196"/>
        <v>0</v>
      </c>
      <c r="AF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20">
        <f t="shared" si="197"/>
        <v>0</v>
      </c>
      <c r="AJ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20">
        <f t="shared" si="198"/>
        <v>0</v>
      </c>
      <c r="AN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20">
        <f t="shared" si="199"/>
        <v>0</v>
      </c>
      <c r="AR77" s="120">
        <f t="shared" si="200"/>
        <v>0</v>
      </c>
    </row>
    <row r="78" spans="2:44" x14ac:dyDescent="0.25">
      <c r="B78" s="118" t="s">
        <v>550</v>
      </c>
      <c r="C78" s="119" t="s">
        <v>551</v>
      </c>
      <c r="D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20">
        <f t="shared" si="193"/>
        <v>0</v>
      </c>
      <c r="G78" s="120"/>
      <c r="H78" s="120">
        <f t="shared" si="194"/>
        <v>0</v>
      </c>
      <c r="I78" s="120"/>
      <c r="J78" s="120">
        <f t="shared" si="195"/>
        <v>0</v>
      </c>
      <c r="K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20">
        <f t="shared" si="196"/>
        <v>0</v>
      </c>
      <c r="AF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20">
        <f t="shared" si="197"/>
        <v>0</v>
      </c>
      <c r="AJ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20">
        <f t="shared" si="198"/>
        <v>0</v>
      </c>
      <c r="AN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20">
        <f t="shared" si="199"/>
        <v>0</v>
      </c>
      <c r="AR78" s="120">
        <f t="shared" si="200"/>
        <v>0</v>
      </c>
    </row>
    <row r="79" spans="2:44" x14ac:dyDescent="0.25">
      <c r="B79" s="118" t="s">
        <v>552</v>
      </c>
      <c r="C79" s="119" t="s">
        <v>553</v>
      </c>
      <c r="D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20">
        <f t="shared" si="193"/>
        <v>0</v>
      </c>
      <c r="G79" s="120"/>
      <c r="H79" s="120">
        <f t="shared" si="194"/>
        <v>0</v>
      </c>
      <c r="I79" s="120"/>
      <c r="J79" s="120">
        <f t="shared" si="195"/>
        <v>0</v>
      </c>
      <c r="K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20">
        <f t="shared" si="196"/>
        <v>0</v>
      </c>
      <c r="AF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20">
        <f t="shared" si="197"/>
        <v>0</v>
      </c>
      <c r="AJ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20">
        <f t="shared" si="198"/>
        <v>0</v>
      </c>
      <c r="AN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20">
        <f t="shared" si="199"/>
        <v>0</v>
      </c>
      <c r="AR79" s="120">
        <f t="shared" si="200"/>
        <v>0</v>
      </c>
    </row>
    <row r="80" spans="2:44" x14ac:dyDescent="0.25">
      <c r="B80" s="118" t="s">
        <v>554</v>
      </c>
      <c r="C80" s="119" t="s">
        <v>555</v>
      </c>
      <c r="D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20">
        <f t="shared" si="193"/>
        <v>0</v>
      </c>
      <c r="G80" s="120"/>
      <c r="H80" s="120">
        <f t="shared" si="194"/>
        <v>0</v>
      </c>
      <c r="I80" s="120"/>
      <c r="J80" s="120">
        <f t="shared" si="195"/>
        <v>0</v>
      </c>
      <c r="K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20">
        <f t="shared" si="196"/>
        <v>0</v>
      </c>
      <c r="AF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20">
        <f t="shared" si="197"/>
        <v>0</v>
      </c>
      <c r="AJ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20">
        <f t="shared" si="198"/>
        <v>0</v>
      </c>
      <c r="AN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20">
        <f t="shared" si="199"/>
        <v>0</v>
      </c>
      <c r="AR80" s="120">
        <f t="shared" si="200"/>
        <v>0</v>
      </c>
    </row>
    <row r="81" spans="2:44" x14ac:dyDescent="0.25">
      <c r="B81" s="118" t="s">
        <v>556</v>
      </c>
      <c r="C81" s="119" t="s">
        <v>557</v>
      </c>
      <c r="D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20">
        <f t="shared" si="193"/>
        <v>0</v>
      </c>
      <c r="G81" s="120"/>
      <c r="H81" s="120">
        <f t="shared" si="194"/>
        <v>0</v>
      </c>
      <c r="I81" s="120"/>
      <c r="J81" s="120">
        <f t="shared" si="195"/>
        <v>0</v>
      </c>
      <c r="K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20">
        <f t="shared" si="196"/>
        <v>0</v>
      </c>
      <c r="AF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20">
        <f t="shared" si="197"/>
        <v>0</v>
      </c>
      <c r="AJ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20">
        <f t="shared" si="198"/>
        <v>0</v>
      </c>
      <c r="AN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20">
        <f t="shared" si="199"/>
        <v>0</v>
      </c>
      <c r="AR81" s="120">
        <f t="shared" si="200"/>
        <v>0</v>
      </c>
    </row>
    <row r="82" spans="2:44" x14ac:dyDescent="0.25">
      <c r="B82" s="118" t="s">
        <v>558</v>
      </c>
      <c r="C82" s="119" t="s">
        <v>559</v>
      </c>
      <c r="D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20">
        <f t="shared" si="193"/>
        <v>0</v>
      </c>
      <c r="G82" s="120"/>
      <c r="H82" s="120">
        <f t="shared" si="194"/>
        <v>0</v>
      </c>
      <c r="I82" s="120"/>
      <c r="J82" s="120">
        <f t="shared" si="195"/>
        <v>0</v>
      </c>
      <c r="K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20">
        <f t="shared" si="196"/>
        <v>0</v>
      </c>
      <c r="AF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20">
        <f t="shared" si="197"/>
        <v>0</v>
      </c>
      <c r="AJ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20">
        <f t="shared" si="198"/>
        <v>0</v>
      </c>
      <c r="AN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20">
        <f t="shared" si="199"/>
        <v>0</v>
      </c>
      <c r="AR82" s="120">
        <f t="shared" si="200"/>
        <v>0</v>
      </c>
    </row>
    <row r="83" spans="2:44" x14ac:dyDescent="0.25">
      <c r="B83" s="127" t="s">
        <v>224</v>
      </c>
      <c r="C83" s="128" t="s">
        <v>108</v>
      </c>
      <c r="D83" s="129">
        <f>SUM(D84:D88)</f>
        <v>0</v>
      </c>
      <c r="E83" s="129">
        <f>SUM(E84:E88)</f>
        <v>0</v>
      </c>
      <c r="F83" s="129">
        <f t="shared" si="0"/>
        <v>0</v>
      </c>
      <c r="G83" s="129">
        <f>SUM(G84:G88)</f>
        <v>0</v>
      </c>
      <c r="H83" s="129">
        <f t="shared" si="4"/>
        <v>0</v>
      </c>
      <c r="I83" s="129">
        <f>SUM(I84:I88)</f>
        <v>0</v>
      </c>
      <c r="J83" s="129">
        <f t="shared" si="5"/>
        <v>0</v>
      </c>
      <c r="K83" s="129">
        <f t="shared" ref="K83:AD83" si="201">SUM(K84:K88)</f>
        <v>0</v>
      </c>
      <c r="L83" s="129">
        <f t="shared" si="201"/>
        <v>0</v>
      </c>
      <c r="M83" s="129">
        <f t="shared" si="201"/>
        <v>0</v>
      </c>
      <c r="N83" s="129">
        <f t="shared" si="201"/>
        <v>0</v>
      </c>
      <c r="O83" s="129">
        <f t="shared" si="201"/>
        <v>0</v>
      </c>
      <c r="P83" s="129">
        <f t="shared" ref="P83:Q83" si="202">SUM(P84:P88)</f>
        <v>0</v>
      </c>
      <c r="Q83" s="129">
        <f t="shared" si="202"/>
        <v>0</v>
      </c>
      <c r="R83" s="129">
        <f t="shared" si="201"/>
        <v>0</v>
      </c>
      <c r="S83" s="129">
        <f t="shared" si="201"/>
        <v>0</v>
      </c>
      <c r="T83" s="129">
        <f t="shared" ref="T83" si="203">SUM(T84:T88)</f>
        <v>0</v>
      </c>
      <c r="U83" s="129">
        <f t="shared" si="201"/>
        <v>0</v>
      </c>
      <c r="V83" s="129">
        <f t="shared" si="201"/>
        <v>0</v>
      </c>
      <c r="W83" s="129">
        <f t="shared" ref="W83" si="204">SUM(W84:W88)</f>
        <v>0</v>
      </c>
      <c r="X83" s="129">
        <f t="shared" si="201"/>
        <v>0</v>
      </c>
      <c r="Y83" s="129">
        <f t="shared" ref="Y83:Z83" si="205">SUM(Y84:Y88)</f>
        <v>0</v>
      </c>
      <c r="Z83" s="129">
        <f t="shared" si="205"/>
        <v>0</v>
      </c>
      <c r="AA83" s="129">
        <f t="shared" si="201"/>
        <v>0</v>
      </c>
      <c r="AB83" s="129">
        <f t="shared" si="201"/>
        <v>0</v>
      </c>
      <c r="AC83" s="129">
        <f t="shared" si="201"/>
        <v>0</v>
      </c>
      <c r="AD83" s="129">
        <f t="shared" si="201"/>
        <v>0</v>
      </c>
      <c r="AE83" s="129">
        <f t="shared" si="9"/>
        <v>0</v>
      </c>
      <c r="AF83" s="129">
        <f>SUM(AF84:AF88)</f>
        <v>0</v>
      </c>
      <c r="AG83" s="129">
        <f>SUM(AG84:AG88)</f>
        <v>0</v>
      </c>
      <c r="AH83" s="129">
        <f>SUM(AH84:AH88)</f>
        <v>0</v>
      </c>
      <c r="AI83" s="129">
        <f t="shared" si="10"/>
        <v>0</v>
      </c>
      <c r="AJ83" s="129">
        <f>SUM(AJ84:AJ88)</f>
        <v>0</v>
      </c>
      <c r="AK83" s="129">
        <f>SUM(AK84:AK88)</f>
        <v>0</v>
      </c>
      <c r="AL83" s="129">
        <f>SUM(AL84:AL88)</f>
        <v>0</v>
      </c>
      <c r="AM83" s="129">
        <f t="shared" si="11"/>
        <v>0</v>
      </c>
      <c r="AN83" s="129">
        <f>SUM(AN84:AN88)</f>
        <v>0</v>
      </c>
      <c r="AO83" s="129">
        <f>SUM(AO84:AO88)</f>
        <v>0</v>
      </c>
      <c r="AP83" s="129">
        <f>SUM(AP84:AP88)</f>
        <v>0</v>
      </c>
      <c r="AQ83" s="129">
        <f t="shared" si="12"/>
        <v>0</v>
      </c>
      <c r="AR83" s="129">
        <f t="shared" si="13"/>
        <v>0</v>
      </c>
    </row>
    <row r="84" spans="2:44" x14ac:dyDescent="0.25">
      <c r="B84" s="118" t="s">
        <v>225</v>
      </c>
      <c r="C84" s="119" t="s">
        <v>109</v>
      </c>
      <c r="D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20">
        <f t="shared" si="0"/>
        <v>0</v>
      </c>
      <c r="G84" s="120"/>
      <c r="H84" s="120">
        <f t="shared" si="4"/>
        <v>0</v>
      </c>
      <c r="I84" s="120"/>
      <c r="J84" s="120">
        <f t="shared" si="5"/>
        <v>0</v>
      </c>
      <c r="K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20">
        <f t="shared" si="9"/>
        <v>0</v>
      </c>
      <c r="AF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20">
        <f t="shared" si="10"/>
        <v>0</v>
      </c>
      <c r="AJ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20">
        <f t="shared" si="11"/>
        <v>0</v>
      </c>
      <c r="AN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20">
        <f t="shared" si="12"/>
        <v>0</v>
      </c>
      <c r="AR84" s="120">
        <f t="shared" si="13"/>
        <v>0</v>
      </c>
    </row>
    <row r="85" spans="2:44" x14ac:dyDescent="0.25">
      <c r="B85" s="118" t="s">
        <v>560</v>
      </c>
      <c r="C85" s="119" t="s">
        <v>561</v>
      </c>
      <c r="D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20">
        <f t="shared" ref="F85:F88" si="206">D85+E85</f>
        <v>0</v>
      </c>
      <c r="G85" s="120"/>
      <c r="H85" s="120">
        <f t="shared" ref="H85:H88" si="207">F85-G85</f>
        <v>0</v>
      </c>
      <c r="I85" s="120"/>
      <c r="J85" s="120">
        <f t="shared" ref="J85:J88" si="208">F85-I85</f>
        <v>0</v>
      </c>
      <c r="K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20">
        <f t="shared" ref="AE85:AE88" si="209">AB85+AC85+AD85</f>
        <v>0</v>
      </c>
      <c r="AF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20">
        <f t="shared" ref="AI85:AI88" si="210">AF85+AG85+AH85</f>
        <v>0</v>
      </c>
      <c r="AJ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20">
        <f t="shared" ref="AM85:AM88" si="211">AJ85+AK85+AL85</f>
        <v>0</v>
      </c>
      <c r="AN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20">
        <f t="shared" ref="AQ85:AQ88" si="212">AN85+AO85+AP85</f>
        <v>0</v>
      </c>
      <c r="AR85" s="120">
        <f t="shared" ref="AR85:AR88" si="213">AE85+AI85+AM85+AQ85</f>
        <v>0</v>
      </c>
    </row>
    <row r="86" spans="2:44" x14ac:dyDescent="0.25">
      <c r="B86" s="118" t="s">
        <v>226</v>
      </c>
      <c r="C86" s="119" t="s">
        <v>110</v>
      </c>
      <c r="D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20">
        <f t="shared" si="206"/>
        <v>0</v>
      </c>
      <c r="G86" s="120"/>
      <c r="H86" s="120">
        <f t="shared" si="207"/>
        <v>0</v>
      </c>
      <c r="I86" s="120"/>
      <c r="J86" s="120">
        <f t="shared" si="208"/>
        <v>0</v>
      </c>
      <c r="K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20">
        <f t="shared" si="209"/>
        <v>0</v>
      </c>
      <c r="AF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20">
        <f t="shared" si="210"/>
        <v>0</v>
      </c>
      <c r="AJ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20">
        <f t="shared" si="211"/>
        <v>0</v>
      </c>
      <c r="AN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20">
        <f t="shared" si="212"/>
        <v>0</v>
      </c>
      <c r="AR86" s="120">
        <f t="shared" si="213"/>
        <v>0</v>
      </c>
    </row>
    <row r="87" spans="2:44" x14ac:dyDescent="0.25">
      <c r="B87" s="118" t="s">
        <v>562</v>
      </c>
      <c r="C87" s="119" t="s">
        <v>563</v>
      </c>
      <c r="D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20">
        <f t="shared" ref="F87" si="214">D87+E87</f>
        <v>0</v>
      </c>
      <c r="G87" s="120"/>
      <c r="H87" s="120">
        <f t="shared" ref="H87" si="215">F87-G87</f>
        <v>0</v>
      </c>
      <c r="I87" s="120"/>
      <c r="J87" s="120">
        <f t="shared" ref="J87" si="216">F87-I87</f>
        <v>0</v>
      </c>
      <c r="K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20">
        <f t="shared" ref="AE87" si="217">AB87+AC87+AD87</f>
        <v>0</v>
      </c>
      <c r="AF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20">
        <f t="shared" ref="AI87" si="218">AF87+AG87+AH87</f>
        <v>0</v>
      </c>
      <c r="AJ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20">
        <f t="shared" ref="AM87" si="219">AJ87+AK87+AL87</f>
        <v>0</v>
      </c>
      <c r="AN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20">
        <f t="shared" ref="AQ87" si="220">AN87+AO87+AP87</f>
        <v>0</v>
      </c>
      <c r="AR87" s="120">
        <f t="shared" ref="AR87" si="221">AE87+AI87+AM87+AQ87</f>
        <v>0</v>
      </c>
    </row>
    <row r="88" spans="2:44" x14ac:dyDescent="0.25">
      <c r="B88" s="118" t="s">
        <v>564</v>
      </c>
      <c r="C88" s="119" t="s">
        <v>565</v>
      </c>
      <c r="D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20">
        <f t="shared" si="206"/>
        <v>0</v>
      </c>
      <c r="G88" s="120"/>
      <c r="H88" s="120">
        <f t="shared" si="207"/>
        <v>0</v>
      </c>
      <c r="I88" s="120"/>
      <c r="J88" s="120">
        <f t="shared" si="208"/>
        <v>0</v>
      </c>
      <c r="K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20">
        <f t="shared" si="209"/>
        <v>0</v>
      </c>
      <c r="AF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20">
        <f t="shared" si="210"/>
        <v>0</v>
      </c>
      <c r="AJ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20">
        <f t="shared" si="211"/>
        <v>0</v>
      </c>
      <c r="AN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20">
        <f t="shared" si="212"/>
        <v>0</v>
      </c>
      <c r="AR88" s="120">
        <f t="shared" si="213"/>
        <v>0</v>
      </c>
    </row>
    <row r="89" spans="2:44" x14ac:dyDescent="0.25">
      <c r="B89" s="127" t="s">
        <v>227</v>
      </c>
      <c r="C89" s="128" t="s">
        <v>111</v>
      </c>
      <c r="D89" s="129">
        <f>SUM(D90:D95)</f>
        <v>0</v>
      </c>
      <c r="E89" s="129">
        <f>SUM(E90:E95)</f>
        <v>0</v>
      </c>
      <c r="F89" s="129">
        <f t="shared" si="0"/>
        <v>0</v>
      </c>
      <c r="G89" s="129">
        <f t="shared" ref="G89:I89" si="222">SUM(G90:G95)</f>
        <v>0</v>
      </c>
      <c r="H89" s="129">
        <f t="shared" si="4"/>
        <v>0</v>
      </c>
      <c r="I89" s="129">
        <f t="shared" si="222"/>
        <v>0</v>
      </c>
      <c r="J89" s="129">
        <f t="shared" si="5"/>
        <v>0</v>
      </c>
      <c r="K89" s="129">
        <f t="shared" ref="K89:AP89" si="223">SUM(K90:K95)</f>
        <v>0</v>
      </c>
      <c r="L89" s="129">
        <f t="shared" si="223"/>
        <v>0</v>
      </c>
      <c r="M89" s="129">
        <f t="shared" si="223"/>
        <v>0</v>
      </c>
      <c r="N89" s="129">
        <f t="shared" si="223"/>
        <v>0</v>
      </c>
      <c r="O89" s="129">
        <f t="shared" si="223"/>
        <v>0</v>
      </c>
      <c r="P89" s="129">
        <f t="shared" ref="P89:Q89" si="224">SUM(P90:P95)</f>
        <v>0</v>
      </c>
      <c r="Q89" s="129">
        <f t="shared" si="224"/>
        <v>0</v>
      </c>
      <c r="R89" s="129">
        <f t="shared" si="223"/>
        <v>0</v>
      </c>
      <c r="S89" s="129">
        <f t="shared" si="223"/>
        <v>0</v>
      </c>
      <c r="T89" s="129">
        <f t="shared" ref="T89" si="225">SUM(T90:T95)</f>
        <v>0</v>
      </c>
      <c r="U89" s="129">
        <f t="shared" si="223"/>
        <v>0</v>
      </c>
      <c r="V89" s="129">
        <f t="shared" si="223"/>
        <v>0</v>
      </c>
      <c r="W89" s="129">
        <f t="shared" ref="W89" si="226">SUM(W90:W95)</f>
        <v>0</v>
      </c>
      <c r="X89" s="129">
        <f t="shared" si="223"/>
        <v>0</v>
      </c>
      <c r="Y89" s="129">
        <f t="shared" ref="Y89:Z89" si="227">SUM(Y90:Y95)</f>
        <v>0</v>
      </c>
      <c r="Z89" s="129">
        <f t="shared" si="227"/>
        <v>0</v>
      </c>
      <c r="AA89" s="129">
        <f t="shared" si="223"/>
        <v>0</v>
      </c>
      <c r="AB89" s="129">
        <f t="shared" si="223"/>
        <v>0</v>
      </c>
      <c r="AC89" s="129">
        <f t="shared" si="223"/>
        <v>0</v>
      </c>
      <c r="AD89" s="129">
        <f t="shared" si="223"/>
        <v>0</v>
      </c>
      <c r="AE89" s="129">
        <f t="shared" si="9"/>
        <v>0</v>
      </c>
      <c r="AF89" s="129">
        <f t="shared" si="223"/>
        <v>0</v>
      </c>
      <c r="AG89" s="129">
        <f t="shared" si="223"/>
        <v>0</v>
      </c>
      <c r="AH89" s="129">
        <f t="shared" si="223"/>
        <v>0</v>
      </c>
      <c r="AI89" s="129">
        <f t="shared" si="10"/>
        <v>0</v>
      </c>
      <c r="AJ89" s="129">
        <f t="shared" si="223"/>
        <v>0</v>
      </c>
      <c r="AK89" s="129">
        <f t="shared" si="223"/>
        <v>0</v>
      </c>
      <c r="AL89" s="129">
        <f t="shared" si="223"/>
        <v>0</v>
      </c>
      <c r="AM89" s="129">
        <f t="shared" si="11"/>
        <v>0</v>
      </c>
      <c r="AN89" s="129">
        <f t="shared" si="223"/>
        <v>0</v>
      </c>
      <c r="AO89" s="129">
        <f t="shared" si="223"/>
        <v>0</v>
      </c>
      <c r="AP89" s="129">
        <f t="shared" si="223"/>
        <v>0</v>
      </c>
      <c r="AQ89" s="129">
        <f t="shared" si="12"/>
        <v>0</v>
      </c>
      <c r="AR89" s="129">
        <f t="shared" si="13"/>
        <v>0</v>
      </c>
    </row>
    <row r="90" spans="2:44" x14ac:dyDescent="0.25">
      <c r="B90" s="118" t="s">
        <v>228</v>
      </c>
      <c r="C90" s="119" t="s">
        <v>112</v>
      </c>
      <c r="D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20">
        <f t="shared" ref="F90:F95" si="228">D90+E90</f>
        <v>0</v>
      </c>
      <c r="G90" s="120"/>
      <c r="H90" s="120">
        <f t="shared" ref="H90:H95" si="229">F90-G90</f>
        <v>0</v>
      </c>
      <c r="I90" s="120"/>
      <c r="J90" s="120">
        <f t="shared" ref="J90:J95" si="230">F90-I90</f>
        <v>0</v>
      </c>
      <c r="K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20">
        <f t="shared" ref="AE90:AE95" si="231">AB90+AC90+AD90</f>
        <v>0</v>
      </c>
      <c r="AF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20">
        <f t="shared" ref="AI90:AI95" si="232">AF90+AG90+AH90</f>
        <v>0</v>
      </c>
      <c r="AJ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20">
        <f t="shared" ref="AM90:AM95" si="233">AJ90+AK90+AL90</f>
        <v>0</v>
      </c>
      <c r="AN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20">
        <f t="shared" ref="AQ90:AQ95" si="234">AN90+AO90+AP90</f>
        <v>0</v>
      </c>
      <c r="AR90" s="120">
        <f t="shared" ref="AR90:AR95" si="235">AE90+AI90+AM90+AQ90</f>
        <v>0</v>
      </c>
    </row>
    <row r="91" spans="2:44" x14ac:dyDescent="0.25">
      <c r="B91" s="118" t="s">
        <v>566</v>
      </c>
      <c r="C91" s="119" t="s">
        <v>567</v>
      </c>
      <c r="D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20">
        <f t="shared" si="228"/>
        <v>0</v>
      </c>
      <c r="G91" s="120"/>
      <c r="H91" s="120">
        <f t="shared" si="229"/>
        <v>0</v>
      </c>
      <c r="I91" s="120"/>
      <c r="J91" s="120">
        <f t="shared" si="230"/>
        <v>0</v>
      </c>
      <c r="K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20">
        <f t="shared" si="231"/>
        <v>0</v>
      </c>
      <c r="AF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20">
        <f t="shared" si="232"/>
        <v>0</v>
      </c>
      <c r="AJ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20">
        <f t="shared" si="233"/>
        <v>0</v>
      </c>
      <c r="AN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20">
        <f t="shared" si="234"/>
        <v>0</v>
      </c>
      <c r="AR91" s="120">
        <f t="shared" si="235"/>
        <v>0</v>
      </c>
    </row>
    <row r="92" spans="2:44" x14ac:dyDescent="0.25">
      <c r="B92" s="118" t="s">
        <v>229</v>
      </c>
      <c r="C92" s="119" t="s">
        <v>113</v>
      </c>
      <c r="D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20">
        <f t="shared" ref="F92:F93" si="236">D92+E92</f>
        <v>0</v>
      </c>
      <c r="G92" s="120"/>
      <c r="H92" s="120">
        <f t="shared" ref="H92:H93" si="237">F92-G92</f>
        <v>0</v>
      </c>
      <c r="I92" s="120"/>
      <c r="J92" s="120">
        <f t="shared" ref="J92:J93" si="238">F92-I92</f>
        <v>0</v>
      </c>
      <c r="K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20">
        <f t="shared" ref="AE92:AE93" si="239">AB92+AC92+AD92</f>
        <v>0</v>
      </c>
      <c r="AF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20">
        <f t="shared" ref="AI92:AI93" si="240">AF92+AG92+AH92</f>
        <v>0</v>
      </c>
      <c r="AJ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20">
        <f t="shared" ref="AM92:AM93" si="241">AJ92+AK92+AL92</f>
        <v>0</v>
      </c>
      <c r="AN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20">
        <f t="shared" ref="AQ92:AQ93" si="242">AN92+AO92+AP92</f>
        <v>0</v>
      </c>
      <c r="AR92" s="120">
        <f t="shared" ref="AR92:AR93" si="243">AE92+AI92+AM92+AQ92</f>
        <v>0</v>
      </c>
    </row>
    <row r="93" spans="2:44" x14ac:dyDescent="0.25">
      <c r="B93" s="118" t="s">
        <v>568</v>
      </c>
      <c r="C93" s="119" t="s">
        <v>569</v>
      </c>
      <c r="D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20">
        <f t="shared" si="236"/>
        <v>0</v>
      </c>
      <c r="G93" s="120"/>
      <c r="H93" s="120">
        <f t="shared" si="237"/>
        <v>0</v>
      </c>
      <c r="I93" s="120"/>
      <c r="J93" s="120">
        <f t="shared" si="238"/>
        <v>0</v>
      </c>
      <c r="K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20">
        <f t="shared" si="239"/>
        <v>0</v>
      </c>
      <c r="AF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20">
        <f t="shared" si="240"/>
        <v>0</v>
      </c>
      <c r="AJ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20">
        <f t="shared" si="241"/>
        <v>0</v>
      </c>
      <c r="AN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20">
        <f t="shared" si="242"/>
        <v>0</v>
      </c>
      <c r="AR93" s="120">
        <f t="shared" si="243"/>
        <v>0</v>
      </c>
    </row>
    <row r="94" spans="2:44" x14ac:dyDescent="0.25">
      <c r="B94" s="118" t="s">
        <v>570</v>
      </c>
      <c r="C94" s="119" t="s">
        <v>571</v>
      </c>
      <c r="D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20">
        <f t="shared" ref="F94" si="244">D94+E94</f>
        <v>0</v>
      </c>
      <c r="G94" s="120"/>
      <c r="H94" s="120">
        <f t="shared" ref="H94" si="245">F94-G94</f>
        <v>0</v>
      </c>
      <c r="I94" s="120"/>
      <c r="J94" s="120">
        <f t="shared" ref="J94" si="246">F94-I94</f>
        <v>0</v>
      </c>
      <c r="K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20">
        <f t="shared" ref="AE94" si="247">AB94+AC94+AD94</f>
        <v>0</v>
      </c>
      <c r="AF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20">
        <f t="shared" ref="AI94" si="248">AF94+AG94+AH94</f>
        <v>0</v>
      </c>
      <c r="AJ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20">
        <f t="shared" ref="AM94" si="249">AJ94+AK94+AL94</f>
        <v>0</v>
      </c>
      <c r="AN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20">
        <f t="shared" ref="AQ94" si="250">AN94+AO94+AP94</f>
        <v>0</v>
      </c>
      <c r="AR94" s="120">
        <f t="shared" ref="AR94" si="251">AE94+AI94+AM94+AQ94</f>
        <v>0</v>
      </c>
    </row>
    <row r="95" spans="2:44" x14ac:dyDescent="0.25">
      <c r="B95" s="118" t="s">
        <v>572</v>
      </c>
      <c r="C95" s="119" t="s">
        <v>573</v>
      </c>
      <c r="D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20">
        <f t="shared" si="228"/>
        <v>0</v>
      </c>
      <c r="G95" s="120"/>
      <c r="H95" s="120">
        <f t="shared" si="229"/>
        <v>0</v>
      </c>
      <c r="I95" s="120"/>
      <c r="J95" s="120">
        <f t="shared" si="230"/>
        <v>0</v>
      </c>
      <c r="K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20">
        <f t="shared" si="231"/>
        <v>0</v>
      </c>
      <c r="AF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20">
        <f t="shared" si="232"/>
        <v>0</v>
      </c>
      <c r="AJ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20">
        <f t="shared" si="233"/>
        <v>0</v>
      </c>
      <c r="AN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20">
        <f t="shared" si="234"/>
        <v>0</v>
      </c>
      <c r="AR95" s="120">
        <f t="shared" si="235"/>
        <v>0</v>
      </c>
    </row>
    <row r="96" spans="2:44" x14ac:dyDescent="0.25">
      <c r="B96" s="127" t="s">
        <v>230</v>
      </c>
      <c r="C96" s="128" t="s">
        <v>114</v>
      </c>
      <c r="D96" s="129">
        <f>SUM(D97:D105)</f>
        <v>0</v>
      </c>
      <c r="E96" s="129">
        <f>SUM(E97:E105)</f>
        <v>0</v>
      </c>
      <c r="F96" s="129">
        <f t="shared" si="0"/>
        <v>0</v>
      </c>
      <c r="G96" s="129">
        <f>SUM(G97:G105)</f>
        <v>0</v>
      </c>
      <c r="H96" s="129">
        <f t="shared" si="4"/>
        <v>0</v>
      </c>
      <c r="I96" s="129">
        <f>SUM(I97:I105)</f>
        <v>0</v>
      </c>
      <c r="J96" s="129">
        <f t="shared" si="5"/>
        <v>0</v>
      </c>
      <c r="K96" s="129">
        <f t="shared" ref="K96:AD96" si="252">SUM(K97:K105)</f>
        <v>0</v>
      </c>
      <c r="L96" s="129">
        <f t="shared" si="252"/>
        <v>0</v>
      </c>
      <c r="M96" s="129">
        <f t="shared" si="252"/>
        <v>0</v>
      </c>
      <c r="N96" s="129">
        <f t="shared" si="252"/>
        <v>0</v>
      </c>
      <c r="O96" s="129">
        <f t="shared" si="252"/>
        <v>0</v>
      </c>
      <c r="P96" s="129">
        <f t="shared" ref="P96:Q96" si="253">SUM(P97:P105)</f>
        <v>0</v>
      </c>
      <c r="Q96" s="129">
        <f t="shared" si="253"/>
        <v>0</v>
      </c>
      <c r="R96" s="129">
        <f t="shared" si="252"/>
        <v>0</v>
      </c>
      <c r="S96" s="129">
        <f t="shared" si="252"/>
        <v>0</v>
      </c>
      <c r="T96" s="129">
        <f t="shared" ref="T96" si="254">SUM(T97:T105)</f>
        <v>0</v>
      </c>
      <c r="U96" s="129">
        <f t="shared" si="252"/>
        <v>0</v>
      </c>
      <c r="V96" s="129">
        <f t="shared" si="252"/>
        <v>0</v>
      </c>
      <c r="W96" s="129">
        <f t="shared" ref="W96" si="255">SUM(W97:W105)</f>
        <v>0</v>
      </c>
      <c r="X96" s="129">
        <f t="shared" si="252"/>
        <v>0</v>
      </c>
      <c r="Y96" s="129">
        <f t="shared" ref="Y96:Z96" si="256">SUM(Y97:Y105)</f>
        <v>0</v>
      </c>
      <c r="Z96" s="129">
        <f t="shared" si="256"/>
        <v>0</v>
      </c>
      <c r="AA96" s="129">
        <f t="shared" si="252"/>
        <v>0</v>
      </c>
      <c r="AB96" s="129">
        <f t="shared" si="252"/>
        <v>0</v>
      </c>
      <c r="AC96" s="129">
        <f t="shared" si="252"/>
        <v>0</v>
      </c>
      <c r="AD96" s="129">
        <f t="shared" si="252"/>
        <v>0</v>
      </c>
      <c r="AE96" s="129">
        <f t="shared" si="9"/>
        <v>0</v>
      </c>
      <c r="AF96" s="129">
        <f>SUM(AF97:AF105)</f>
        <v>0</v>
      </c>
      <c r="AG96" s="129">
        <f>SUM(AG97:AG105)</f>
        <v>0</v>
      </c>
      <c r="AH96" s="129">
        <f>SUM(AH97:AH105)</f>
        <v>0</v>
      </c>
      <c r="AI96" s="129">
        <f t="shared" si="10"/>
        <v>0</v>
      </c>
      <c r="AJ96" s="129">
        <f>SUM(AJ97:AJ105)</f>
        <v>0</v>
      </c>
      <c r="AK96" s="129">
        <f>SUM(AK97:AK105)</f>
        <v>0</v>
      </c>
      <c r="AL96" s="129">
        <f>SUM(AL97:AL105)</f>
        <v>0</v>
      </c>
      <c r="AM96" s="129">
        <f t="shared" si="11"/>
        <v>0</v>
      </c>
      <c r="AN96" s="129">
        <f>SUM(AN97:AN105)</f>
        <v>0</v>
      </c>
      <c r="AO96" s="129">
        <f>SUM(AO97:AO105)</f>
        <v>0</v>
      </c>
      <c r="AP96" s="129">
        <f>SUM(AP97:AP105)</f>
        <v>0</v>
      </c>
      <c r="AQ96" s="129">
        <f t="shared" si="12"/>
        <v>0</v>
      </c>
      <c r="AR96" s="129">
        <f t="shared" si="13"/>
        <v>0</v>
      </c>
    </row>
    <row r="97" spans="2:44" x14ac:dyDescent="0.25">
      <c r="B97" s="118" t="s">
        <v>578</v>
      </c>
      <c r="C97" s="119" t="s">
        <v>579</v>
      </c>
      <c r="D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20">
        <f>D97+E97</f>
        <v>0</v>
      </c>
      <c r="G97" s="120"/>
      <c r="H97" s="120">
        <f>F97-G97</f>
        <v>0</v>
      </c>
      <c r="I97" s="120"/>
      <c r="J97" s="120">
        <f>F97-I97</f>
        <v>0</v>
      </c>
      <c r="K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20">
        <f>AB97+AC97+AD97</f>
        <v>0</v>
      </c>
      <c r="AF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20">
        <f>AF97+AG97+AH97</f>
        <v>0</v>
      </c>
      <c r="AJ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20">
        <f>AJ97+AK97+AL97</f>
        <v>0</v>
      </c>
      <c r="AN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20">
        <f>AN97+AO97+AP97</f>
        <v>0</v>
      </c>
      <c r="AR97" s="120">
        <f>AE97+AI97+AM97+AQ97</f>
        <v>0</v>
      </c>
    </row>
    <row r="98" spans="2:44" x14ac:dyDescent="0.25">
      <c r="B98" s="118" t="s">
        <v>580</v>
      </c>
      <c r="C98" s="119" t="s">
        <v>581</v>
      </c>
      <c r="D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20">
        <f t="shared" ref="F98" si="257">D98+E98</f>
        <v>0</v>
      </c>
      <c r="G98" s="120"/>
      <c r="H98" s="120">
        <f t="shared" ref="H98" si="258">F98-G98</f>
        <v>0</v>
      </c>
      <c r="I98" s="120"/>
      <c r="J98" s="120">
        <f t="shared" ref="J98" si="259">F98-I98</f>
        <v>0</v>
      </c>
      <c r="K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20">
        <f t="shared" ref="AE98" si="260">AB98+AC98+AD98</f>
        <v>0</v>
      </c>
      <c r="AF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20">
        <f t="shared" ref="AI98" si="261">AF98+AG98+AH98</f>
        <v>0</v>
      </c>
      <c r="AJ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20">
        <f t="shared" ref="AM98" si="262">AJ98+AK98+AL98</f>
        <v>0</v>
      </c>
      <c r="AN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20">
        <f t="shared" ref="AQ98" si="263">AN98+AO98+AP98</f>
        <v>0</v>
      </c>
      <c r="AR98" s="120">
        <f t="shared" ref="AR98" si="264">AE98+AI98+AM98+AQ98</f>
        <v>0</v>
      </c>
    </row>
    <row r="99" spans="2:44" x14ac:dyDescent="0.25">
      <c r="B99" s="118" t="s">
        <v>231</v>
      </c>
      <c r="C99" s="119" t="s">
        <v>115</v>
      </c>
      <c r="D9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20">
        <f t="shared" ref="F99" si="265">D99+E99</f>
        <v>0</v>
      </c>
      <c r="G99" s="120"/>
      <c r="H99" s="120">
        <f t="shared" ref="H99" si="266">F99-G99</f>
        <v>0</v>
      </c>
      <c r="I99" s="120"/>
      <c r="J99" s="120">
        <f t="shared" ref="J99" si="267">F99-I99</f>
        <v>0</v>
      </c>
      <c r="K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20">
        <f t="shared" ref="AE99" si="268">AB99+AC99+AD99</f>
        <v>0</v>
      </c>
      <c r="AF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20">
        <f t="shared" ref="AI99" si="269">AF99+AG99+AH99</f>
        <v>0</v>
      </c>
      <c r="AJ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20">
        <f t="shared" ref="AM99" si="270">AJ99+AK99+AL99</f>
        <v>0</v>
      </c>
      <c r="AN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20">
        <f t="shared" ref="AQ99" si="271">AN99+AO99+AP99</f>
        <v>0</v>
      </c>
      <c r="AR99" s="120">
        <f t="shared" ref="AR99" si="272">AE99+AI99+AM99+AQ99</f>
        <v>0</v>
      </c>
    </row>
    <row r="100" spans="2:44" x14ac:dyDescent="0.25">
      <c r="B100" s="118" t="s">
        <v>574</v>
      </c>
      <c r="C100" s="119" t="s">
        <v>575</v>
      </c>
      <c r="D1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20">
        <f t="shared" ref="F100:F105" si="273">D100+E100</f>
        <v>0</v>
      </c>
      <c r="G100" s="120"/>
      <c r="H100" s="120">
        <f t="shared" ref="H100:H105" si="274">F100-G100</f>
        <v>0</v>
      </c>
      <c r="I100" s="120"/>
      <c r="J100" s="120">
        <f t="shared" ref="J100:J105" si="275">F100-I100</f>
        <v>0</v>
      </c>
      <c r="K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20">
        <f t="shared" ref="AE100:AE105" si="276">AB100+AC100+AD100</f>
        <v>0</v>
      </c>
      <c r="AF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20">
        <f t="shared" ref="AI100:AI105" si="277">AF100+AG100+AH100</f>
        <v>0</v>
      </c>
      <c r="AJ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20">
        <f t="shared" ref="AM100:AM105" si="278">AJ100+AK100+AL100</f>
        <v>0</v>
      </c>
      <c r="AN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20">
        <f t="shared" ref="AQ100:AQ105" si="279">AN100+AO100+AP100</f>
        <v>0</v>
      </c>
      <c r="AR100" s="120">
        <f t="shared" ref="AR100:AR105" si="280">AE100+AI100+AM100+AQ100</f>
        <v>0</v>
      </c>
    </row>
    <row r="101" spans="2:44" x14ac:dyDescent="0.25">
      <c r="B101" s="118" t="s">
        <v>576</v>
      </c>
      <c r="C101" s="119" t="s">
        <v>577</v>
      </c>
      <c r="D1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20">
        <f t="shared" ref="F101:F102" si="281">D101+E101</f>
        <v>0</v>
      </c>
      <c r="G101" s="120"/>
      <c r="H101" s="120">
        <f t="shared" ref="H101:H102" si="282">F101-G101</f>
        <v>0</v>
      </c>
      <c r="I101" s="120"/>
      <c r="J101" s="120">
        <f t="shared" ref="J101:J102" si="283">F101-I101</f>
        <v>0</v>
      </c>
      <c r="K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20">
        <f t="shared" ref="AE101:AE102" si="284">AB101+AC101+AD101</f>
        <v>0</v>
      </c>
      <c r="AF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20">
        <f t="shared" ref="AI101:AI102" si="285">AF101+AG101+AH101</f>
        <v>0</v>
      </c>
      <c r="AJ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20">
        <f t="shared" ref="AM101:AM102" si="286">AJ101+AK101+AL101</f>
        <v>0</v>
      </c>
      <c r="AN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20">
        <f t="shared" ref="AQ101:AQ102" si="287">AN101+AO101+AP101</f>
        <v>0</v>
      </c>
      <c r="AR101" s="120">
        <f t="shared" ref="AR101:AR102" si="288">AE101+AI101+AM101+AQ101</f>
        <v>0</v>
      </c>
    </row>
    <row r="102" spans="2:44" x14ac:dyDescent="0.25">
      <c r="B102" s="118" t="s">
        <v>232</v>
      </c>
      <c r="C102" s="119" t="s">
        <v>116</v>
      </c>
      <c r="D1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20">
        <f t="shared" si="281"/>
        <v>0</v>
      </c>
      <c r="G102" s="120"/>
      <c r="H102" s="120">
        <f t="shared" si="282"/>
        <v>0</v>
      </c>
      <c r="I102" s="120"/>
      <c r="J102" s="120">
        <f t="shared" si="283"/>
        <v>0</v>
      </c>
      <c r="K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20">
        <f t="shared" si="284"/>
        <v>0</v>
      </c>
      <c r="AF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20">
        <f t="shared" si="285"/>
        <v>0</v>
      </c>
      <c r="AJ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20">
        <f t="shared" si="286"/>
        <v>0</v>
      </c>
      <c r="AN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20">
        <f t="shared" si="287"/>
        <v>0</v>
      </c>
      <c r="AR102" s="120">
        <f t="shared" si="288"/>
        <v>0</v>
      </c>
    </row>
    <row r="103" spans="2:44" x14ac:dyDescent="0.25">
      <c r="B103" s="118" t="s">
        <v>582</v>
      </c>
      <c r="C103" s="119" t="s">
        <v>579</v>
      </c>
      <c r="D1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20">
        <f>D103+E103</f>
        <v>0</v>
      </c>
      <c r="G103" s="120"/>
      <c r="H103" s="120">
        <f>F103-G103</f>
        <v>0</v>
      </c>
      <c r="I103" s="120"/>
      <c r="J103" s="120">
        <f>F103-I103</f>
        <v>0</v>
      </c>
      <c r="K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20">
        <f>AB103+AC103+AD103</f>
        <v>0</v>
      </c>
      <c r="AF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20">
        <f>AF103+AG103+AH103</f>
        <v>0</v>
      </c>
      <c r="AJ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20">
        <f>AJ103+AK103+AL103</f>
        <v>0</v>
      </c>
      <c r="AN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20">
        <f>AN103+AO103+AP103</f>
        <v>0</v>
      </c>
      <c r="AR103" s="120">
        <f>AE103+AI103+AM103+AQ103</f>
        <v>0</v>
      </c>
    </row>
    <row r="104" spans="2:44" x14ac:dyDescent="0.25">
      <c r="B104" s="118" t="s">
        <v>233</v>
      </c>
      <c r="C104" s="119" t="s">
        <v>117</v>
      </c>
      <c r="D1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20">
        <f t="shared" ref="F104" si="289">D104+E104</f>
        <v>0</v>
      </c>
      <c r="G104" s="120"/>
      <c r="H104" s="120">
        <f t="shared" ref="H104" si="290">F104-G104</f>
        <v>0</v>
      </c>
      <c r="I104" s="120"/>
      <c r="J104" s="120">
        <f t="shared" ref="J104" si="291">F104-I104</f>
        <v>0</v>
      </c>
      <c r="K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20">
        <f t="shared" ref="AE104" si="292">AB104+AC104+AD104</f>
        <v>0</v>
      </c>
      <c r="AF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20">
        <f t="shared" ref="AI104" si="293">AF104+AG104+AH104</f>
        <v>0</v>
      </c>
      <c r="AJ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20">
        <f t="shared" ref="AM104" si="294">AJ104+AK104+AL104</f>
        <v>0</v>
      </c>
      <c r="AN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20">
        <f t="shared" ref="AQ104" si="295">AN104+AO104+AP104</f>
        <v>0</v>
      </c>
      <c r="AR104" s="120">
        <f t="shared" ref="AR104" si="296">AE104+AI104+AM104+AQ104</f>
        <v>0</v>
      </c>
    </row>
    <row r="105" spans="2:44" x14ac:dyDescent="0.25">
      <c r="B105" s="118" t="s">
        <v>583</v>
      </c>
      <c r="C105" s="119" t="s">
        <v>581</v>
      </c>
      <c r="D1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20">
        <f t="shared" si="273"/>
        <v>0</v>
      </c>
      <c r="G105" s="120"/>
      <c r="H105" s="120">
        <f t="shared" si="274"/>
        <v>0</v>
      </c>
      <c r="I105" s="120"/>
      <c r="J105" s="120">
        <f t="shared" si="275"/>
        <v>0</v>
      </c>
      <c r="K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20">
        <f t="shared" si="276"/>
        <v>0</v>
      </c>
      <c r="AF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20">
        <f t="shared" si="277"/>
        <v>0</v>
      </c>
      <c r="AJ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20">
        <f t="shared" si="278"/>
        <v>0</v>
      </c>
      <c r="AN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20">
        <f t="shared" si="279"/>
        <v>0</v>
      </c>
      <c r="AR105" s="120">
        <f t="shared" si="280"/>
        <v>0</v>
      </c>
    </row>
    <row r="106" spans="2:44" x14ac:dyDescent="0.25">
      <c r="B106" s="115" t="s">
        <v>237</v>
      </c>
      <c r="C106" s="116" t="s">
        <v>121</v>
      </c>
      <c r="D106" s="117">
        <f>D107+D118+D133+D149+D164+D190+D207+D214</f>
        <v>240127.69417108252</v>
      </c>
      <c r="E106" s="117">
        <f>E107+E118+E133+E149+E164+E190+E207+E214</f>
        <v>0</v>
      </c>
      <c r="F106" s="117">
        <f t="shared" si="0"/>
        <v>240127.69417108252</v>
      </c>
      <c r="G106" s="117">
        <f>G107+G118+G133+G149+G164+G190+G207+G214</f>
        <v>0</v>
      </c>
      <c r="H106" s="117">
        <f t="shared" si="4"/>
        <v>240127.69417108252</v>
      </c>
      <c r="I106" s="117">
        <f>I107+I118+I133+I149+I164+I190+I207+I214</f>
        <v>0</v>
      </c>
      <c r="J106" s="117">
        <f t="shared" si="5"/>
        <v>240127.69417108252</v>
      </c>
      <c r="K106" s="117">
        <f t="shared" ref="K106:AD106" si="297">K107+K118+K133+K149+K164+K190+K207+K214</f>
        <v>0</v>
      </c>
      <c r="L106" s="117">
        <f t="shared" si="297"/>
        <v>0</v>
      </c>
      <c r="M106" s="117">
        <f t="shared" si="297"/>
        <v>0</v>
      </c>
      <c r="N106" s="117">
        <f t="shared" si="297"/>
        <v>0</v>
      </c>
      <c r="O106" s="117">
        <f t="shared" si="297"/>
        <v>0</v>
      </c>
      <c r="P106" s="117">
        <f t="shared" si="297"/>
        <v>0</v>
      </c>
      <c r="Q106" s="117">
        <f t="shared" si="297"/>
        <v>0</v>
      </c>
      <c r="R106" s="117">
        <f t="shared" si="297"/>
        <v>0</v>
      </c>
      <c r="S106" s="117">
        <f t="shared" si="297"/>
        <v>0</v>
      </c>
      <c r="T106" s="117">
        <f t="shared" ref="T106" si="298">T107+T118+T133+T149+T164+T190+T207+T214</f>
        <v>0</v>
      </c>
      <c r="U106" s="117">
        <f t="shared" si="297"/>
        <v>0</v>
      </c>
      <c r="V106" s="117">
        <f t="shared" si="297"/>
        <v>176527.69417108252</v>
      </c>
      <c r="W106" s="117">
        <f t="shared" si="297"/>
        <v>0</v>
      </c>
      <c r="X106" s="117">
        <f t="shared" si="297"/>
        <v>0</v>
      </c>
      <c r="Y106" s="117">
        <f t="shared" ref="Y106:Z106" si="299">Y107+Y118+Y133+Y149+Y164+Y190+Y207+Y214</f>
        <v>0</v>
      </c>
      <c r="Z106" s="117">
        <f t="shared" si="299"/>
        <v>27600</v>
      </c>
      <c r="AA106" s="117">
        <f t="shared" si="297"/>
        <v>36000</v>
      </c>
      <c r="AB106" s="117">
        <f t="shared" si="297"/>
        <v>95977.694171082519</v>
      </c>
      <c r="AC106" s="117">
        <f t="shared" si="297"/>
        <v>22500</v>
      </c>
      <c r="AD106" s="117">
        <f t="shared" si="297"/>
        <v>58500</v>
      </c>
      <c r="AE106" s="117">
        <f t="shared" si="9"/>
        <v>176977.69417108252</v>
      </c>
      <c r="AF106" s="117">
        <f>AF107+AF118+AF133+AF149+AF164+AF190+AF207+AF214</f>
        <v>22500</v>
      </c>
      <c r="AG106" s="117">
        <f>AG107+AG118+AG133+AG149+AG164+AG190+AG207+AG214</f>
        <v>13050</v>
      </c>
      <c r="AH106" s="117">
        <f>AH107+AH118+AH133+AH149+AH164+AH190+AH207+AH214</f>
        <v>0</v>
      </c>
      <c r="AI106" s="117">
        <f t="shared" si="10"/>
        <v>35550</v>
      </c>
      <c r="AJ106" s="117">
        <f>AJ107+AJ118+AJ133+AJ149+AJ164+AJ190+AJ207+AJ214</f>
        <v>13800</v>
      </c>
      <c r="AK106" s="117">
        <f>AK107+AK118+AK133+AK149+AK164+AK190+AK207+AK214</f>
        <v>13800</v>
      </c>
      <c r="AL106" s="117">
        <f>AL107+AL118+AL133+AL149+AL164+AL190+AL207+AL214</f>
        <v>0</v>
      </c>
      <c r="AM106" s="117">
        <f t="shared" si="11"/>
        <v>27600</v>
      </c>
      <c r="AN106" s="117">
        <f>AN107+AN118+AN133+AN149+AN164+AN190+AN207+AN214</f>
        <v>0</v>
      </c>
      <c r="AO106" s="117">
        <f>AO107+AO118+AO133+AO149+AO164+AO190+AO207+AO214</f>
        <v>0</v>
      </c>
      <c r="AP106" s="117">
        <f>AP107+AP118+AP133+AP149+AP164+AP190+AP207+AP214</f>
        <v>0</v>
      </c>
      <c r="AQ106" s="117">
        <f t="shared" si="12"/>
        <v>0</v>
      </c>
      <c r="AR106" s="117">
        <f t="shared" si="13"/>
        <v>240127.69417108252</v>
      </c>
    </row>
    <row r="107" spans="2:44" x14ac:dyDescent="0.25">
      <c r="B107" s="127" t="s">
        <v>238</v>
      </c>
      <c r="C107" s="128" t="s">
        <v>122</v>
      </c>
      <c r="D107" s="129">
        <f>SUM(D108:D117)</f>
        <v>0</v>
      </c>
      <c r="E107" s="129">
        <f>SUM(E108:E117)</f>
        <v>0</v>
      </c>
      <c r="F107" s="129">
        <f t="shared" ref="F107:F221" si="300">D107+E107</f>
        <v>0</v>
      </c>
      <c r="G107" s="129">
        <f>SUM(G108:G117)</f>
        <v>0</v>
      </c>
      <c r="H107" s="129">
        <f t="shared" si="4"/>
        <v>0</v>
      </c>
      <c r="I107" s="129">
        <f>SUM(I108:I117)</f>
        <v>0</v>
      </c>
      <c r="J107" s="129">
        <f t="shared" si="5"/>
        <v>0</v>
      </c>
      <c r="K107" s="129">
        <f t="shared" ref="K107:AD107" si="301">SUM(K108:K117)</f>
        <v>0</v>
      </c>
      <c r="L107" s="129">
        <f t="shared" si="301"/>
        <v>0</v>
      </c>
      <c r="M107" s="129">
        <f t="shared" si="301"/>
        <v>0</v>
      </c>
      <c r="N107" s="129">
        <f t="shared" si="301"/>
        <v>0</v>
      </c>
      <c r="O107" s="129">
        <f t="shared" si="301"/>
        <v>0</v>
      </c>
      <c r="P107" s="129">
        <f t="shared" ref="P107:Q107" si="302">SUM(P108:P117)</f>
        <v>0</v>
      </c>
      <c r="Q107" s="129">
        <f t="shared" si="302"/>
        <v>0</v>
      </c>
      <c r="R107" s="129">
        <f t="shared" si="301"/>
        <v>0</v>
      </c>
      <c r="S107" s="129">
        <f t="shared" si="301"/>
        <v>0</v>
      </c>
      <c r="T107" s="129">
        <f t="shared" ref="T107" si="303">SUM(T108:T117)</f>
        <v>0</v>
      </c>
      <c r="U107" s="129">
        <f t="shared" si="301"/>
        <v>0</v>
      </c>
      <c r="V107" s="129">
        <f t="shared" si="301"/>
        <v>0</v>
      </c>
      <c r="W107" s="129">
        <f t="shared" ref="W107" si="304">SUM(W108:W117)</f>
        <v>0</v>
      </c>
      <c r="X107" s="129">
        <f t="shared" si="301"/>
        <v>0</v>
      </c>
      <c r="Y107" s="129">
        <f t="shared" ref="Y107:Z107" si="305">SUM(Y108:Y117)</f>
        <v>0</v>
      </c>
      <c r="Z107" s="129">
        <f t="shared" si="305"/>
        <v>0</v>
      </c>
      <c r="AA107" s="129">
        <f t="shared" si="301"/>
        <v>0</v>
      </c>
      <c r="AB107" s="129">
        <f t="shared" si="301"/>
        <v>0</v>
      </c>
      <c r="AC107" s="129">
        <f t="shared" si="301"/>
        <v>0</v>
      </c>
      <c r="AD107" s="129">
        <f t="shared" si="301"/>
        <v>0</v>
      </c>
      <c r="AE107" s="129">
        <f t="shared" si="9"/>
        <v>0</v>
      </c>
      <c r="AF107" s="129">
        <f>SUM(AF108:AF117)</f>
        <v>0</v>
      </c>
      <c r="AG107" s="129">
        <f>SUM(AG108:AG117)</f>
        <v>0</v>
      </c>
      <c r="AH107" s="129">
        <f>SUM(AH108:AH117)</f>
        <v>0</v>
      </c>
      <c r="AI107" s="129">
        <f t="shared" si="10"/>
        <v>0</v>
      </c>
      <c r="AJ107" s="129">
        <f>SUM(AJ108:AJ117)</f>
        <v>0</v>
      </c>
      <c r="AK107" s="129">
        <f>SUM(AK108:AK117)</f>
        <v>0</v>
      </c>
      <c r="AL107" s="129">
        <f>SUM(AL108:AL117)</f>
        <v>0</v>
      </c>
      <c r="AM107" s="129">
        <f t="shared" si="11"/>
        <v>0</v>
      </c>
      <c r="AN107" s="129">
        <f>SUM(AN108:AN117)</f>
        <v>0</v>
      </c>
      <c r="AO107" s="129">
        <f>SUM(AO108:AO117)</f>
        <v>0</v>
      </c>
      <c r="AP107" s="129">
        <f>SUM(AP108:AP117)</f>
        <v>0</v>
      </c>
      <c r="AQ107" s="129">
        <f t="shared" si="12"/>
        <v>0</v>
      </c>
      <c r="AR107" s="129">
        <f t="shared" si="13"/>
        <v>0</v>
      </c>
    </row>
    <row r="108" spans="2:44" x14ac:dyDescent="0.25">
      <c r="B108" s="118" t="s">
        <v>584</v>
      </c>
      <c r="C108" s="119" t="s">
        <v>84</v>
      </c>
      <c r="D1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20">
        <f t="shared" si="300"/>
        <v>0</v>
      </c>
      <c r="G108" s="120"/>
      <c r="H108" s="120">
        <f t="shared" ref="H108:H115" si="306">F108-G108</f>
        <v>0</v>
      </c>
      <c r="I108" s="120"/>
      <c r="J108" s="120">
        <f t="shared" ref="J108:J115" si="307">F108-I108</f>
        <v>0</v>
      </c>
      <c r="K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20">
        <f t="shared" ref="AE108:AE115" si="308">AB108+AC108+AD108</f>
        <v>0</v>
      </c>
      <c r="AF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20">
        <f t="shared" ref="AI108:AI115" si="309">AF108+AG108+AH108</f>
        <v>0</v>
      </c>
      <c r="AJ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20">
        <f t="shared" ref="AM108:AM115" si="310">AJ108+AK108+AL108</f>
        <v>0</v>
      </c>
      <c r="AN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20">
        <f t="shared" ref="AQ108:AQ115" si="311">AN108+AO108+AP108</f>
        <v>0</v>
      </c>
      <c r="AR108" s="120">
        <f t="shared" ref="AR108:AR115" si="312">AE108+AI108+AM108+AQ108</f>
        <v>0</v>
      </c>
    </row>
    <row r="109" spans="2:44" x14ac:dyDescent="0.25">
      <c r="B109" s="118" t="s">
        <v>585</v>
      </c>
      <c r="C109" s="119" t="s">
        <v>586</v>
      </c>
      <c r="D1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20">
        <f t="shared" ref="F109:F112" si="313">D109+E109</f>
        <v>0</v>
      </c>
      <c r="G109" s="120"/>
      <c r="H109" s="120">
        <f t="shared" si="306"/>
        <v>0</v>
      </c>
      <c r="I109" s="120"/>
      <c r="J109" s="120">
        <f t="shared" si="307"/>
        <v>0</v>
      </c>
      <c r="K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20">
        <f t="shared" si="308"/>
        <v>0</v>
      </c>
      <c r="AF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20">
        <f t="shared" si="309"/>
        <v>0</v>
      </c>
      <c r="AJ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20">
        <f t="shared" si="310"/>
        <v>0</v>
      </c>
      <c r="AN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20">
        <f t="shared" si="311"/>
        <v>0</v>
      </c>
      <c r="AR109" s="120">
        <f t="shared" si="312"/>
        <v>0</v>
      </c>
    </row>
    <row r="110" spans="2:44" x14ac:dyDescent="0.25">
      <c r="B110" s="118" t="s">
        <v>587</v>
      </c>
      <c r="C110" s="119" t="s">
        <v>588</v>
      </c>
      <c r="D1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20">
        <f t="shared" si="313"/>
        <v>0</v>
      </c>
      <c r="G110" s="120"/>
      <c r="H110" s="120">
        <f t="shared" si="306"/>
        <v>0</v>
      </c>
      <c r="I110" s="120"/>
      <c r="J110" s="120">
        <f t="shared" si="307"/>
        <v>0</v>
      </c>
      <c r="K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20">
        <f t="shared" si="308"/>
        <v>0</v>
      </c>
      <c r="AF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20">
        <f t="shared" si="309"/>
        <v>0</v>
      </c>
      <c r="AJ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20">
        <f t="shared" si="310"/>
        <v>0</v>
      </c>
      <c r="AN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20">
        <f t="shared" si="311"/>
        <v>0</v>
      </c>
      <c r="AR110" s="120">
        <f t="shared" si="312"/>
        <v>0</v>
      </c>
    </row>
    <row r="111" spans="2:44" x14ac:dyDescent="0.25">
      <c r="B111" s="118" t="s">
        <v>239</v>
      </c>
      <c r="C111" s="119" t="s">
        <v>123</v>
      </c>
      <c r="D1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20">
        <f t="shared" si="313"/>
        <v>0</v>
      </c>
      <c r="G111" s="120"/>
      <c r="H111" s="120">
        <f t="shared" ref="H111:H112" si="314">F111-G111</f>
        <v>0</v>
      </c>
      <c r="I111" s="120"/>
      <c r="J111" s="120">
        <f t="shared" ref="J111:J112" si="315">F111-I111</f>
        <v>0</v>
      </c>
      <c r="K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20">
        <f t="shared" ref="AE111:AE112" si="316">AB111+AC111+AD111</f>
        <v>0</v>
      </c>
      <c r="AF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20">
        <f t="shared" ref="AI111:AI112" si="317">AF111+AG111+AH111</f>
        <v>0</v>
      </c>
      <c r="AJ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20">
        <f t="shared" ref="AM111:AM112" si="318">AJ111+AK111+AL111</f>
        <v>0</v>
      </c>
      <c r="AN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20">
        <f t="shared" ref="AQ111:AQ112" si="319">AN111+AO111+AP111</f>
        <v>0</v>
      </c>
      <c r="AR111" s="120">
        <f t="shared" ref="AR111:AR112" si="320">AE111+AI111+AM111+AQ111</f>
        <v>0</v>
      </c>
    </row>
    <row r="112" spans="2:44" x14ac:dyDescent="0.25">
      <c r="B112" s="118" t="s">
        <v>589</v>
      </c>
      <c r="C112" s="119" t="s">
        <v>590</v>
      </c>
      <c r="D1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20">
        <f t="shared" si="313"/>
        <v>0</v>
      </c>
      <c r="G112" s="120"/>
      <c r="H112" s="120">
        <f t="shared" si="314"/>
        <v>0</v>
      </c>
      <c r="I112" s="120"/>
      <c r="J112" s="120">
        <f t="shared" si="315"/>
        <v>0</v>
      </c>
      <c r="K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20">
        <f t="shared" si="316"/>
        <v>0</v>
      </c>
      <c r="AF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20">
        <f t="shared" si="317"/>
        <v>0</v>
      </c>
      <c r="AJ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20">
        <f t="shared" si="318"/>
        <v>0</v>
      </c>
      <c r="AN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20">
        <f t="shared" si="319"/>
        <v>0</v>
      </c>
      <c r="AR112" s="120">
        <f t="shared" si="320"/>
        <v>0</v>
      </c>
    </row>
    <row r="113" spans="2:44" x14ac:dyDescent="0.25">
      <c r="B113" s="118" t="s">
        <v>591</v>
      </c>
      <c r="C113" s="119" t="s">
        <v>592</v>
      </c>
      <c r="D1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20">
        <f t="shared" si="300"/>
        <v>0</v>
      </c>
      <c r="G113" s="120"/>
      <c r="H113" s="120">
        <f t="shared" ref="H113:H114" si="321">F113-G113</f>
        <v>0</v>
      </c>
      <c r="I113" s="120"/>
      <c r="J113" s="120">
        <f t="shared" ref="J113:J114" si="322">F113-I113</f>
        <v>0</v>
      </c>
      <c r="K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20">
        <f t="shared" ref="AE113:AE114" si="323">AB113+AC113+AD113</f>
        <v>0</v>
      </c>
      <c r="AF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20">
        <f t="shared" ref="AI113:AI114" si="324">AF113+AG113+AH113</f>
        <v>0</v>
      </c>
      <c r="AJ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20">
        <f t="shared" ref="AM113:AM114" si="325">AJ113+AK113+AL113</f>
        <v>0</v>
      </c>
      <c r="AN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20">
        <f t="shared" ref="AQ113:AQ114" si="326">AN113+AO113+AP113</f>
        <v>0</v>
      </c>
      <c r="AR113" s="120">
        <f t="shared" ref="AR113:AR114" si="327">AE113+AI113+AM113+AQ113</f>
        <v>0</v>
      </c>
    </row>
    <row r="114" spans="2:44" x14ac:dyDescent="0.25">
      <c r="B114" s="118" t="s">
        <v>593</v>
      </c>
      <c r="C114" s="119" t="s">
        <v>594</v>
      </c>
      <c r="D1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20">
        <f t="shared" si="300"/>
        <v>0</v>
      </c>
      <c r="G114" s="120"/>
      <c r="H114" s="120">
        <f t="shared" si="321"/>
        <v>0</v>
      </c>
      <c r="I114" s="120"/>
      <c r="J114" s="120">
        <f t="shared" si="322"/>
        <v>0</v>
      </c>
      <c r="K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20">
        <f t="shared" si="323"/>
        <v>0</v>
      </c>
      <c r="AF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20">
        <f t="shared" si="324"/>
        <v>0</v>
      </c>
      <c r="AJ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20">
        <f t="shared" si="325"/>
        <v>0</v>
      </c>
      <c r="AN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20">
        <f t="shared" si="326"/>
        <v>0</v>
      </c>
      <c r="AR114" s="120">
        <f t="shared" si="327"/>
        <v>0</v>
      </c>
    </row>
    <row r="115" spans="2:44" x14ac:dyDescent="0.25">
      <c r="B115" s="118" t="s">
        <v>595</v>
      </c>
      <c r="C115" s="119" t="s">
        <v>596</v>
      </c>
      <c r="D1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20">
        <f t="shared" ref="F115" si="328">D115+E115</f>
        <v>0</v>
      </c>
      <c r="G115" s="120"/>
      <c r="H115" s="120">
        <f t="shared" si="306"/>
        <v>0</v>
      </c>
      <c r="I115" s="120"/>
      <c r="J115" s="120">
        <f t="shared" si="307"/>
        <v>0</v>
      </c>
      <c r="K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20">
        <f t="shared" si="308"/>
        <v>0</v>
      </c>
      <c r="AF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20">
        <f t="shared" si="309"/>
        <v>0</v>
      </c>
      <c r="AJ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20">
        <f t="shared" si="310"/>
        <v>0</v>
      </c>
      <c r="AN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20">
        <f t="shared" si="311"/>
        <v>0</v>
      </c>
      <c r="AR115" s="120">
        <f t="shared" si="312"/>
        <v>0</v>
      </c>
    </row>
    <row r="116" spans="2:44" x14ac:dyDescent="0.25">
      <c r="B116" s="118" t="s">
        <v>597</v>
      </c>
      <c r="C116" s="119" t="s">
        <v>598</v>
      </c>
      <c r="D1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20">
        <f t="shared" ref="F116" si="329">D116+E116</f>
        <v>0</v>
      </c>
      <c r="G116" s="120"/>
      <c r="H116" s="120">
        <f t="shared" si="4"/>
        <v>0</v>
      </c>
      <c r="I116" s="120"/>
      <c r="J116" s="120">
        <f t="shared" si="5"/>
        <v>0</v>
      </c>
      <c r="K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20">
        <f t="shared" si="9"/>
        <v>0</v>
      </c>
      <c r="AF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20">
        <f t="shared" si="10"/>
        <v>0</v>
      </c>
      <c r="AJ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20">
        <f t="shared" si="11"/>
        <v>0</v>
      </c>
      <c r="AN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20">
        <f t="shared" si="12"/>
        <v>0</v>
      </c>
      <c r="AR116" s="120">
        <f t="shared" si="13"/>
        <v>0</v>
      </c>
    </row>
    <row r="117" spans="2:44" x14ac:dyDescent="0.25">
      <c r="B117" s="118" t="s">
        <v>599</v>
      </c>
      <c r="C117" s="119" t="s">
        <v>600</v>
      </c>
      <c r="D1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20">
        <f t="shared" si="300"/>
        <v>0</v>
      </c>
      <c r="G117" s="120"/>
      <c r="H117" s="120">
        <f t="shared" ref="H117" si="330">F117-G117</f>
        <v>0</v>
      </c>
      <c r="I117" s="120"/>
      <c r="J117" s="120">
        <f t="shared" ref="J117" si="331">F117-I117</f>
        <v>0</v>
      </c>
      <c r="K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20">
        <f t="shared" ref="AE117" si="332">AB117+AC117+AD117</f>
        <v>0</v>
      </c>
      <c r="AF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20">
        <f t="shared" ref="AI117" si="333">AF117+AG117+AH117</f>
        <v>0</v>
      </c>
      <c r="AJ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20">
        <f t="shared" ref="AM117" si="334">AJ117+AK117+AL117</f>
        <v>0</v>
      </c>
      <c r="AN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20">
        <f t="shared" ref="AQ117" si="335">AN117+AO117+AP117</f>
        <v>0</v>
      </c>
      <c r="AR117" s="120">
        <f t="shared" ref="AR117" si="336">AE117+AI117+AM117+AQ117</f>
        <v>0</v>
      </c>
    </row>
    <row r="118" spans="2:44" x14ac:dyDescent="0.25">
      <c r="B118" s="127" t="s">
        <v>240</v>
      </c>
      <c r="C118" s="128" t="s">
        <v>124</v>
      </c>
      <c r="D118" s="129">
        <f>SUM(D119:D132)</f>
        <v>17077.5</v>
      </c>
      <c r="E118" s="129">
        <f>SUM(E119:E132)</f>
        <v>0</v>
      </c>
      <c r="F118" s="129">
        <f t="shared" si="300"/>
        <v>17077.5</v>
      </c>
      <c r="G118" s="129">
        <f t="shared" ref="G118:I118" si="337">SUM(G119:G132)</f>
        <v>0</v>
      </c>
      <c r="H118" s="129">
        <f t="shared" si="4"/>
        <v>17077.5</v>
      </c>
      <c r="I118" s="129">
        <f t="shared" si="337"/>
        <v>0</v>
      </c>
      <c r="J118" s="129">
        <f t="shared" si="5"/>
        <v>17077.5</v>
      </c>
      <c r="K118" s="129">
        <f t="shared" ref="K118:AP118" si="338">SUM(K119:K132)</f>
        <v>0</v>
      </c>
      <c r="L118" s="129">
        <f t="shared" si="338"/>
        <v>0</v>
      </c>
      <c r="M118" s="129">
        <f t="shared" si="338"/>
        <v>0</v>
      </c>
      <c r="N118" s="129">
        <f t="shared" si="338"/>
        <v>0</v>
      </c>
      <c r="O118" s="129">
        <f t="shared" si="338"/>
        <v>0</v>
      </c>
      <c r="P118" s="129">
        <f t="shared" ref="P118:Q118" si="339">SUM(P119:P132)</f>
        <v>0</v>
      </c>
      <c r="Q118" s="129">
        <f t="shared" si="339"/>
        <v>0</v>
      </c>
      <c r="R118" s="129">
        <f t="shared" si="338"/>
        <v>0</v>
      </c>
      <c r="S118" s="129">
        <f t="shared" si="338"/>
        <v>0</v>
      </c>
      <c r="T118" s="129">
        <f t="shared" ref="T118" si="340">SUM(T119:T132)</f>
        <v>0</v>
      </c>
      <c r="U118" s="129">
        <f t="shared" si="338"/>
        <v>0</v>
      </c>
      <c r="V118" s="129">
        <f t="shared" si="338"/>
        <v>17077.5</v>
      </c>
      <c r="W118" s="129">
        <f t="shared" ref="W118" si="341">SUM(W119:W132)</f>
        <v>0</v>
      </c>
      <c r="X118" s="129">
        <f t="shared" si="338"/>
        <v>0</v>
      </c>
      <c r="Y118" s="129">
        <f t="shared" ref="Y118:Z118" si="342">SUM(Y119:Y132)</f>
        <v>0</v>
      </c>
      <c r="Z118" s="129">
        <f t="shared" si="342"/>
        <v>0</v>
      </c>
      <c r="AA118" s="129">
        <f t="shared" si="338"/>
        <v>0</v>
      </c>
      <c r="AB118" s="129">
        <f t="shared" si="338"/>
        <v>17077.5</v>
      </c>
      <c r="AC118" s="129">
        <f t="shared" si="338"/>
        <v>0</v>
      </c>
      <c r="AD118" s="129">
        <f t="shared" si="338"/>
        <v>0</v>
      </c>
      <c r="AE118" s="129">
        <f t="shared" si="9"/>
        <v>17077.5</v>
      </c>
      <c r="AF118" s="129">
        <f t="shared" si="338"/>
        <v>0</v>
      </c>
      <c r="AG118" s="129">
        <f t="shared" si="338"/>
        <v>0</v>
      </c>
      <c r="AH118" s="129">
        <f t="shared" si="338"/>
        <v>0</v>
      </c>
      <c r="AI118" s="129">
        <f t="shared" si="10"/>
        <v>0</v>
      </c>
      <c r="AJ118" s="129">
        <f t="shared" si="338"/>
        <v>0</v>
      </c>
      <c r="AK118" s="129">
        <f t="shared" si="338"/>
        <v>0</v>
      </c>
      <c r="AL118" s="129">
        <f t="shared" si="338"/>
        <v>0</v>
      </c>
      <c r="AM118" s="129">
        <f t="shared" si="11"/>
        <v>0</v>
      </c>
      <c r="AN118" s="129">
        <f t="shared" si="338"/>
        <v>0</v>
      </c>
      <c r="AO118" s="129">
        <f t="shared" si="338"/>
        <v>0</v>
      </c>
      <c r="AP118" s="129">
        <f t="shared" si="338"/>
        <v>0</v>
      </c>
      <c r="AQ118" s="129">
        <f t="shared" si="12"/>
        <v>0</v>
      </c>
      <c r="AR118" s="129">
        <f t="shared" si="13"/>
        <v>17077.5</v>
      </c>
    </row>
    <row r="119" spans="2:44" x14ac:dyDescent="0.25">
      <c r="B119" s="118" t="s">
        <v>241</v>
      </c>
      <c r="C119" s="119" t="s">
        <v>125</v>
      </c>
      <c r="D1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20">
        <f t="shared" si="300"/>
        <v>0</v>
      </c>
      <c r="G119" s="120"/>
      <c r="H119" s="120">
        <f t="shared" ref="H119:H132" si="343">F119-G119</f>
        <v>0</v>
      </c>
      <c r="I119" s="120"/>
      <c r="J119" s="120">
        <f t="shared" ref="J119:J132" si="344">F119-I119</f>
        <v>0</v>
      </c>
      <c r="K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20">
        <f t="shared" ref="AE119:AE132" si="345">AB119+AC119+AD119</f>
        <v>0</v>
      </c>
      <c r="AF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20">
        <f t="shared" ref="AI119:AI132" si="346">AF119+AG119+AH119</f>
        <v>0</v>
      </c>
      <c r="AJ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20">
        <f t="shared" ref="AM119:AM132" si="347">AJ119+AK119+AL119</f>
        <v>0</v>
      </c>
      <c r="AN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20">
        <f t="shared" ref="AQ119:AQ132" si="348">AN119+AO119+AP119</f>
        <v>0</v>
      </c>
      <c r="AR119" s="120">
        <f t="shared" ref="AR119:AR132" si="349">AE119+AI119+AM119+AQ119</f>
        <v>0</v>
      </c>
    </row>
    <row r="120" spans="2:44" x14ac:dyDescent="0.25">
      <c r="B120" s="118" t="s">
        <v>601</v>
      </c>
      <c r="C120" s="119" t="s">
        <v>602</v>
      </c>
      <c r="D1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20">
        <f t="shared" ref="F120:F125" si="350">D120+E120</f>
        <v>0</v>
      </c>
      <c r="G120" s="120"/>
      <c r="H120" s="120">
        <f t="shared" ref="H120:H125" si="351">F120-G120</f>
        <v>0</v>
      </c>
      <c r="I120" s="120"/>
      <c r="J120" s="120">
        <f t="shared" ref="J120:J125" si="352">F120-I120</f>
        <v>0</v>
      </c>
      <c r="K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20">
        <f t="shared" ref="AE120:AE125" si="353">AB120+AC120+AD120</f>
        <v>0</v>
      </c>
      <c r="AF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20">
        <f t="shared" ref="AI120:AI125" si="354">AF120+AG120+AH120</f>
        <v>0</v>
      </c>
      <c r="AJ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20">
        <f t="shared" ref="AM120:AM125" si="355">AJ120+AK120+AL120</f>
        <v>0</v>
      </c>
      <c r="AN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20">
        <f t="shared" ref="AQ120:AQ125" si="356">AN120+AO120+AP120</f>
        <v>0</v>
      </c>
      <c r="AR120" s="120">
        <f t="shared" ref="AR120:AR125" si="357">AE120+AI120+AM120+AQ120</f>
        <v>0</v>
      </c>
    </row>
    <row r="121" spans="2:44" x14ac:dyDescent="0.25">
      <c r="B121" s="118" t="s">
        <v>242</v>
      </c>
      <c r="C121" s="119" t="s">
        <v>126</v>
      </c>
      <c r="D1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20">
        <f t="shared" si="350"/>
        <v>0</v>
      </c>
      <c r="G121" s="120"/>
      <c r="H121" s="120">
        <f t="shared" si="351"/>
        <v>0</v>
      </c>
      <c r="I121" s="120"/>
      <c r="J121" s="120">
        <f t="shared" si="352"/>
        <v>0</v>
      </c>
      <c r="K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20">
        <f t="shared" si="353"/>
        <v>0</v>
      </c>
      <c r="AF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20">
        <f t="shared" si="354"/>
        <v>0</v>
      </c>
      <c r="AJ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20">
        <f t="shared" si="355"/>
        <v>0</v>
      </c>
      <c r="AN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20">
        <f t="shared" si="356"/>
        <v>0</v>
      </c>
      <c r="AR121" s="120">
        <f t="shared" si="357"/>
        <v>0</v>
      </c>
    </row>
    <row r="122" spans="2:44" x14ac:dyDescent="0.25">
      <c r="B122" s="118" t="s">
        <v>603</v>
      </c>
      <c r="C122" s="119" t="s">
        <v>604</v>
      </c>
      <c r="D1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20">
        <f t="shared" si="350"/>
        <v>0</v>
      </c>
      <c r="G122" s="120"/>
      <c r="H122" s="120">
        <f t="shared" si="351"/>
        <v>0</v>
      </c>
      <c r="I122" s="120"/>
      <c r="J122" s="120">
        <f t="shared" si="352"/>
        <v>0</v>
      </c>
      <c r="K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20">
        <f t="shared" si="353"/>
        <v>0</v>
      </c>
      <c r="AF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20">
        <f t="shared" si="354"/>
        <v>0</v>
      </c>
      <c r="AJ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20">
        <f t="shared" si="355"/>
        <v>0</v>
      </c>
      <c r="AN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20">
        <f t="shared" si="356"/>
        <v>0</v>
      </c>
      <c r="AR122" s="120">
        <f t="shared" si="357"/>
        <v>0</v>
      </c>
    </row>
    <row r="123" spans="2:44" x14ac:dyDescent="0.25">
      <c r="B123" s="118" t="s">
        <v>605</v>
      </c>
      <c r="C123" s="119" t="s">
        <v>606</v>
      </c>
      <c r="D1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17077.5</v>
      </c>
      <c r="E1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20">
        <f t="shared" si="350"/>
        <v>17077.5</v>
      </c>
      <c r="G123" s="120"/>
      <c r="H123" s="120">
        <f t="shared" si="351"/>
        <v>17077.5</v>
      </c>
      <c r="I123" s="120"/>
      <c r="J123" s="120">
        <f t="shared" si="352"/>
        <v>17077.5</v>
      </c>
      <c r="K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17077.5</v>
      </c>
      <c r="W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17077.5</v>
      </c>
      <c r="AC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20">
        <f t="shared" si="353"/>
        <v>17077.5</v>
      </c>
      <c r="AF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20">
        <f t="shared" si="354"/>
        <v>0</v>
      </c>
      <c r="AJ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20">
        <f t="shared" si="355"/>
        <v>0</v>
      </c>
      <c r="AN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20">
        <f t="shared" si="356"/>
        <v>0</v>
      </c>
      <c r="AR123" s="120">
        <f t="shared" si="357"/>
        <v>17077.5</v>
      </c>
    </row>
    <row r="124" spans="2:44" x14ac:dyDescent="0.25">
      <c r="B124" s="118" t="s">
        <v>607</v>
      </c>
      <c r="C124" s="119" t="s">
        <v>608</v>
      </c>
      <c r="D1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20">
        <f t="shared" si="350"/>
        <v>0</v>
      </c>
      <c r="G124" s="120"/>
      <c r="H124" s="120">
        <f t="shared" si="351"/>
        <v>0</v>
      </c>
      <c r="I124" s="120"/>
      <c r="J124" s="120">
        <f t="shared" si="352"/>
        <v>0</v>
      </c>
      <c r="K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20">
        <f t="shared" si="353"/>
        <v>0</v>
      </c>
      <c r="AF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20">
        <f t="shared" si="354"/>
        <v>0</v>
      </c>
      <c r="AJ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20">
        <f t="shared" si="355"/>
        <v>0</v>
      </c>
      <c r="AN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20">
        <f t="shared" si="356"/>
        <v>0</v>
      </c>
      <c r="AR124" s="120">
        <f t="shared" si="357"/>
        <v>0</v>
      </c>
    </row>
    <row r="125" spans="2:44" x14ac:dyDescent="0.25">
      <c r="B125" s="118" t="s">
        <v>609</v>
      </c>
      <c r="C125" s="119" t="s">
        <v>610</v>
      </c>
      <c r="D1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20">
        <f t="shared" si="350"/>
        <v>0</v>
      </c>
      <c r="G125" s="120"/>
      <c r="H125" s="120">
        <f t="shared" si="351"/>
        <v>0</v>
      </c>
      <c r="I125" s="120"/>
      <c r="J125" s="120">
        <f t="shared" si="352"/>
        <v>0</v>
      </c>
      <c r="K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20">
        <f t="shared" si="353"/>
        <v>0</v>
      </c>
      <c r="AF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20">
        <f t="shared" si="354"/>
        <v>0</v>
      </c>
      <c r="AJ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20">
        <f t="shared" si="355"/>
        <v>0</v>
      </c>
      <c r="AN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20">
        <f t="shared" si="356"/>
        <v>0</v>
      </c>
      <c r="AR125" s="120">
        <f t="shared" si="357"/>
        <v>0</v>
      </c>
    </row>
    <row r="126" spans="2:44" x14ac:dyDescent="0.25">
      <c r="B126" s="118" t="s">
        <v>611</v>
      </c>
      <c r="C126" s="119" t="s">
        <v>612</v>
      </c>
      <c r="D1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20">
        <f t="shared" si="300"/>
        <v>0</v>
      </c>
      <c r="G126" s="120"/>
      <c r="H126" s="120">
        <f t="shared" si="343"/>
        <v>0</v>
      </c>
      <c r="I126" s="120"/>
      <c r="J126" s="120">
        <f t="shared" si="344"/>
        <v>0</v>
      </c>
      <c r="K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20">
        <f t="shared" si="345"/>
        <v>0</v>
      </c>
      <c r="AF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20">
        <f t="shared" si="346"/>
        <v>0</v>
      </c>
      <c r="AJ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20">
        <f t="shared" si="347"/>
        <v>0</v>
      </c>
      <c r="AN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20">
        <f t="shared" si="348"/>
        <v>0</v>
      </c>
      <c r="AR126" s="120">
        <f t="shared" si="349"/>
        <v>0</v>
      </c>
    </row>
    <row r="127" spans="2:44" x14ac:dyDescent="0.25">
      <c r="B127" s="118" t="s">
        <v>613</v>
      </c>
      <c r="C127" s="119" t="s">
        <v>614</v>
      </c>
      <c r="D1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20">
        <f t="shared" si="300"/>
        <v>0</v>
      </c>
      <c r="G127" s="120"/>
      <c r="H127" s="120">
        <f t="shared" si="343"/>
        <v>0</v>
      </c>
      <c r="I127" s="120"/>
      <c r="J127" s="120">
        <f t="shared" si="344"/>
        <v>0</v>
      </c>
      <c r="K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20">
        <f t="shared" si="345"/>
        <v>0</v>
      </c>
      <c r="AF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20">
        <f t="shared" si="346"/>
        <v>0</v>
      </c>
      <c r="AJ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20">
        <f t="shared" si="347"/>
        <v>0</v>
      </c>
      <c r="AN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20">
        <f t="shared" si="348"/>
        <v>0</v>
      </c>
      <c r="AR127" s="120">
        <f t="shared" si="349"/>
        <v>0</v>
      </c>
    </row>
    <row r="128" spans="2:44" x14ac:dyDescent="0.25">
      <c r="B128" s="118" t="s">
        <v>615</v>
      </c>
      <c r="C128" s="119" t="s">
        <v>616</v>
      </c>
      <c r="D1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20">
        <f t="shared" ref="F128" si="358">D128+E128</f>
        <v>0</v>
      </c>
      <c r="G128" s="120"/>
      <c r="H128" s="120">
        <f t="shared" ref="H128" si="359">F128-G128</f>
        <v>0</v>
      </c>
      <c r="I128" s="120"/>
      <c r="J128" s="120">
        <f t="shared" ref="J128" si="360">F128-I128</f>
        <v>0</v>
      </c>
      <c r="K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20">
        <f t="shared" ref="AE128" si="361">AB128+AC128+AD128</f>
        <v>0</v>
      </c>
      <c r="AF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20">
        <f t="shared" ref="AI128" si="362">AF128+AG128+AH128</f>
        <v>0</v>
      </c>
      <c r="AJ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20">
        <f t="shared" ref="AM128" si="363">AJ128+AK128+AL128</f>
        <v>0</v>
      </c>
      <c r="AN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20">
        <f t="shared" ref="AQ128" si="364">AN128+AO128+AP128</f>
        <v>0</v>
      </c>
      <c r="AR128" s="120">
        <f t="shared" ref="AR128" si="365">AE128+AI128+AM128+AQ128</f>
        <v>0</v>
      </c>
    </row>
    <row r="129" spans="2:44" x14ac:dyDescent="0.25">
      <c r="B129" s="118" t="s">
        <v>243</v>
      </c>
      <c r="C129" s="119" t="s">
        <v>127</v>
      </c>
      <c r="D1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20">
        <f t="shared" ref="F129:F130" si="366">D129+E129</f>
        <v>0</v>
      </c>
      <c r="G129" s="120"/>
      <c r="H129" s="120">
        <f t="shared" ref="H129:H130" si="367">F129-G129</f>
        <v>0</v>
      </c>
      <c r="I129" s="120"/>
      <c r="J129" s="120">
        <f t="shared" ref="J129:J130" si="368">F129-I129</f>
        <v>0</v>
      </c>
      <c r="K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20">
        <f t="shared" ref="AE129:AE130" si="369">AB129+AC129+AD129</f>
        <v>0</v>
      </c>
      <c r="AF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20">
        <f t="shared" ref="AI129:AI130" si="370">AF129+AG129+AH129</f>
        <v>0</v>
      </c>
      <c r="AJ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20">
        <f t="shared" ref="AM129:AM130" si="371">AJ129+AK129+AL129</f>
        <v>0</v>
      </c>
      <c r="AN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20">
        <f t="shared" ref="AQ129:AQ130" si="372">AN129+AO129+AP129</f>
        <v>0</v>
      </c>
      <c r="AR129" s="120">
        <f t="shared" ref="AR129:AR130" si="373">AE129+AI129+AM129+AQ129</f>
        <v>0</v>
      </c>
    </row>
    <row r="130" spans="2:44" x14ac:dyDescent="0.25">
      <c r="B130" s="118" t="s">
        <v>617</v>
      </c>
      <c r="C130" s="119" t="s">
        <v>618</v>
      </c>
      <c r="D1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20">
        <f t="shared" si="366"/>
        <v>0</v>
      </c>
      <c r="G130" s="120"/>
      <c r="H130" s="120">
        <f t="shared" si="367"/>
        <v>0</v>
      </c>
      <c r="I130" s="120"/>
      <c r="J130" s="120">
        <f t="shared" si="368"/>
        <v>0</v>
      </c>
      <c r="K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20">
        <f t="shared" si="369"/>
        <v>0</v>
      </c>
      <c r="AF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20">
        <f t="shared" si="370"/>
        <v>0</v>
      </c>
      <c r="AJ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20">
        <f t="shared" si="371"/>
        <v>0</v>
      </c>
      <c r="AN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20">
        <f t="shared" si="372"/>
        <v>0</v>
      </c>
      <c r="AR130" s="120">
        <f t="shared" si="373"/>
        <v>0</v>
      </c>
    </row>
    <row r="131" spans="2:44" x14ac:dyDescent="0.25">
      <c r="B131" s="118" t="s">
        <v>619</v>
      </c>
      <c r="C131" s="119" t="s">
        <v>620</v>
      </c>
      <c r="D1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20">
        <f t="shared" si="300"/>
        <v>0</v>
      </c>
      <c r="G131" s="120"/>
      <c r="H131" s="120">
        <f t="shared" si="343"/>
        <v>0</v>
      </c>
      <c r="I131" s="120"/>
      <c r="J131" s="120">
        <f t="shared" si="344"/>
        <v>0</v>
      </c>
      <c r="K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20">
        <f t="shared" si="345"/>
        <v>0</v>
      </c>
      <c r="AF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20">
        <f t="shared" si="346"/>
        <v>0</v>
      </c>
      <c r="AJ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20">
        <f t="shared" si="347"/>
        <v>0</v>
      </c>
      <c r="AN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20">
        <f t="shared" si="348"/>
        <v>0</v>
      </c>
      <c r="AR131" s="120">
        <f t="shared" si="349"/>
        <v>0</v>
      </c>
    </row>
    <row r="132" spans="2:44" x14ac:dyDescent="0.25">
      <c r="B132" s="118" t="s">
        <v>621</v>
      </c>
      <c r="C132" s="119" t="s">
        <v>622</v>
      </c>
      <c r="D1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20">
        <f t="shared" si="300"/>
        <v>0</v>
      </c>
      <c r="G132" s="120"/>
      <c r="H132" s="120">
        <f t="shared" si="343"/>
        <v>0</v>
      </c>
      <c r="I132" s="120"/>
      <c r="J132" s="120">
        <f t="shared" si="344"/>
        <v>0</v>
      </c>
      <c r="K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20">
        <f t="shared" si="345"/>
        <v>0</v>
      </c>
      <c r="AF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20">
        <f t="shared" si="346"/>
        <v>0</v>
      </c>
      <c r="AJ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20">
        <f t="shared" si="347"/>
        <v>0</v>
      </c>
      <c r="AN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20">
        <f t="shared" si="348"/>
        <v>0</v>
      </c>
      <c r="AR132" s="120">
        <f t="shared" si="349"/>
        <v>0</v>
      </c>
    </row>
    <row r="133" spans="2:44" x14ac:dyDescent="0.25">
      <c r="B133" s="127" t="s">
        <v>244</v>
      </c>
      <c r="C133" s="128" t="s">
        <v>128</v>
      </c>
      <c r="D133" s="129">
        <f>SUM(D134:D148)</f>
        <v>0</v>
      </c>
      <c r="E133" s="129">
        <f>SUM(E134:E148)</f>
        <v>0</v>
      </c>
      <c r="F133" s="129">
        <f t="shared" si="300"/>
        <v>0</v>
      </c>
      <c r="G133" s="129">
        <f t="shared" ref="G133:I133" si="374">SUM(G134:G148)</f>
        <v>0</v>
      </c>
      <c r="H133" s="129">
        <f t="shared" si="4"/>
        <v>0</v>
      </c>
      <c r="I133" s="129">
        <f t="shared" si="374"/>
        <v>0</v>
      </c>
      <c r="J133" s="129">
        <f t="shared" si="5"/>
        <v>0</v>
      </c>
      <c r="K133" s="129">
        <f t="shared" ref="K133:AP133" si="375">SUM(K134:K148)</f>
        <v>0</v>
      </c>
      <c r="L133" s="129">
        <f t="shared" si="375"/>
        <v>0</v>
      </c>
      <c r="M133" s="129">
        <f t="shared" si="375"/>
        <v>0</v>
      </c>
      <c r="N133" s="129">
        <f t="shared" si="375"/>
        <v>0</v>
      </c>
      <c r="O133" s="129">
        <f t="shared" si="375"/>
        <v>0</v>
      </c>
      <c r="P133" s="129">
        <f t="shared" ref="P133:Q133" si="376">SUM(P134:P148)</f>
        <v>0</v>
      </c>
      <c r="Q133" s="129">
        <f t="shared" si="376"/>
        <v>0</v>
      </c>
      <c r="R133" s="129">
        <f t="shared" si="375"/>
        <v>0</v>
      </c>
      <c r="S133" s="129">
        <f t="shared" si="375"/>
        <v>0</v>
      </c>
      <c r="T133" s="129">
        <f t="shared" ref="T133" si="377">SUM(T134:T148)</f>
        <v>0</v>
      </c>
      <c r="U133" s="129">
        <f t="shared" si="375"/>
        <v>0</v>
      </c>
      <c r="V133" s="129">
        <f t="shared" si="375"/>
        <v>0</v>
      </c>
      <c r="W133" s="129">
        <f t="shared" ref="W133" si="378">SUM(W134:W148)</f>
        <v>0</v>
      </c>
      <c r="X133" s="129">
        <f t="shared" si="375"/>
        <v>0</v>
      </c>
      <c r="Y133" s="129">
        <f t="shared" ref="Y133:Z133" si="379">SUM(Y134:Y148)</f>
        <v>0</v>
      </c>
      <c r="Z133" s="129">
        <f t="shared" si="379"/>
        <v>0</v>
      </c>
      <c r="AA133" s="129">
        <f t="shared" si="375"/>
        <v>0</v>
      </c>
      <c r="AB133" s="129">
        <f t="shared" si="375"/>
        <v>0</v>
      </c>
      <c r="AC133" s="129">
        <f t="shared" si="375"/>
        <v>0</v>
      </c>
      <c r="AD133" s="129">
        <f t="shared" si="375"/>
        <v>0</v>
      </c>
      <c r="AE133" s="129">
        <f t="shared" si="9"/>
        <v>0</v>
      </c>
      <c r="AF133" s="129">
        <f t="shared" si="375"/>
        <v>0</v>
      </c>
      <c r="AG133" s="129">
        <f t="shared" si="375"/>
        <v>0</v>
      </c>
      <c r="AH133" s="129">
        <f t="shared" si="375"/>
        <v>0</v>
      </c>
      <c r="AI133" s="129">
        <f t="shared" si="10"/>
        <v>0</v>
      </c>
      <c r="AJ133" s="129">
        <f t="shared" si="375"/>
        <v>0</v>
      </c>
      <c r="AK133" s="129">
        <f t="shared" si="375"/>
        <v>0</v>
      </c>
      <c r="AL133" s="129">
        <f t="shared" si="375"/>
        <v>0</v>
      </c>
      <c r="AM133" s="129">
        <f t="shared" si="11"/>
        <v>0</v>
      </c>
      <c r="AN133" s="129">
        <f t="shared" si="375"/>
        <v>0</v>
      </c>
      <c r="AO133" s="129">
        <f t="shared" si="375"/>
        <v>0</v>
      </c>
      <c r="AP133" s="129">
        <f t="shared" si="375"/>
        <v>0</v>
      </c>
      <c r="AQ133" s="129">
        <f t="shared" si="12"/>
        <v>0</v>
      </c>
      <c r="AR133" s="129">
        <f t="shared" si="13"/>
        <v>0</v>
      </c>
    </row>
    <row r="134" spans="2:44" x14ac:dyDescent="0.25">
      <c r="B134" s="118" t="s">
        <v>623</v>
      </c>
      <c r="C134" s="119" t="s">
        <v>624</v>
      </c>
      <c r="D1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20">
        <f t="shared" si="300"/>
        <v>0</v>
      </c>
      <c r="G134" s="120"/>
      <c r="H134" s="120">
        <f t="shared" ref="H134:H148" si="380">F134-G134</f>
        <v>0</v>
      </c>
      <c r="I134" s="120"/>
      <c r="J134" s="120">
        <f t="shared" ref="J134:J148" si="381">F134-I134</f>
        <v>0</v>
      </c>
      <c r="K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20">
        <f t="shared" ref="AE134:AE148" si="382">AB134+AC134+AD134</f>
        <v>0</v>
      </c>
      <c r="AF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20">
        <f t="shared" ref="AI134:AI148" si="383">AF134+AG134+AH134</f>
        <v>0</v>
      </c>
      <c r="AJ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20">
        <f t="shared" ref="AM134:AM148" si="384">AJ134+AK134+AL134</f>
        <v>0</v>
      </c>
      <c r="AN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20">
        <f t="shared" ref="AQ134:AQ148" si="385">AN134+AO134+AP134</f>
        <v>0</v>
      </c>
      <c r="AR134" s="120">
        <f t="shared" ref="AR134:AR148" si="386">AE134+AI134+AM134+AQ134</f>
        <v>0</v>
      </c>
    </row>
    <row r="135" spans="2:44" x14ac:dyDescent="0.25">
      <c r="B135" s="118" t="s">
        <v>245</v>
      </c>
      <c r="C135" s="119" t="s">
        <v>129</v>
      </c>
      <c r="D1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20">
        <f t="shared" si="300"/>
        <v>0</v>
      </c>
      <c r="G135" s="120"/>
      <c r="H135" s="120">
        <f t="shared" si="380"/>
        <v>0</v>
      </c>
      <c r="I135" s="120"/>
      <c r="J135" s="120">
        <f t="shared" si="381"/>
        <v>0</v>
      </c>
      <c r="K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20">
        <f t="shared" si="382"/>
        <v>0</v>
      </c>
      <c r="AF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20">
        <f t="shared" si="383"/>
        <v>0</v>
      </c>
      <c r="AJ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20">
        <f t="shared" si="384"/>
        <v>0</v>
      </c>
      <c r="AN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20">
        <f t="shared" si="385"/>
        <v>0</v>
      </c>
      <c r="AR135" s="120">
        <f t="shared" si="386"/>
        <v>0</v>
      </c>
    </row>
    <row r="136" spans="2:44" x14ac:dyDescent="0.25">
      <c r="B136" s="118" t="s">
        <v>625</v>
      </c>
      <c r="C136" s="119" t="s">
        <v>626</v>
      </c>
      <c r="D1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20">
        <f t="shared" si="300"/>
        <v>0</v>
      </c>
      <c r="G136" s="120"/>
      <c r="H136" s="120">
        <f t="shared" si="380"/>
        <v>0</v>
      </c>
      <c r="I136" s="120"/>
      <c r="J136" s="120">
        <f t="shared" si="381"/>
        <v>0</v>
      </c>
      <c r="K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20">
        <f t="shared" si="382"/>
        <v>0</v>
      </c>
      <c r="AF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20">
        <f t="shared" si="383"/>
        <v>0</v>
      </c>
      <c r="AJ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20">
        <f t="shared" si="384"/>
        <v>0</v>
      </c>
      <c r="AN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20">
        <f t="shared" si="385"/>
        <v>0</v>
      </c>
      <c r="AR136" s="120">
        <f t="shared" si="386"/>
        <v>0</v>
      </c>
    </row>
    <row r="137" spans="2:44" x14ac:dyDescent="0.25">
      <c r="B137" s="118" t="s">
        <v>246</v>
      </c>
      <c r="C137" s="119" t="s">
        <v>130</v>
      </c>
      <c r="D1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20">
        <f t="shared" si="300"/>
        <v>0</v>
      </c>
      <c r="G137" s="120"/>
      <c r="H137" s="120">
        <f t="shared" si="380"/>
        <v>0</v>
      </c>
      <c r="I137" s="120"/>
      <c r="J137" s="120">
        <f t="shared" si="381"/>
        <v>0</v>
      </c>
      <c r="K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20">
        <f t="shared" si="382"/>
        <v>0</v>
      </c>
      <c r="AF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20">
        <f t="shared" si="383"/>
        <v>0</v>
      </c>
      <c r="AJ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20">
        <f t="shared" si="384"/>
        <v>0</v>
      </c>
      <c r="AN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20">
        <f t="shared" si="385"/>
        <v>0</v>
      </c>
      <c r="AR137" s="120">
        <f t="shared" si="386"/>
        <v>0</v>
      </c>
    </row>
    <row r="138" spans="2:44" x14ac:dyDescent="0.25">
      <c r="B138" s="118" t="s">
        <v>627</v>
      </c>
      <c r="C138" s="119" t="s">
        <v>628</v>
      </c>
      <c r="D1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20">
        <f t="shared" ref="F138:F143" si="387">D138+E138</f>
        <v>0</v>
      </c>
      <c r="G138" s="120"/>
      <c r="H138" s="120">
        <f t="shared" ref="H138:H143" si="388">F138-G138</f>
        <v>0</v>
      </c>
      <c r="I138" s="120"/>
      <c r="J138" s="120">
        <f t="shared" ref="J138:J143" si="389">F138-I138</f>
        <v>0</v>
      </c>
      <c r="K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20">
        <f t="shared" ref="AE138:AE143" si="390">AB138+AC138+AD138</f>
        <v>0</v>
      </c>
      <c r="AF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20">
        <f t="shared" ref="AI138:AI143" si="391">AF138+AG138+AH138</f>
        <v>0</v>
      </c>
      <c r="AJ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20">
        <f t="shared" ref="AM138:AM143" si="392">AJ138+AK138+AL138</f>
        <v>0</v>
      </c>
      <c r="AN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20">
        <f t="shared" ref="AQ138:AQ143" si="393">AN138+AO138+AP138</f>
        <v>0</v>
      </c>
      <c r="AR138" s="120">
        <f t="shared" ref="AR138:AR143" si="394">AE138+AI138+AM138+AQ138</f>
        <v>0</v>
      </c>
    </row>
    <row r="139" spans="2:44" x14ac:dyDescent="0.25">
      <c r="B139" s="118" t="s">
        <v>629</v>
      </c>
      <c r="C139" s="119" t="s">
        <v>630</v>
      </c>
      <c r="D1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20">
        <f t="shared" ref="F139:F140" si="395">D139+E139</f>
        <v>0</v>
      </c>
      <c r="G139" s="120"/>
      <c r="H139" s="120">
        <f t="shared" ref="H139:H140" si="396">F139-G139</f>
        <v>0</v>
      </c>
      <c r="I139" s="120"/>
      <c r="J139" s="120">
        <f t="shared" ref="J139:J140" si="397">F139-I139</f>
        <v>0</v>
      </c>
      <c r="K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20">
        <f t="shared" ref="AE139:AE140" si="398">AB139+AC139+AD139</f>
        <v>0</v>
      </c>
      <c r="AF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20">
        <f t="shared" ref="AI139:AI140" si="399">AF139+AG139+AH139</f>
        <v>0</v>
      </c>
      <c r="AJ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20">
        <f t="shared" ref="AM139:AM140" si="400">AJ139+AK139+AL139</f>
        <v>0</v>
      </c>
      <c r="AN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20">
        <f t="shared" ref="AQ139:AQ140" si="401">AN139+AO139+AP139</f>
        <v>0</v>
      </c>
      <c r="AR139" s="120">
        <f t="shared" ref="AR139:AR140" si="402">AE139+AI139+AM139+AQ139</f>
        <v>0</v>
      </c>
    </row>
    <row r="140" spans="2:44" x14ac:dyDescent="0.25">
      <c r="B140" s="118" t="s">
        <v>631</v>
      </c>
      <c r="C140" s="119" t="s">
        <v>632</v>
      </c>
      <c r="D1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20">
        <f t="shared" si="395"/>
        <v>0</v>
      </c>
      <c r="G140" s="120"/>
      <c r="H140" s="120">
        <f t="shared" si="396"/>
        <v>0</v>
      </c>
      <c r="I140" s="120"/>
      <c r="J140" s="120">
        <f t="shared" si="397"/>
        <v>0</v>
      </c>
      <c r="K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20">
        <f t="shared" si="398"/>
        <v>0</v>
      </c>
      <c r="AF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20">
        <f t="shared" si="399"/>
        <v>0</v>
      </c>
      <c r="AJ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20">
        <f t="shared" si="400"/>
        <v>0</v>
      </c>
      <c r="AN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20">
        <f t="shared" si="401"/>
        <v>0</v>
      </c>
      <c r="AR140" s="120">
        <f t="shared" si="402"/>
        <v>0</v>
      </c>
    </row>
    <row r="141" spans="2:44" x14ac:dyDescent="0.25">
      <c r="B141" s="118" t="s">
        <v>633</v>
      </c>
      <c r="C141" s="119" t="s">
        <v>634</v>
      </c>
      <c r="D1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20">
        <f t="shared" si="387"/>
        <v>0</v>
      </c>
      <c r="G141" s="120"/>
      <c r="H141" s="120">
        <f t="shared" si="388"/>
        <v>0</v>
      </c>
      <c r="I141" s="120"/>
      <c r="J141" s="120">
        <f t="shared" si="389"/>
        <v>0</v>
      </c>
      <c r="K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20">
        <f t="shared" si="390"/>
        <v>0</v>
      </c>
      <c r="AF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20">
        <f t="shared" si="391"/>
        <v>0</v>
      </c>
      <c r="AJ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20">
        <f t="shared" si="392"/>
        <v>0</v>
      </c>
      <c r="AN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20">
        <f t="shared" si="393"/>
        <v>0</v>
      </c>
      <c r="AR141" s="120">
        <f t="shared" si="394"/>
        <v>0</v>
      </c>
    </row>
    <row r="142" spans="2:44" x14ac:dyDescent="0.25">
      <c r="B142" s="118" t="s">
        <v>635</v>
      </c>
      <c r="C142" s="119" t="s">
        <v>636</v>
      </c>
      <c r="D1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20">
        <f t="shared" si="387"/>
        <v>0</v>
      </c>
      <c r="G142" s="120"/>
      <c r="H142" s="120">
        <f t="shared" si="388"/>
        <v>0</v>
      </c>
      <c r="I142" s="120"/>
      <c r="J142" s="120">
        <f t="shared" si="389"/>
        <v>0</v>
      </c>
      <c r="K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20">
        <f t="shared" si="390"/>
        <v>0</v>
      </c>
      <c r="AF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20">
        <f t="shared" si="391"/>
        <v>0</v>
      </c>
      <c r="AJ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20">
        <f t="shared" si="392"/>
        <v>0</v>
      </c>
      <c r="AN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20">
        <f t="shared" si="393"/>
        <v>0</v>
      </c>
      <c r="AR142" s="120">
        <f t="shared" si="394"/>
        <v>0</v>
      </c>
    </row>
    <row r="143" spans="2:44" x14ac:dyDescent="0.25">
      <c r="B143" s="118" t="s">
        <v>637</v>
      </c>
      <c r="C143" s="119" t="s">
        <v>638</v>
      </c>
      <c r="D1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20">
        <f t="shared" si="387"/>
        <v>0</v>
      </c>
      <c r="G143" s="120"/>
      <c r="H143" s="120">
        <f t="shared" si="388"/>
        <v>0</v>
      </c>
      <c r="I143" s="120"/>
      <c r="J143" s="120">
        <f t="shared" si="389"/>
        <v>0</v>
      </c>
      <c r="K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20">
        <f t="shared" si="390"/>
        <v>0</v>
      </c>
      <c r="AF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20">
        <f t="shared" si="391"/>
        <v>0</v>
      </c>
      <c r="AJ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20">
        <f t="shared" si="392"/>
        <v>0</v>
      </c>
      <c r="AN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20">
        <f t="shared" si="393"/>
        <v>0</v>
      </c>
      <c r="AR143" s="120">
        <f t="shared" si="394"/>
        <v>0</v>
      </c>
    </row>
    <row r="144" spans="2:44" x14ac:dyDescent="0.25">
      <c r="B144" s="118" t="s">
        <v>639</v>
      </c>
      <c r="C144" s="119" t="s">
        <v>640</v>
      </c>
      <c r="D1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20">
        <f t="shared" si="300"/>
        <v>0</v>
      </c>
      <c r="G144" s="120"/>
      <c r="H144" s="120">
        <f t="shared" si="380"/>
        <v>0</v>
      </c>
      <c r="I144" s="120"/>
      <c r="J144" s="120">
        <f t="shared" si="381"/>
        <v>0</v>
      </c>
      <c r="K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20">
        <f t="shared" si="382"/>
        <v>0</v>
      </c>
      <c r="AF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20">
        <f t="shared" si="383"/>
        <v>0</v>
      </c>
      <c r="AJ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20">
        <f t="shared" si="384"/>
        <v>0</v>
      </c>
      <c r="AN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20">
        <f t="shared" si="385"/>
        <v>0</v>
      </c>
      <c r="AR144" s="120">
        <f t="shared" si="386"/>
        <v>0</v>
      </c>
    </row>
    <row r="145" spans="2:44" x14ac:dyDescent="0.25">
      <c r="B145" s="118" t="s">
        <v>641</v>
      </c>
      <c r="C145" s="119" t="s">
        <v>642</v>
      </c>
      <c r="D1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20">
        <f t="shared" si="300"/>
        <v>0</v>
      </c>
      <c r="G145" s="120"/>
      <c r="H145" s="120">
        <f t="shared" si="380"/>
        <v>0</v>
      </c>
      <c r="I145" s="120"/>
      <c r="J145" s="120">
        <f t="shared" si="381"/>
        <v>0</v>
      </c>
      <c r="K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20">
        <f t="shared" si="382"/>
        <v>0</v>
      </c>
      <c r="AF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20">
        <f t="shared" si="383"/>
        <v>0</v>
      </c>
      <c r="AJ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20">
        <f t="shared" si="384"/>
        <v>0</v>
      </c>
      <c r="AN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20">
        <f t="shared" si="385"/>
        <v>0</v>
      </c>
      <c r="AR145" s="120">
        <f t="shared" si="386"/>
        <v>0</v>
      </c>
    </row>
    <row r="146" spans="2:44" x14ac:dyDescent="0.25">
      <c r="B146" s="118" t="s">
        <v>643</v>
      </c>
      <c r="C146" s="119" t="s">
        <v>644</v>
      </c>
      <c r="D1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20">
        <f t="shared" ref="F146" si="403">D146+E146</f>
        <v>0</v>
      </c>
      <c r="G146" s="120"/>
      <c r="H146" s="120">
        <f t="shared" ref="H146" si="404">F146-G146</f>
        <v>0</v>
      </c>
      <c r="I146" s="120"/>
      <c r="J146" s="120">
        <f t="shared" ref="J146" si="405">F146-I146</f>
        <v>0</v>
      </c>
      <c r="K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20">
        <f t="shared" ref="AE146" si="406">AB146+AC146+AD146</f>
        <v>0</v>
      </c>
      <c r="AF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20">
        <f t="shared" ref="AI146" si="407">AF146+AG146+AH146</f>
        <v>0</v>
      </c>
      <c r="AJ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20">
        <f t="shared" ref="AM146" si="408">AJ146+AK146+AL146</f>
        <v>0</v>
      </c>
      <c r="AN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20">
        <f t="shared" ref="AQ146" si="409">AN146+AO146+AP146</f>
        <v>0</v>
      </c>
      <c r="AR146" s="120">
        <f t="shared" ref="AR146" si="410">AE146+AI146+AM146+AQ146</f>
        <v>0</v>
      </c>
    </row>
    <row r="147" spans="2:44" x14ac:dyDescent="0.25">
      <c r="B147" s="118" t="s">
        <v>645</v>
      </c>
      <c r="C147" s="119" t="s">
        <v>646</v>
      </c>
      <c r="D1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20">
        <f t="shared" ref="F147" si="411">D147+E147</f>
        <v>0</v>
      </c>
      <c r="G147" s="120"/>
      <c r="H147" s="120">
        <f t="shared" ref="H147" si="412">F147-G147</f>
        <v>0</v>
      </c>
      <c r="I147" s="120"/>
      <c r="J147" s="120">
        <f t="shared" ref="J147" si="413">F147-I147</f>
        <v>0</v>
      </c>
      <c r="K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20">
        <f t="shared" ref="AE147" si="414">AB147+AC147+AD147</f>
        <v>0</v>
      </c>
      <c r="AF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20">
        <f t="shared" ref="AI147" si="415">AF147+AG147+AH147</f>
        <v>0</v>
      </c>
      <c r="AJ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20">
        <f t="shared" ref="AM147" si="416">AJ147+AK147+AL147</f>
        <v>0</v>
      </c>
      <c r="AN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20">
        <f t="shared" ref="AQ147" si="417">AN147+AO147+AP147</f>
        <v>0</v>
      </c>
      <c r="AR147" s="120">
        <f t="shared" ref="AR147" si="418">AE147+AI147+AM147+AQ147</f>
        <v>0</v>
      </c>
    </row>
    <row r="148" spans="2:44" x14ac:dyDescent="0.25">
      <c r="B148" s="118" t="s">
        <v>647</v>
      </c>
      <c r="C148" s="119" t="s">
        <v>648</v>
      </c>
      <c r="D1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20">
        <f t="shared" si="300"/>
        <v>0</v>
      </c>
      <c r="G148" s="120"/>
      <c r="H148" s="120">
        <f t="shared" si="380"/>
        <v>0</v>
      </c>
      <c r="I148" s="120"/>
      <c r="J148" s="120">
        <f t="shared" si="381"/>
        <v>0</v>
      </c>
      <c r="K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20">
        <f t="shared" si="382"/>
        <v>0</v>
      </c>
      <c r="AF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20">
        <f t="shared" si="383"/>
        <v>0</v>
      </c>
      <c r="AJ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20">
        <f t="shared" si="384"/>
        <v>0</v>
      </c>
      <c r="AN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20">
        <f t="shared" si="385"/>
        <v>0</v>
      </c>
      <c r="AR148" s="120">
        <f t="shared" si="386"/>
        <v>0</v>
      </c>
    </row>
    <row r="149" spans="2:44" x14ac:dyDescent="0.25">
      <c r="B149" s="127" t="s">
        <v>247</v>
      </c>
      <c r="C149" s="128" t="s">
        <v>131</v>
      </c>
      <c r="D149" s="129">
        <f>SUM(D150:D163)</f>
        <v>168873.69417108252</v>
      </c>
      <c r="E149" s="129">
        <f>SUM(E150:E163)</f>
        <v>0</v>
      </c>
      <c r="F149" s="129">
        <f t="shared" si="300"/>
        <v>168873.69417108252</v>
      </c>
      <c r="G149" s="129">
        <f>SUM(G150:G163)</f>
        <v>0</v>
      </c>
      <c r="H149" s="129">
        <f t="shared" si="4"/>
        <v>168873.69417108252</v>
      </c>
      <c r="I149" s="129">
        <f>SUM(I150:I163)</f>
        <v>0</v>
      </c>
      <c r="J149" s="129">
        <f t="shared" si="5"/>
        <v>168873.69417108252</v>
      </c>
      <c r="K149" s="129">
        <f t="shared" ref="K149:AD149" si="419">SUM(K150:K163)</f>
        <v>0</v>
      </c>
      <c r="L149" s="129">
        <f t="shared" si="419"/>
        <v>0</v>
      </c>
      <c r="M149" s="129">
        <f t="shared" si="419"/>
        <v>0</v>
      </c>
      <c r="N149" s="129">
        <f t="shared" si="419"/>
        <v>0</v>
      </c>
      <c r="O149" s="129">
        <f t="shared" si="419"/>
        <v>0</v>
      </c>
      <c r="P149" s="129">
        <f t="shared" ref="P149:Q149" si="420">SUM(P150:P163)</f>
        <v>0</v>
      </c>
      <c r="Q149" s="129">
        <f t="shared" si="420"/>
        <v>0</v>
      </c>
      <c r="R149" s="129">
        <f t="shared" si="419"/>
        <v>0</v>
      </c>
      <c r="S149" s="129">
        <f t="shared" si="419"/>
        <v>0</v>
      </c>
      <c r="T149" s="129">
        <f t="shared" ref="T149" si="421">SUM(T150:T163)</f>
        <v>0</v>
      </c>
      <c r="U149" s="129">
        <f t="shared" si="419"/>
        <v>0</v>
      </c>
      <c r="V149" s="129">
        <f t="shared" si="419"/>
        <v>105273.69417108252</v>
      </c>
      <c r="W149" s="129">
        <f t="shared" ref="W149" si="422">SUM(W150:W163)</f>
        <v>0</v>
      </c>
      <c r="X149" s="129">
        <f t="shared" si="419"/>
        <v>0</v>
      </c>
      <c r="Y149" s="129">
        <f t="shared" ref="Y149:Z149" si="423">SUM(Y150:Y163)</f>
        <v>0</v>
      </c>
      <c r="Z149" s="129">
        <f t="shared" si="423"/>
        <v>27600</v>
      </c>
      <c r="AA149" s="129">
        <f t="shared" si="419"/>
        <v>36000</v>
      </c>
      <c r="AB149" s="129">
        <f t="shared" si="419"/>
        <v>24723.694171082512</v>
      </c>
      <c r="AC149" s="129">
        <f t="shared" si="419"/>
        <v>22500</v>
      </c>
      <c r="AD149" s="129">
        <f t="shared" si="419"/>
        <v>58500</v>
      </c>
      <c r="AE149" s="129">
        <f t="shared" si="9"/>
        <v>105723.69417108252</v>
      </c>
      <c r="AF149" s="129">
        <f>SUM(AF150:AF163)</f>
        <v>22500</v>
      </c>
      <c r="AG149" s="129">
        <f>SUM(AG150:AG163)</f>
        <v>13050</v>
      </c>
      <c r="AH149" s="129">
        <f>SUM(AH150:AH163)</f>
        <v>0</v>
      </c>
      <c r="AI149" s="129">
        <f t="shared" si="10"/>
        <v>35550</v>
      </c>
      <c r="AJ149" s="129">
        <f>SUM(AJ150:AJ163)</f>
        <v>13800</v>
      </c>
      <c r="AK149" s="129">
        <f>SUM(AK150:AK163)</f>
        <v>13800</v>
      </c>
      <c r="AL149" s="129">
        <f>SUM(AL150:AL163)</f>
        <v>0</v>
      </c>
      <c r="AM149" s="129">
        <f t="shared" si="11"/>
        <v>27600</v>
      </c>
      <c r="AN149" s="129">
        <f>SUM(AN150:AN163)</f>
        <v>0</v>
      </c>
      <c r="AO149" s="129">
        <f>SUM(AO150:AO163)</f>
        <v>0</v>
      </c>
      <c r="AP149" s="129">
        <f>SUM(AP150:AP163)</f>
        <v>0</v>
      </c>
      <c r="AQ149" s="129">
        <f t="shared" si="12"/>
        <v>0</v>
      </c>
      <c r="AR149" s="129">
        <f t="shared" si="13"/>
        <v>168873.69417108252</v>
      </c>
    </row>
    <row r="150" spans="2:44" x14ac:dyDescent="0.25">
      <c r="B150" s="118" t="s">
        <v>649</v>
      </c>
      <c r="C150" s="119" t="s">
        <v>650</v>
      </c>
      <c r="D1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20">
        <f t="shared" si="300"/>
        <v>0</v>
      </c>
      <c r="G150" s="120"/>
      <c r="H150" s="120">
        <f t="shared" ref="H150:H163" si="424">F150-G150</f>
        <v>0</v>
      </c>
      <c r="I150" s="120"/>
      <c r="J150" s="120">
        <f t="shared" ref="J150:J163" si="425">F150-I150</f>
        <v>0</v>
      </c>
      <c r="K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20">
        <f t="shared" ref="AE150:AE163" si="426">AB150+AC150+AD150</f>
        <v>0</v>
      </c>
      <c r="AF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20">
        <f t="shared" ref="AI150:AI163" si="427">AF150+AG150+AH150</f>
        <v>0</v>
      </c>
      <c r="AJ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20">
        <f t="shared" ref="AM150:AM163" si="428">AJ150+AK150+AL150</f>
        <v>0</v>
      </c>
      <c r="AN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20">
        <f t="shared" ref="AQ150:AQ163" si="429">AN150+AO150+AP150</f>
        <v>0</v>
      </c>
      <c r="AR150" s="120">
        <f t="shared" ref="AR150:AR163" si="430">AE150+AI150+AM150+AQ150</f>
        <v>0</v>
      </c>
    </row>
    <row r="151" spans="2:44" x14ac:dyDescent="0.25">
      <c r="B151" s="118" t="s">
        <v>248</v>
      </c>
      <c r="C151" s="119" t="s">
        <v>132</v>
      </c>
      <c r="D1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20">
        <f t="shared" si="300"/>
        <v>0</v>
      </c>
      <c r="G151" s="120"/>
      <c r="H151" s="120">
        <f t="shared" si="424"/>
        <v>0</v>
      </c>
      <c r="I151" s="120"/>
      <c r="J151" s="120">
        <f t="shared" si="425"/>
        <v>0</v>
      </c>
      <c r="K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20">
        <f t="shared" si="426"/>
        <v>0</v>
      </c>
      <c r="AF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20">
        <f t="shared" si="427"/>
        <v>0</v>
      </c>
      <c r="AJ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20">
        <f t="shared" si="428"/>
        <v>0</v>
      </c>
      <c r="AN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20">
        <f t="shared" si="429"/>
        <v>0</v>
      </c>
      <c r="AR151" s="120">
        <f t="shared" si="430"/>
        <v>0</v>
      </c>
    </row>
    <row r="152" spans="2:44" x14ac:dyDescent="0.25">
      <c r="B152" s="118" t="s">
        <v>651</v>
      </c>
      <c r="C152" s="119" t="s">
        <v>652</v>
      </c>
      <c r="D1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20">
        <f t="shared" si="300"/>
        <v>0</v>
      </c>
      <c r="G152" s="120"/>
      <c r="H152" s="120">
        <f t="shared" si="424"/>
        <v>0</v>
      </c>
      <c r="I152" s="120"/>
      <c r="J152" s="120">
        <f t="shared" si="425"/>
        <v>0</v>
      </c>
      <c r="K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20">
        <f t="shared" si="426"/>
        <v>0</v>
      </c>
      <c r="AF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20">
        <f t="shared" si="427"/>
        <v>0</v>
      </c>
      <c r="AJ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20">
        <f t="shared" si="428"/>
        <v>0</v>
      </c>
      <c r="AN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20">
        <f t="shared" si="429"/>
        <v>0</v>
      </c>
      <c r="AR152" s="120">
        <f t="shared" si="430"/>
        <v>0</v>
      </c>
    </row>
    <row r="153" spans="2:44" x14ac:dyDescent="0.25">
      <c r="B153" s="118" t="s">
        <v>653</v>
      </c>
      <c r="C153" s="119" t="s">
        <v>654</v>
      </c>
      <c r="D1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20">
        <f t="shared" si="300"/>
        <v>0</v>
      </c>
      <c r="G153" s="120"/>
      <c r="H153" s="120">
        <f t="shared" si="424"/>
        <v>0</v>
      </c>
      <c r="I153" s="120"/>
      <c r="J153" s="120">
        <f t="shared" si="425"/>
        <v>0</v>
      </c>
      <c r="K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20">
        <f t="shared" si="426"/>
        <v>0</v>
      </c>
      <c r="AF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20">
        <f t="shared" si="427"/>
        <v>0</v>
      </c>
      <c r="AJ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20">
        <f t="shared" si="428"/>
        <v>0</v>
      </c>
      <c r="AN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20">
        <f t="shared" si="429"/>
        <v>0</v>
      </c>
      <c r="AR153" s="120">
        <f t="shared" si="430"/>
        <v>0</v>
      </c>
    </row>
    <row r="154" spans="2:44" x14ac:dyDescent="0.25">
      <c r="B154" s="118" t="s">
        <v>249</v>
      </c>
      <c r="C154" s="119" t="s">
        <v>133</v>
      </c>
      <c r="D1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20">
        <f t="shared" ref="F154:F158" si="431">D154+E154</f>
        <v>0</v>
      </c>
      <c r="G154" s="120"/>
      <c r="H154" s="120">
        <f t="shared" ref="H154:H158" si="432">F154-G154</f>
        <v>0</v>
      </c>
      <c r="I154" s="120"/>
      <c r="J154" s="120">
        <f t="shared" ref="J154:J158" si="433">F154-I154</f>
        <v>0</v>
      </c>
      <c r="K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20">
        <f t="shared" ref="AE154:AE158" si="434">AB154+AC154+AD154</f>
        <v>0</v>
      </c>
      <c r="AF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20">
        <f t="shared" ref="AI154:AI158" si="435">AF154+AG154+AH154</f>
        <v>0</v>
      </c>
      <c r="AJ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20">
        <f t="shared" ref="AM154:AM158" si="436">AJ154+AK154+AL154</f>
        <v>0</v>
      </c>
      <c r="AN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20">
        <f t="shared" ref="AQ154:AQ158" si="437">AN154+AO154+AP154</f>
        <v>0</v>
      </c>
      <c r="AR154" s="120">
        <f t="shared" ref="AR154:AR158" si="438">AE154+AI154+AM154+AQ154</f>
        <v>0</v>
      </c>
    </row>
    <row r="155" spans="2:44" x14ac:dyDescent="0.25">
      <c r="B155" s="118" t="s">
        <v>655</v>
      </c>
      <c r="C155" s="119" t="s">
        <v>656</v>
      </c>
      <c r="D1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20">
        <f t="shared" si="431"/>
        <v>0</v>
      </c>
      <c r="G155" s="120"/>
      <c r="H155" s="120">
        <f t="shared" si="432"/>
        <v>0</v>
      </c>
      <c r="I155" s="120"/>
      <c r="J155" s="120">
        <f t="shared" si="433"/>
        <v>0</v>
      </c>
      <c r="K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20">
        <f t="shared" si="434"/>
        <v>0</v>
      </c>
      <c r="AF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20">
        <f t="shared" si="435"/>
        <v>0</v>
      </c>
      <c r="AJ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20">
        <f t="shared" si="436"/>
        <v>0</v>
      </c>
      <c r="AN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20">
        <f t="shared" si="437"/>
        <v>0</v>
      </c>
      <c r="AR155" s="120">
        <f t="shared" si="438"/>
        <v>0</v>
      </c>
    </row>
    <row r="156" spans="2:44" x14ac:dyDescent="0.25">
      <c r="B156" s="118" t="s">
        <v>657</v>
      </c>
      <c r="C156" s="119" t="s">
        <v>658</v>
      </c>
      <c r="D1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20">
        <f t="shared" si="431"/>
        <v>0</v>
      </c>
      <c r="G156" s="120"/>
      <c r="H156" s="120">
        <f t="shared" si="432"/>
        <v>0</v>
      </c>
      <c r="I156" s="120"/>
      <c r="J156" s="120">
        <f t="shared" si="433"/>
        <v>0</v>
      </c>
      <c r="K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20">
        <f t="shared" si="434"/>
        <v>0</v>
      </c>
      <c r="AF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20">
        <f t="shared" si="435"/>
        <v>0</v>
      </c>
      <c r="AJ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20">
        <f t="shared" si="436"/>
        <v>0</v>
      </c>
      <c r="AN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20">
        <f t="shared" si="437"/>
        <v>0</v>
      </c>
      <c r="AR156" s="120">
        <f t="shared" si="438"/>
        <v>0</v>
      </c>
    </row>
    <row r="157" spans="2:44" x14ac:dyDescent="0.25">
      <c r="B157" s="118" t="s">
        <v>250</v>
      </c>
      <c r="C157" s="119" t="s">
        <v>134</v>
      </c>
      <c r="D1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20">
        <f t="shared" si="431"/>
        <v>0</v>
      </c>
      <c r="G157" s="120"/>
      <c r="H157" s="120">
        <f t="shared" si="432"/>
        <v>0</v>
      </c>
      <c r="I157" s="120"/>
      <c r="J157" s="120">
        <f t="shared" si="433"/>
        <v>0</v>
      </c>
      <c r="K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20">
        <f t="shared" si="434"/>
        <v>0</v>
      </c>
      <c r="AF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20">
        <f t="shared" si="435"/>
        <v>0</v>
      </c>
      <c r="AJ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20">
        <f t="shared" si="436"/>
        <v>0</v>
      </c>
      <c r="AN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20">
        <f t="shared" si="437"/>
        <v>0</v>
      </c>
      <c r="AR157" s="120">
        <f t="shared" si="438"/>
        <v>0</v>
      </c>
    </row>
    <row r="158" spans="2:44" x14ac:dyDescent="0.25">
      <c r="B158" s="118" t="s">
        <v>659</v>
      </c>
      <c r="C158" s="119" t="s">
        <v>660</v>
      </c>
      <c r="D1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132873.69417108252</v>
      </c>
      <c r="E1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20">
        <f t="shared" si="431"/>
        <v>132873.69417108252</v>
      </c>
      <c r="G158" s="120"/>
      <c r="H158" s="120">
        <f t="shared" si="432"/>
        <v>132873.69417108252</v>
      </c>
      <c r="I158" s="120"/>
      <c r="J158" s="120">
        <f t="shared" si="433"/>
        <v>132873.69417108252</v>
      </c>
      <c r="K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105273.69417108252</v>
      </c>
      <c r="W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27600</v>
      </c>
      <c r="AA1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24723.694171082512</v>
      </c>
      <c r="AC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D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E158" s="120">
        <f t="shared" si="434"/>
        <v>69723.694171082519</v>
      </c>
      <c r="AF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G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13050</v>
      </c>
      <c r="AH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20">
        <f t="shared" si="435"/>
        <v>35550</v>
      </c>
      <c r="AJ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13800</v>
      </c>
      <c r="AK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13800</v>
      </c>
      <c r="AL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20">
        <f t="shared" si="436"/>
        <v>27600</v>
      </c>
      <c r="AN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20">
        <f t="shared" si="437"/>
        <v>0</v>
      </c>
      <c r="AR158" s="120">
        <f t="shared" si="438"/>
        <v>132873.69417108252</v>
      </c>
    </row>
    <row r="159" spans="2:44" x14ac:dyDescent="0.25">
      <c r="B159" s="118" t="s">
        <v>661</v>
      </c>
      <c r="C159" s="119" t="s">
        <v>662</v>
      </c>
      <c r="D1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20">
        <f t="shared" ref="F159:F161" si="439">D159+E159</f>
        <v>0</v>
      </c>
      <c r="G159" s="120"/>
      <c r="H159" s="120">
        <f t="shared" ref="H159:H161" si="440">F159-G159</f>
        <v>0</v>
      </c>
      <c r="I159" s="120"/>
      <c r="J159" s="120">
        <f t="shared" ref="J159:J161" si="441">F159-I159</f>
        <v>0</v>
      </c>
      <c r="K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20">
        <f t="shared" ref="AE159:AE161" si="442">AB159+AC159+AD159</f>
        <v>0</v>
      </c>
      <c r="AF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20">
        <f t="shared" ref="AI159:AI161" si="443">AF159+AG159+AH159</f>
        <v>0</v>
      </c>
      <c r="AJ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20">
        <f t="shared" ref="AM159:AM161" si="444">AJ159+AK159+AL159</f>
        <v>0</v>
      </c>
      <c r="AN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20">
        <f t="shared" ref="AQ159:AQ161" si="445">AN159+AO159+AP159</f>
        <v>0</v>
      </c>
      <c r="AR159" s="120">
        <f t="shared" ref="AR159:AR161" si="446">AE159+AI159+AM159+AQ159</f>
        <v>0</v>
      </c>
    </row>
    <row r="160" spans="2:44" x14ac:dyDescent="0.25">
      <c r="B160" s="118" t="s">
        <v>663</v>
      </c>
      <c r="C160" s="119" t="s">
        <v>664</v>
      </c>
      <c r="D1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20">
        <f t="shared" si="439"/>
        <v>0</v>
      </c>
      <c r="G160" s="120"/>
      <c r="H160" s="120">
        <f t="shared" si="440"/>
        <v>0</v>
      </c>
      <c r="I160" s="120"/>
      <c r="J160" s="120">
        <f t="shared" si="441"/>
        <v>0</v>
      </c>
      <c r="K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20">
        <f t="shared" si="442"/>
        <v>0</v>
      </c>
      <c r="AF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20">
        <f t="shared" si="443"/>
        <v>0</v>
      </c>
      <c r="AJ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20">
        <f t="shared" si="444"/>
        <v>0</v>
      </c>
      <c r="AN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20">
        <f t="shared" si="445"/>
        <v>0</v>
      </c>
      <c r="AR160" s="120">
        <f t="shared" si="446"/>
        <v>0</v>
      </c>
    </row>
    <row r="161" spans="2:44" x14ac:dyDescent="0.25">
      <c r="B161" s="118" t="s">
        <v>251</v>
      </c>
      <c r="C161" s="119" t="s">
        <v>135</v>
      </c>
      <c r="D1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20">
        <f t="shared" si="439"/>
        <v>0</v>
      </c>
      <c r="G161" s="120"/>
      <c r="H161" s="120">
        <f t="shared" si="440"/>
        <v>0</v>
      </c>
      <c r="I161" s="120"/>
      <c r="J161" s="120">
        <f t="shared" si="441"/>
        <v>0</v>
      </c>
      <c r="K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20">
        <f t="shared" si="442"/>
        <v>0</v>
      </c>
      <c r="AF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20">
        <f t="shared" si="443"/>
        <v>0</v>
      </c>
      <c r="AJ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20">
        <f t="shared" si="444"/>
        <v>0</v>
      </c>
      <c r="AN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20">
        <f t="shared" si="445"/>
        <v>0</v>
      </c>
      <c r="AR161" s="120">
        <f t="shared" si="446"/>
        <v>0</v>
      </c>
    </row>
    <row r="162" spans="2:44" x14ac:dyDescent="0.25">
      <c r="B162" s="118" t="s">
        <v>665</v>
      </c>
      <c r="C162" s="119" t="s">
        <v>666</v>
      </c>
      <c r="D1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1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20">
        <f t="shared" si="300"/>
        <v>36000</v>
      </c>
      <c r="G162" s="120"/>
      <c r="H162" s="120">
        <f t="shared" si="424"/>
        <v>36000</v>
      </c>
      <c r="I162" s="120"/>
      <c r="J162" s="120">
        <f t="shared" si="425"/>
        <v>36000</v>
      </c>
      <c r="K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AB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162" s="120">
        <f t="shared" si="426"/>
        <v>36000</v>
      </c>
      <c r="AF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20">
        <f t="shared" si="427"/>
        <v>0</v>
      </c>
      <c r="AJ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20">
        <f t="shared" si="428"/>
        <v>0</v>
      </c>
      <c r="AN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20">
        <f t="shared" si="429"/>
        <v>0</v>
      </c>
      <c r="AR162" s="120">
        <f t="shared" si="430"/>
        <v>36000</v>
      </c>
    </row>
    <row r="163" spans="2:44" x14ac:dyDescent="0.25">
      <c r="B163" s="118" t="s">
        <v>667</v>
      </c>
      <c r="C163" s="119" t="s">
        <v>668</v>
      </c>
      <c r="D1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20">
        <f t="shared" si="300"/>
        <v>0</v>
      </c>
      <c r="G163" s="120"/>
      <c r="H163" s="120">
        <f t="shared" si="424"/>
        <v>0</v>
      </c>
      <c r="I163" s="120"/>
      <c r="J163" s="120">
        <f t="shared" si="425"/>
        <v>0</v>
      </c>
      <c r="K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20">
        <f t="shared" si="426"/>
        <v>0</v>
      </c>
      <c r="AF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20">
        <f t="shared" si="427"/>
        <v>0</v>
      </c>
      <c r="AJ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20">
        <f t="shared" si="428"/>
        <v>0</v>
      </c>
      <c r="AN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20">
        <f t="shared" si="429"/>
        <v>0</v>
      </c>
      <c r="AR163" s="120">
        <f t="shared" si="430"/>
        <v>0</v>
      </c>
    </row>
    <row r="164" spans="2:44" x14ac:dyDescent="0.25">
      <c r="B164" s="127" t="s">
        <v>252</v>
      </c>
      <c r="C164" s="128" t="s">
        <v>136</v>
      </c>
      <c r="D164" s="129">
        <f>SUM(D165:D189)</f>
        <v>0</v>
      </c>
      <c r="E164" s="129">
        <f>SUM(E165:E189)</f>
        <v>0</v>
      </c>
      <c r="F164" s="129">
        <f t="shared" si="300"/>
        <v>0</v>
      </c>
      <c r="G164" s="129">
        <f>SUM(G165:G189)</f>
        <v>0</v>
      </c>
      <c r="H164" s="129">
        <f t="shared" si="4"/>
        <v>0</v>
      </c>
      <c r="I164" s="129">
        <f>SUM(I165:I189)</f>
        <v>0</v>
      </c>
      <c r="J164" s="129">
        <f t="shared" si="5"/>
        <v>0</v>
      </c>
      <c r="K164" s="129">
        <f t="shared" ref="K164:AD164" si="447">SUM(K165:K189)</f>
        <v>0</v>
      </c>
      <c r="L164" s="129">
        <f t="shared" si="447"/>
        <v>0</v>
      </c>
      <c r="M164" s="129">
        <f t="shared" si="447"/>
        <v>0</v>
      </c>
      <c r="N164" s="129">
        <f t="shared" si="447"/>
        <v>0</v>
      </c>
      <c r="O164" s="129">
        <f t="shared" si="447"/>
        <v>0</v>
      </c>
      <c r="P164" s="129">
        <f t="shared" ref="P164:Q164" si="448">SUM(P165:P189)</f>
        <v>0</v>
      </c>
      <c r="Q164" s="129">
        <f t="shared" si="448"/>
        <v>0</v>
      </c>
      <c r="R164" s="129">
        <f t="shared" si="447"/>
        <v>0</v>
      </c>
      <c r="S164" s="129">
        <f t="shared" si="447"/>
        <v>0</v>
      </c>
      <c r="T164" s="129">
        <f t="shared" ref="T164" si="449">SUM(T165:T189)</f>
        <v>0</v>
      </c>
      <c r="U164" s="129">
        <f t="shared" si="447"/>
        <v>0</v>
      </c>
      <c r="V164" s="129">
        <f t="shared" si="447"/>
        <v>0</v>
      </c>
      <c r="W164" s="129">
        <f t="shared" ref="W164" si="450">SUM(W165:W189)</f>
        <v>0</v>
      </c>
      <c r="X164" s="129">
        <f t="shared" si="447"/>
        <v>0</v>
      </c>
      <c r="Y164" s="129">
        <f t="shared" ref="Y164:Z164" si="451">SUM(Y165:Y189)</f>
        <v>0</v>
      </c>
      <c r="Z164" s="129">
        <f t="shared" si="451"/>
        <v>0</v>
      </c>
      <c r="AA164" s="129">
        <f t="shared" si="447"/>
        <v>0</v>
      </c>
      <c r="AB164" s="129">
        <f t="shared" si="447"/>
        <v>0</v>
      </c>
      <c r="AC164" s="129">
        <f t="shared" si="447"/>
        <v>0</v>
      </c>
      <c r="AD164" s="129">
        <f t="shared" si="447"/>
        <v>0</v>
      </c>
      <c r="AE164" s="129">
        <f t="shared" si="9"/>
        <v>0</v>
      </c>
      <c r="AF164" s="129">
        <f>SUM(AF165:AF189)</f>
        <v>0</v>
      </c>
      <c r="AG164" s="129">
        <f>SUM(AG165:AG189)</f>
        <v>0</v>
      </c>
      <c r="AH164" s="129">
        <f>SUM(AH165:AH189)</f>
        <v>0</v>
      </c>
      <c r="AI164" s="129">
        <f t="shared" si="10"/>
        <v>0</v>
      </c>
      <c r="AJ164" s="129">
        <f>SUM(AJ165:AJ189)</f>
        <v>0</v>
      </c>
      <c r="AK164" s="129">
        <f>SUM(AK165:AK189)</f>
        <v>0</v>
      </c>
      <c r="AL164" s="129">
        <f>SUM(AL165:AL189)</f>
        <v>0</v>
      </c>
      <c r="AM164" s="129">
        <f t="shared" si="11"/>
        <v>0</v>
      </c>
      <c r="AN164" s="129">
        <f>SUM(AN165:AN189)</f>
        <v>0</v>
      </c>
      <c r="AO164" s="129">
        <f>SUM(AO165:AO189)</f>
        <v>0</v>
      </c>
      <c r="AP164" s="129">
        <f>SUM(AP165:AP189)</f>
        <v>0</v>
      </c>
      <c r="AQ164" s="129">
        <f t="shared" si="12"/>
        <v>0</v>
      </c>
      <c r="AR164" s="129">
        <f t="shared" si="13"/>
        <v>0</v>
      </c>
    </row>
    <row r="165" spans="2:44" x14ac:dyDescent="0.25">
      <c r="B165" s="118" t="s">
        <v>253</v>
      </c>
      <c r="C165" s="119" t="s">
        <v>137</v>
      </c>
      <c r="D1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20">
        <f t="shared" si="300"/>
        <v>0</v>
      </c>
      <c r="G165" s="120"/>
      <c r="H165" s="120">
        <f t="shared" ref="H165:H168" si="452">F165-G165</f>
        <v>0</v>
      </c>
      <c r="I165" s="120"/>
      <c r="J165" s="120">
        <f t="shared" ref="J165:J168" si="453">F165-I165</f>
        <v>0</v>
      </c>
      <c r="K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20">
        <f t="shared" ref="AE165:AE168" si="454">AB165+AC165+AD165</f>
        <v>0</v>
      </c>
      <c r="AF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20">
        <f t="shared" ref="AI165:AI168" si="455">AF165+AG165+AH165</f>
        <v>0</v>
      </c>
      <c r="AJ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20">
        <f t="shared" ref="AM165:AM168" si="456">AJ165+AK165+AL165</f>
        <v>0</v>
      </c>
      <c r="AN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20">
        <f t="shared" ref="AQ165:AQ168" si="457">AN165+AO165+AP165</f>
        <v>0</v>
      </c>
      <c r="AR165" s="120">
        <f t="shared" ref="AR165:AR168" si="458">AE165+AI165+AM165+AQ165</f>
        <v>0</v>
      </c>
    </row>
    <row r="166" spans="2:44" x14ac:dyDescent="0.25">
      <c r="B166" s="118" t="s">
        <v>669</v>
      </c>
      <c r="C166" s="119" t="s">
        <v>670</v>
      </c>
      <c r="D1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20">
        <f t="shared" si="300"/>
        <v>0</v>
      </c>
      <c r="G166" s="120"/>
      <c r="H166" s="120">
        <f t="shared" si="452"/>
        <v>0</v>
      </c>
      <c r="I166" s="120"/>
      <c r="J166" s="120">
        <f t="shared" si="453"/>
        <v>0</v>
      </c>
      <c r="K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20">
        <f t="shared" si="454"/>
        <v>0</v>
      </c>
      <c r="AF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20">
        <f t="shared" si="455"/>
        <v>0</v>
      </c>
      <c r="AJ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20">
        <f t="shared" si="456"/>
        <v>0</v>
      </c>
      <c r="AN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20">
        <f t="shared" si="457"/>
        <v>0</v>
      </c>
      <c r="AR166" s="120">
        <f t="shared" si="458"/>
        <v>0</v>
      </c>
    </row>
    <row r="167" spans="2:44" x14ac:dyDescent="0.25">
      <c r="B167" s="118" t="s">
        <v>671</v>
      </c>
      <c r="C167" s="119" t="s">
        <v>672</v>
      </c>
      <c r="D16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20">
        <f t="shared" ref="F167" si="459">D167+E167</f>
        <v>0</v>
      </c>
      <c r="G167" s="120"/>
      <c r="H167" s="120">
        <f t="shared" ref="H167" si="460">F167-G167</f>
        <v>0</v>
      </c>
      <c r="I167" s="120"/>
      <c r="J167" s="120">
        <f t="shared" ref="J167" si="461">F167-I167</f>
        <v>0</v>
      </c>
      <c r="K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20">
        <f t="shared" ref="AE167" si="462">AB167+AC167+AD167</f>
        <v>0</v>
      </c>
      <c r="AF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20">
        <f t="shared" ref="AI167" si="463">AF167+AG167+AH167</f>
        <v>0</v>
      </c>
      <c r="AJ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20">
        <f t="shared" ref="AM167" si="464">AJ167+AK167+AL167</f>
        <v>0</v>
      </c>
      <c r="AN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20">
        <f t="shared" ref="AQ167" si="465">AN167+AO167+AP167</f>
        <v>0</v>
      </c>
      <c r="AR167" s="120">
        <f t="shared" ref="AR167" si="466">AE167+AI167+AM167+AQ167</f>
        <v>0</v>
      </c>
    </row>
    <row r="168" spans="2:44" x14ac:dyDescent="0.25">
      <c r="B168" s="118" t="s">
        <v>673</v>
      </c>
      <c r="C168" s="119" t="s">
        <v>674</v>
      </c>
      <c r="D1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20">
        <f t="shared" si="300"/>
        <v>0</v>
      </c>
      <c r="G168" s="120"/>
      <c r="H168" s="120">
        <f t="shared" si="452"/>
        <v>0</v>
      </c>
      <c r="I168" s="120"/>
      <c r="J168" s="120">
        <f t="shared" si="453"/>
        <v>0</v>
      </c>
      <c r="K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20">
        <f t="shared" si="454"/>
        <v>0</v>
      </c>
      <c r="AF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20">
        <f t="shared" si="455"/>
        <v>0</v>
      </c>
      <c r="AJ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20">
        <f t="shared" si="456"/>
        <v>0</v>
      </c>
      <c r="AN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20">
        <f t="shared" si="457"/>
        <v>0</v>
      </c>
      <c r="AR168" s="120">
        <f t="shared" si="458"/>
        <v>0</v>
      </c>
    </row>
    <row r="169" spans="2:44" x14ac:dyDescent="0.25">
      <c r="B169" s="118" t="s">
        <v>675</v>
      </c>
      <c r="C169" s="119" t="s">
        <v>676</v>
      </c>
      <c r="D1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20">
        <f t="shared" ref="F169:F177" si="467">D169+E169</f>
        <v>0</v>
      </c>
      <c r="G169" s="120"/>
      <c r="H169" s="120">
        <f t="shared" ref="H169:H177" si="468">F169-G169</f>
        <v>0</v>
      </c>
      <c r="I169" s="120"/>
      <c r="J169" s="120">
        <f t="shared" ref="J169:J177" si="469">F169-I169</f>
        <v>0</v>
      </c>
      <c r="K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20">
        <f t="shared" ref="AE169:AE177" si="470">AB169+AC169+AD169</f>
        <v>0</v>
      </c>
      <c r="AF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20">
        <f t="shared" ref="AI169:AI177" si="471">AF169+AG169+AH169</f>
        <v>0</v>
      </c>
      <c r="AJ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20">
        <f t="shared" ref="AM169:AM177" si="472">AJ169+AK169+AL169</f>
        <v>0</v>
      </c>
      <c r="AN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20">
        <f t="shared" ref="AQ169:AQ177" si="473">AN169+AO169+AP169</f>
        <v>0</v>
      </c>
      <c r="AR169" s="120">
        <f t="shared" ref="AR169:AR177" si="474">AE169+AI169+AM169+AQ169</f>
        <v>0</v>
      </c>
    </row>
    <row r="170" spans="2:44" x14ac:dyDescent="0.25">
      <c r="B170" s="118" t="s">
        <v>254</v>
      </c>
      <c r="C170" s="119" t="s">
        <v>138</v>
      </c>
      <c r="D1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20">
        <f t="shared" si="467"/>
        <v>0</v>
      </c>
      <c r="G170" s="120"/>
      <c r="H170" s="120">
        <f t="shared" si="468"/>
        <v>0</v>
      </c>
      <c r="I170" s="120"/>
      <c r="J170" s="120">
        <f t="shared" si="469"/>
        <v>0</v>
      </c>
      <c r="K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20">
        <f t="shared" si="470"/>
        <v>0</v>
      </c>
      <c r="AF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20">
        <f t="shared" si="471"/>
        <v>0</v>
      </c>
      <c r="AJ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20">
        <f t="shared" si="472"/>
        <v>0</v>
      </c>
      <c r="AN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20">
        <f t="shared" si="473"/>
        <v>0</v>
      </c>
      <c r="AR170" s="120">
        <f t="shared" si="474"/>
        <v>0</v>
      </c>
    </row>
    <row r="171" spans="2:44" x14ac:dyDescent="0.25">
      <c r="B171" s="118" t="s">
        <v>677</v>
      </c>
      <c r="C171" s="119" t="s">
        <v>678</v>
      </c>
      <c r="D1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20">
        <f t="shared" si="467"/>
        <v>0</v>
      </c>
      <c r="G171" s="120"/>
      <c r="H171" s="120">
        <f t="shared" si="468"/>
        <v>0</v>
      </c>
      <c r="I171" s="120"/>
      <c r="J171" s="120">
        <f t="shared" si="469"/>
        <v>0</v>
      </c>
      <c r="K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20">
        <f t="shared" si="470"/>
        <v>0</v>
      </c>
      <c r="AF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20">
        <f t="shared" si="471"/>
        <v>0</v>
      </c>
      <c r="AJ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20">
        <f t="shared" si="472"/>
        <v>0</v>
      </c>
      <c r="AN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20">
        <f t="shared" si="473"/>
        <v>0</v>
      </c>
      <c r="AR171" s="120">
        <f t="shared" si="474"/>
        <v>0</v>
      </c>
    </row>
    <row r="172" spans="2:44" x14ac:dyDescent="0.25">
      <c r="B172" s="118" t="s">
        <v>679</v>
      </c>
      <c r="C172" s="119" t="s">
        <v>680</v>
      </c>
      <c r="D1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20">
        <f t="shared" si="467"/>
        <v>0</v>
      </c>
      <c r="G172" s="120"/>
      <c r="H172" s="120">
        <f t="shared" si="468"/>
        <v>0</v>
      </c>
      <c r="I172" s="120"/>
      <c r="J172" s="120">
        <f t="shared" si="469"/>
        <v>0</v>
      </c>
      <c r="K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20">
        <f t="shared" si="470"/>
        <v>0</v>
      </c>
      <c r="AF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20">
        <f t="shared" si="471"/>
        <v>0</v>
      </c>
      <c r="AJ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20">
        <f t="shared" si="472"/>
        <v>0</v>
      </c>
      <c r="AN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20">
        <f t="shared" si="473"/>
        <v>0</v>
      </c>
      <c r="AR172" s="120">
        <f t="shared" si="474"/>
        <v>0</v>
      </c>
    </row>
    <row r="173" spans="2:44" x14ac:dyDescent="0.25">
      <c r="B173" s="118" t="s">
        <v>681</v>
      </c>
      <c r="C173" s="119" t="s">
        <v>682</v>
      </c>
      <c r="D1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20">
        <f t="shared" si="467"/>
        <v>0</v>
      </c>
      <c r="G173" s="120"/>
      <c r="H173" s="120">
        <f t="shared" si="468"/>
        <v>0</v>
      </c>
      <c r="I173" s="120"/>
      <c r="J173" s="120">
        <f t="shared" si="469"/>
        <v>0</v>
      </c>
      <c r="K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20">
        <f t="shared" si="470"/>
        <v>0</v>
      </c>
      <c r="AF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20">
        <f t="shared" si="471"/>
        <v>0</v>
      </c>
      <c r="AJ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20">
        <f t="shared" si="472"/>
        <v>0</v>
      </c>
      <c r="AN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20">
        <f t="shared" si="473"/>
        <v>0</v>
      </c>
      <c r="AR173" s="120">
        <f t="shared" si="474"/>
        <v>0</v>
      </c>
    </row>
    <row r="174" spans="2:44" x14ac:dyDescent="0.25">
      <c r="B174" s="118" t="s">
        <v>683</v>
      </c>
      <c r="C174" s="119" t="s">
        <v>684</v>
      </c>
      <c r="D1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20">
        <f t="shared" si="467"/>
        <v>0</v>
      </c>
      <c r="G174" s="120"/>
      <c r="H174" s="120">
        <f t="shared" si="468"/>
        <v>0</v>
      </c>
      <c r="I174" s="120"/>
      <c r="J174" s="120">
        <f t="shared" si="469"/>
        <v>0</v>
      </c>
      <c r="K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20">
        <f t="shared" si="470"/>
        <v>0</v>
      </c>
      <c r="AF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20">
        <f t="shared" si="471"/>
        <v>0</v>
      </c>
      <c r="AJ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20">
        <f t="shared" si="472"/>
        <v>0</v>
      </c>
      <c r="AN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20">
        <f t="shared" si="473"/>
        <v>0</v>
      </c>
      <c r="AR174" s="120">
        <f t="shared" si="474"/>
        <v>0</v>
      </c>
    </row>
    <row r="175" spans="2:44" x14ac:dyDescent="0.25">
      <c r="B175" s="118" t="s">
        <v>685</v>
      </c>
      <c r="C175" s="119" t="s">
        <v>686</v>
      </c>
      <c r="D1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20">
        <f t="shared" si="467"/>
        <v>0</v>
      </c>
      <c r="G175" s="120"/>
      <c r="H175" s="120">
        <f t="shared" si="468"/>
        <v>0</v>
      </c>
      <c r="I175" s="120"/>
      <c r="J175" s="120">
        <f t="shared" si="469"/>
        <v>0</v>
      </c>
      <c r="K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20">
        <f t="shared" si="470"/>
        <v>0</v>
      </c>
      <c r="AF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20">
        <f t="shared" si="471"/>
        <v>0</v>
      </c>
      <c r="AJ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20">
        <f t="shared" si="472"/>
        <v>0</v>
      </c>
      <c r="AN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20">
        <f t="shared" si="473"/>
        <v>0</v>
      </c>
      <c r="AR175" s="120">
        <f t="shared" si="474"/>
        <v>0</v>
      </c>
    </row>
    <row r="176" spans="2:44" x14ac:dyDescent="0.25">
      <c r="B176" s="118" t="s">
        <v>255</v>
      </c>
      <c r="C176" s="119" t="s">
        <v>687</v>
      </c>
      <c r="D1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20">
        <f t="shared" si="467"/>
        <v>0</v>
      </c>
      <c r="G176" s="120"/>
      <c r="H176" s="120">
        <f t="shared" si="468"/>
        <v>0</v>
      </c>
      <c r="I176" s="120"/>
      <c r="J176" s="120">
        <f t="shared" si="469"/>
        <v>0</v>
      </c>
      <c r="K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20">
        <f t="shared" si="470"/>
        <v>0</v>
      </c>
      <c r="AF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20">
        <f t="shared" si="471"/>
        <v>0</v>
      </c>
      <c r="AJ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20">
        <f t="shared" si="472"/>
        <v>0</v>
      </c>
      <c r="AN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20">
        <f t="shared" si="473"/>
        <v>0</v>
      </c>
      <c r="AR176" s="120">
        <f t="shared" si="474"/>
        <v>0</v>
      </c>
    </row>
    <row r="177" spans="2:44" x14ac:dyDescent="0.25">
      <c r="B177" s="118" t="s">
        <v>688</v>
      </c>
      <c r="C177" s="119" t="s">
        <v>689</v>
      </c>
      <c r="D1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20">
        <f t="shared" si="467"/>
        <v>0</v>
      </c>
      <c r="G177" s="120"/>
      <c r="H177" s="120">
        <f t="shared" si="468"/>
        <v>0</v>
      </c>
      <c r="I177" s="120"/>
      <c r="J177" s="120">
        <f t="shared" si="469"/>
        <v>0</v>
      </c>
      <c r="K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20">
        <f t="shared" si="470"/>
        <v>0</v>
      </c>
      <c r="AF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20">
        <f t="shared" si="471"/>
        <v>0</v>
      </c>
      <c r="AJ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20">
        <f t="shared" si="472"/>
        <v>0</v>
      </c>
      <c r="AN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20">
        <f t="shared" si="473"/>
        <v>0</v>
      </c>
      <c r="AR177" s="120">
        <f t="shared" si="474"/>
        <v>0</v>
      </c>
    </row>
    <row r="178" spans="2:44" x14ac:dyDescent="0.25">
      <c r="B178" s="118" t="s">
        <v>256</v>
      </c>
      <c r="C178" s="119" t="s">
        <v>690</v>
      </c>
      <c r="D1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20">
        <f t="shared" ref="F178:F185" si="475">D178+E178</f>
        <v>0</v>
      </c>
      <c r="G178" s="120"/>
      <c r="H178" s="120">
        <f t="shared" ref="H178:H185" si="476">F178-G178</f>
        <v>0</v>
      </c>
      <c r="I178" s="120"/>
      <c r="J178" s="120">
        <f t="shared" ref="J178:J185" si="477">F178-I178</f>
        <v>0</v>
      </c>
      <c r="K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20">
        <f t="shared" ref="AE178:AE185" si="478">AB178+AC178+AD178</f>
        <v>0</v>
      </c>
      <c r="AF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20">
        <f t="shared" ref="AI178:AI185" si="479">AF178+AG178+AH178</f>
        <v>0</v>
      </c>
      <c r="AJ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20">
        <f t="shared" ref="AM178:AM185" si="480">AJ178+AK178+AL178</f>
        <v>0</v>
      </c>
      <c r="AN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20">
        <f t="shared" ref="AQ178:AQ185" si="481">AN178+AO178+AP178</f>
        <v>0</v>
      </c>
      <c r="AR178" s="120">
        <f t="shared" ref="AR178:AR185" si="482">AE178+AI178+AM178+AQ178</f>
        <v>0</v>
      </c>
    </row>
    <row r="179" spans="2:44" x14ac:dyDescent="0.25">
      <c r="B179" s="118" t="s">
        <v>691</v>
      </c>
      <c r="C179" s="119" t="s">
        <v>690</v>
      </c>
      <c r="D1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20">
        <f t="shared" si="475"/>
        <v>0</v>
      </c>
      <c r="G179" s="120"/>
      <c r="H179" s="120">
        <f t="shared" si="476"/>
        <v>0</v>
      </c>
      <c r="I179" s="120"/>
      <c r="J179" s="120">
        <f t="shared" si="477"/>
        <v>0</v>
      </c>
      <c r="K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20">
        <f t="shared" si="478"/>
        <v>0</v>
      </c>
      <c r="AF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20">
        <f t="shared" si="479"/>
        <v>0</v>
      </c>
      <c r="AJ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20">
        <f t="shared" si="480"/>
        <v>0</v>
      </c>
      <c r="AN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20">
        <f t="shared" si="481"/>
        <v>0</v>
      </c>
      <c r="AR179" s="120">
        <f t="shared" si="482"/>
        <v>0</v>
      </c>
    </row>
    <row r="180" spans="2:44" x14ac:dyDescent="0.25">
      <c r="B180" s="118" t="s">
        <v>692</v>
      </c>
      <c r="C180" s="119" t="s">
        <v>693</v>
      </c>
      <c r="D1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20">
        <f t="shared" si="475"/>
        <v>0</v>
      </c>
      <c r="G180" s="120"/>
      <c r="H180" s="120">
        <f t="shared" si="476"/>
        <v>0</v>
      </c>
      <c r="I180" s="120"/>
      <c r="J180" s="120">
        <f t="shared" si="477"/>
        <v>0</v>
      </c>
      <c r="K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20">
        <f t="shared" si="478"/>
        <v>0</v>
      </c>
      <c r="AF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20">
        <f t="shared" si="479"/>
        <v>0</v>
      </c>
      <c r="AJ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20">
        <f t="shared" si="480"/>
        <v>0</v>
      </c>
      <c r="AN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20">
        <f t="shared" si="481"/>
        <v>0</v>
      </c>
      <c r="AR180" s="120">
        <f t="shared" si="482"/>
        <v>0</v>
      </c>
    </row>
    <row r="181" spans="2:44" x14ac:dyDescent="0.25">
      <c r="B181" s="118" t="s">
        <v>694</v>
      </c>
      <c r="C181" s="119" t="s">
        <v>695</v>
      </c>
      <c r="D1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20">
        <f t="shared" si="475"/>
        <v>0</v>
      </c>
      <c r="G181" s="120"/>
      <c r="H181" s="120">
        <f t="shared" si="476"/>
        <v>0</v>
      </c>
      <c r="I181" s="120"/>
      <c r="J181" s="120">
        <f t="shared" si="477"/>
        <v>0</v>
      </c>
      <c r="K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20">
        <f t="shared" si="478"/>
        <v>0</v>
      </c>
      <c r="AF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20">
        <f t="shared" si="479"/>
        <v>0</v>
      </c>
      <c r="AJ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20">
        <f t="shared" si="480"/>
        <v>0</v>
      </c>
      <c r="AN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20">
        <f t="shared" si="481"/>
        <v>0</v>
      </c>
      <c r="AR181" s="120">
        <f t="shared" si="482"/>
        <v>0</v>
      </c>
    </row>
    <row r="182" spans="2:44" x14ac:dyDescent="0.25">
      <c r="B182" s="118" t="s">
        <v>257</v>
      </c>
      <c r="C182" s="119" t="s">
        <v>696</v>
      </c>
      <c r="D1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20">
        <f t="shared" si="475"/>
        <v>0</v>
      </c>
      <c r="G182" s="120"/>
      <c r="H182" s="120">
        <f t="shared" si="476"/>
        <v>0</v>
      </c>
      <c r="I182" s="120"/>
      <c r="J182" s="120">
        <f t="shared" si="477"/>
        <v>0</v>
      </c>
      <c r="K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20">
        <f t="shared" si="478"/>
        <v>0</v>
      </c>
      <c r="AF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20">
        <f t="shared" si="479"/>
        <v>0</v>
      </c>
      <c r="AJ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20">
        <f t="shared" si="480"/>
        <v>0</v>
      </c>
      <c r="AN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20">
        <f t="shared" si="481"/>
        <v>0</v>
      </c>
      <c r="AR182" s="120">
        <f t="shared" si="482"/>
        <v>0</v>
      </c>
    </row>
    <row r="183" spans="2:44" x14ac:dyDescent="0.25">
      <c r="B183" s="118" t="s">
        <v>697</v>
      </c>
      <c r="C183" s="119" t="s">
        <v>696</v>
      </c>
      <c r="D18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20">
        <f t="shared" si="475"/>
        <v>0</v>
      </c>
      <c r="G183" s="120"/>
      <c r="H183" s="120">
        <f t="shared" si="476"/>
        <v>0</v>
      </c>
      <c r="I183" s="120"/>
      <c r="J183" s="120">
        <f t="shared" si="477"/>
        <v>0</v>
      </c>
      <c r="K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20">
        <f t="shared" si="478"/>
        <v>0</v>
      </c>
      <c r="AF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20">
        <f t="shared" si="479"/>
        <v>0</v>
      </c>
      <c r="AJ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20">
        <f t="shared" si="480"/>
        <v>0</v>
      </c>
      <c r="AN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20">
        <f t="shared" si="481"/>
        <v>0</v>
      </c>
      <c r="AR183" s="120">
        <f t="shared" si="482"/>
        <v>0</v>
      </c>
    </row>
    <row r="184" spans="2:44" x14ac:dyDescent="0.25">
      <c r="B184" s="118" t="s">
        <v>698</v>
      </c>
      <c r="C184" s="119" t="s">
        <v>699</v>
      </c>
      <c r="D1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20">
        <f t="shared" si="475"/>
        <v>0</v>
      </c>
      <c r="G184" s="120"/>
      <c r="H184" s="120">
        <f t="shared" si="476"/>
        <v>0</v>
      </c>
      <c r="I184" s="120"/>
      <c r="J184" s="120">
        <f t="shared" si="477"/>
        <v>0</v>
      </c>
      <c r="K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20">
        <f t="shared" si="478"/>
        <v>0</v>
      </c>
      <c r="AF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20">
        <f t="shared" si="479"/>
        <v>0</v>
      </c>
      <c r="AJ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20">
        <f t="shared" si="480"/>
        <v>0</v>
      </c>
      <c r="AN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20">
        <f t="shared" si="481"/>
        <v>0</v>
      </c>
      <c r="AR184" s="120">
        <f t="shared" si="482"/>
        <v>0</v>
      </c>
    </row>
    <row r="185" spans="2:44" x14ac:dyDescent="0.25">
      <c r="B185" s="118" t="s">
        <v>700</v>
      </c>
      <c r="C185" s="119" t="s">
        <v>701</v>
      </c>
      <c r="D1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20">
        <f t="shared" si="475"/>
        <v>0</v>
      </c>
      <c r="G185" s="120"/>
      <c r="H185" s="120">
        <f t="shared" si="476"/>
        <v>0</v>
      </c>
      <c r="I185" s="120"/>
      <c r="J185" s="120">
        <f t="shared" si="477"/>
        <v>0</v>
      </c>
      <c r="K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20">
        <f t="shared" si="478"/>
        <v>0</v>
      </c>
      <c r="AF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20">
        <f t="shared" si="479"/>
        <v>0</v>
      </c>
      <c r="AJ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20">
        <f t="shared" si="480"/>
        <v>0</v>
      </c>
      <c r="AN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20">
        <f t="shared" si="481"/>
        <v>0</v>
      </c>
      <c r="AR185" s="120">
        <f t="shared" si="482"/>
        <v>0</v>
      </c>
    </row>
    <row r="186" spans="2:44" x14ac:dyDescent="0.25">
      <c r="B186" s="118" t="s">
        <v>258</v>
      </c>
      <c r="C186" s="119" t="s">
        <v>702</v>
      </c>
      <c r="D1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20">
        <f t="shared" ref="F186:F189" si="483">D186+E186</f>
        <v>0</v>
      </c>
      <c r="G186" s="120"/>
      <c r="H186" s="120">
        <f t="shared" ref="H186:H189" si="484">F186-G186</f>
        <v>0</v>
      </c>
      <c r="I186" s="120"/>
      <c r="J186" s="120">
        <f t="shared" ref="J186:J189" si="485">F186-I186</f>
        <v>0</v>
      </c>
      <c r="K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20">
        <f t="shared" ref="AE186:AE189" si="486">AB186+AC186+AD186</f>
        <v>0</v>
      </c>
      <c r="AF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20">
        <f t="shared" ref="AI186:AI189" si="487">AF186+AG186+AH186</f>
        <v>0</v>
      </c>
      <c r="AJ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20">
        <f t="shared" ref="AM186:AM189" si="488">AJ186+AK186+AL186</f>
        <v>0</v>
      </c>
      <c r="AN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20">
        <f t="shared" ref="AQ186:AQ189" si="489">AN186+AO186+AP186</f>
        <v>0</v>
      </c>
      <c r="AR186" s="120">
        <f t="shared" ref="AR186:AR189" si="490">AE186+AI186+AM186+AQ186</f>
        <v>0</v>
      </c>
    </row>
    <row r="187" spans="2:44" x14ac:dyDescent="0.25">
      <c r="B187" s="118" t="s">
        <v>703</v>
      </c>
      <c r="C187" s="119" t="s">
        <v>704</v>
      </c>
      <c r="D1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20">
        <f t="shared" si="483"/>
        <v>0</v>
      </c>
      <c r="G187" s="120"/>
      <c r="H187" s="120">
        <f t="shared" si="484"/>
        <v>0</v>
      </c>
      <c r="I187" s="120"/>
      <c r="J187" s="120">
        <f t="shared" si="485"/>
        <v>0</v>
      </c>
      <c r="K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20">
        <f t="shared" si="486"/>
        <v>0</v>
      </c>
      <c r="AF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20">
        <f t="shared" si="487"/>
        <v>0</v>
      </c>
      <c r="AJ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20">
        <f t="shared" si="488"/>
        <v>0</v>
      </c>
      <c r="AN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20">
        <f t="shared" si="489"/>
        <v>0</v>
      </c>
      <c r="AR187" s="120">
        <f t="shared" si="490"/>
        <v>0</v>
      </c>
    </row>
    <row r="188" spans="2:44" x14ac:dyDescent="0.25">
      <c r="B188" s="118" t="s">
        <v>705</v>
      </c>
      <c r="C188" s="119" t="s">
        <v>706</v>
      </c>
      <c r="D1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20">
        <f t="shared" si="483"/>
        <v>0</v>
      </c>
      <c r="G188" s="120"/>
      <c r="H188" s="120">
        <f t="shared" si="484"/>
        <v>0</v>
      </c>
      <c r="I188" s="120"/>
      <c r="J188" s="120">
        <f t="shared" si="485"/>
        <v>0</v>
      </c>
      <c r="K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20">
        <f t="shared" si="486"/>
        <v>0</v>
      </c>
      <c r="AF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20">
        <f t="shared" si="487"/>
        <v>0</v>
      </c>
      <c r="AJ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20">
        <f t="shared" si="488"/>
        <v>0</v>
      </c>
      <c r="AN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20">
        <f t="shared" si="489"/>
        <v>0</v>
      </c>
      <c r="AR188" s="120">
        <f t="shared" si="490"/>
        <v>0</v>
      </c>
    </row>
    <row r="189" spans="2:44" x14ac:dyDescent="0.25">
      <c r="B189" s="118" t="s">
        <v>707</v>
      </c>
      <c r="C189" s="119" t="s">
        <v>708</v>
      </c>
      <c r="D18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20">
        <f t="shared" si="483"/>
        <v>0</v>
      </c>
      <c r="G189" s="120"/>
      <c r="H189" s="120">
        <f t="shared" si="484"/>
        <v>0</v>
      </c>
      <c r="I189" s="120"/>
      <c r="J189" s="120">
        <f t="shared" si="485"/>
        <v>0</v>
      </c>
      <c r="K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20">
        <f t="shared" si="486"/>
        <v>0</v>
      </c>
      <c r="AF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20">
        <f t="shared" si="487"/>
        <v>0</v>
      </c>
      <c r="AJ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20">
        <f t="shared" si="488"/>
        <v>0</v>
      </c>
      <c r="AN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20">
        <f t="shared" si="489"/>
        <v>0</v>
      </c>
      <c r="AR189" s="120">
        <f t="shared" si="490"/>
        <v>0</v>
      </c>
    </row>
    <row r="190" spans="2:44" x14ac:dyDescent="0.25">
      <c r="B190" s="127" t="s">
        <v>259</v>
      </c>
      <c r="C190" s="128" t="s">
        <v>139</v>
      </c>
      <c r="D190" s="129">
        <f>D191+D199</f>
        <v>54176.5</v>
      </c>
      <c r="E190" s="129">
        <f>E191+E199</f>
        <v>0</v>
      </c>
      <c r="F190" s="129">
        <f t="shared" si="300"/>
        <v>54176.5</v>
      </c>
      <c r="G190" s="129">
        <f>G191+G199</f>
        <v>0</v>
      </c>
      <c r="H190" s="129">
        <f t="shared" si="4"/>
        <v>54176.5</v>
      </c>
      <c r="I190" s="129">
        <f>I191+I199</f>
        <v>0</v>
      </c>
      <c r="J190" s="129">
        <f t="shared" si="5"/>
        <v>54176.5</v>
      </c>
      <c r="K190" s="129">
        <f>K191+K199</f>
        <v>0</v>
      </c>
      <c r="L190" s="129">
        <f t="shared" ref="L190:AA190" si="491">L191+L199</f>
        <v>0</v>
      </c>
      <c r="M190" s="129">
        <f t="shared" si="491"/>
        <v>0</v>
      </c>
      <c r="N190" s="129">
        <f t="shared" si="491"/>
        <v>0</v>
      </c>
      <c r="O190" s="129">
        <f t="shared" si="491"/>
        <v>0</v>
      </c>
      <c r="P190" s="129">
        <f t="shared" si="491"/>
        <v>0</v>
      </c>
      <c r="Q190" s="129">
        <f t="shared" si="491"/>
        <v>0</v>
      </c>
      <c r="R190" s="129">
        <f t="shared" si="491"/>
        <v>0</v>
      </c>
      <c r="S190" s="129">
        <f t="shared" si="491"/>
        <v>0</v>
      </c>
      <c r="T190" s="129">
        <f t="shared" si="491"/>
        <v>0</v>
      </c>
      <c r="U190" s="129">
        <f t="shared" si="491"/>
        <v>0</v>
      </c>
      <c r="V190" s="129">
        <f t="shared" si="491"/>
        <v>54176.5</v>
      </c>
      <c r="W190" s="129">
        <f t="shared" si="491"/>
        <v>0</v>
      </c>
      <c r="X190" s="129">
        <f t="shared" si="491"/>
        <v>0</v>
      </c>
      <c r="Y190" s="129">
        <f t="shared" ref="Y190:Z190" si="492">Y191+Y199</f>
        <v>0</v>
      </c>
      <c r="Z190" s="129">
        <f t="shared" si="492"/>
        <v>0</v>
      </c>
      <c r="AA190" s="129">
        <f t="shared" si="491"/>
        <v>0</v>
      </c>
      <c r="AB190" s="129">
        <f t="shared" ref="AB190" si="493">AB191+AB199</f>
        <v>54176.5</v>
      </c>
      <c r="AC190" s="129">
        <f t="shared" ref="AC190" si="494">AC191+AC199</f>
        <v>0</v>
      </c>
      <c r="AD190" s="129">
        <f t="shared" ref="AD190" si="495">AD191+AD199</f>
        <v>0</v>
      </c>
      <c r="AE190" s="129">
        <f t="shared" si="9"/>
        <v>54176.5</v>
      </c>
      <c r="AF190" s="129">
        <f t="shared" ref="AF190" si="496">AF191+AF199</f>
        <v>0</v>
      </c>
      <c r="AG190" s="129">
        <f t="shared" ref="AG190" si="497">AG191+AG199</f>
        <v>0</v>
      </c>
      <c r="AH190" s="129">
        <f t="shared" ref="AH190" si="498">AH191+AH199</f>
        <v>0</v>
      </c>
      <c r="AI190" s="129">
        <f t="shared" si="10"/>
        <v>0</v>
      </c>
      <c r="AJ190" s="129">
        <f t="shared" ref="AJ190" si="499">AJ191+AJ199</f>
        <v>0</v>
      </c>
      <c r="AK190" s="129">
        <f t="shared" ref="AK190" si="500">AK191+AK199</f>
        <v>0</v>
      </c>
      <c r="AL190" s="129">
        <f t="shared" ref="AL190" si="501">AL191+AL199</f>
        <v>0</v>
      </c>
      <c r="AM190" s="129">
        <f t="shared" si="11"/>
        <v>0</v>
      </c>
      <c r="AN190" s="129">
        <f t="shared" ref="AN190" si="502">AN191+AN199</f>
        <v>0</v>
      </c>
      <c r="AO190" s="129">
        <f t="shared" ref="AO190" si="503">AO191+AO199</f>
        <v>0</v>
      </c>
      <c r="AP190" s="129">
        <f t="shared" ref="AP190" si="504">AP191+AP199</f>
        <v>0</v>
      </c>
      <c r="AQ190" s="129">
        <f t="shared" si="12"/>
        <v>0</v>
      </c>
      <c r="AR190" s="129">
        <f t="shared" si="13"/>
        <v>54176.5</v>
      </c>
    </row>
    <row r="191" spans="2:44" x14ac:dyDescent="0.25">
      <c r="B191" s="127" t="s">
        <v>260</v>
      </c>
      <c r="C191" s="128" t="s">
        <v>140</v>
      </c>
      <c r="D191" s="129">
        <f>SUM(D192:D198)</f>
        <v>33994</v>
      </c>
      <c r="E191" s="129">
        <f>SUM(E192:E198)</f>
        <v>0</v>
      </c>
      <c r="F191" s="129">
        <f>D191+E191</f>
        <v>33994</v>
      </c>
      <c r="G191" s="129">
        <f>SUM(G192:G198)</f>
        <v>0</v>
      </c>
      <c r="H191" s="129">
        <f>F191-G191</f>
        <v>33994</v>
      </c>
      <c r="I191" s="129">
        <f>SUM(I192:I198)</f>
        <v>0</v>
      </c>
      <c r="J191" s="129">
        <f>F191-I191</f>
        <v>33994</v>
      </c>
      <c r="K191" s="129">
        <f t="shared" ref="K191:AD191" si="505">SUM(K192:K198)</f>
        <v>0</v>
      </c>
      <c r="L191" s="129">
        <f t="shared" si="505"/>
        <v>0</v>
      </c>
      <c r="M191" s="129">
        <f t="shared" si="505"/>
        <v>0</v>
      </c>
      <c r="N191" s="129">
        <f t="shared" si="505"/>
        <v>0</v>
      </c>
      <c r="O191" s="129">
        <f t="shared" si="505"/>
        <v>0</v>
      </c>
      <c r="P191" s="129">
        <f t="shared" ref="P191:Q191" si="506">SUM(P192:P198)</f>
        <v>0</v>
      </c>
      <c r="Q191" s="129">
        <f t="shared" si="506"/>
        <v>0</v>
      </c>
      <c r="R191" s="129">
        <f t="shared" si="505"/>
        <v>0</v>
      </c>
      <c r="S191" s="129">
        <f t="shared" si="505"/>
        <v>0</v>
      </c>
      <c r="T191" s="129">
        <f t="shared" ref="T191" si="507">SUM(T192:T198)</f>
        <v>0</v>
      </c>
      <c r="U191" s="129">
        <f t="shared" si="505"/>
        <v>0</v>
      </c>
      <c r="V191" s="129">
        <f t="shared" si="505"/>
        <v>33994</v>
      </c>
      <c r="W191" s="129">
        <f t="shared" ref="W191" si="508">SUM(W192:W198)</f>
        <v>0</v>
      </c>
      <c r="X191" s="129">
        <f t="shared" si="505"/>
        <v>0</v>
      </c>
      <c r="Y191" s="129">
        <f t="shared" ref="Y191:Z191" si="509">SUM(Y192:Y198)</f>
        <v>0</v>
      </c>
      <c r="Z191" s="129">
        <f t="shared" si="509"/>
        <v>0</v>
      </c>
      <c r="AA191" s="129">
        <f t="shared" si="505"/>
        <v>0</v>
      </c>
      <c r="AB191" s="129">
        <f t="shared" si="505"/>
        <v>33994</v>
      </c>
      <c r="AC191" s="129">
        <f t="shared" si="505"/>
        <v>0</v>
      </c>
      <c r="AD191" s="129">
        <f t="shared" si="505"/>
        <v>0</v>
      </c>
      <c r="AE191" s="129">
        <f>AB191+AC191+AD191</f>
        <v>33994</v>
      </c>
      <c r="AF191" s="129">
        <f>SUM(AF192:AF198)</f>
        <v>0</v>
      </c>
      <c r="AG191" s="129">
        <f>SUM(AG192:AG198)</f>
        <v>0</v>
      </c>
      <c r="AH191" s="129">
        <f>SUM(AH192:AH198)</f>
        <v>0</v>
      </c>
      <c r="AI191" s="129">
        <f>AF191+AG191+AH191</f>
        <v>0</v>
      </c>
      <c r="AJ191" s="129">
        <f>SUM(AJ192:AJ198)</f>
        <v>0</v>
      </c>
      <c r="AK191" s="129">
        <f>SUM(AK192:AK198)</f>
        <v>0</v>
      </c>
      <c r="AL191" s="129">
        <f>SUM(AL192:AL198)</f>
        <v>0</v>
      </c>
      <c r="AM191" s="129">
        <f>AJ191+AK191+AL191</f>
        <v>0</v>
      </c>
      <c r="AN191" s="129">
        <f>SUM(AN192:AN198)</f>
        <v>0</v>
      </c>
      <c r="AO191" s="129">
        <f>SUM(AO192:AO198)</f>
        <v>0</v>
      </c>
      <c r="AP191" s="129">
        <f>SUM(AP192:AP198)</f>
        <v>0</v>
      </c>
      <c r="AQ191" s="129">
        <f>AN191+AO191+AP191</f>
        <v>0</v>
      </c>
      <c r="AR191" s="129">
        <f>AE191+AI191+AM191+AQ191</f>
        <v>33994</v>
      </c>
    </row>
    <row r="192" spans="2:44" x14ac:dyDescent="0.25">
      <c r="B192" s="118" t="s">
        <v>266</v>
      </c>
      <c r="C192" s="119" t="s">
        <v>146</v>
      </c>
      <c r="D1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20">
        <f t="shared" ref="F192:F194" si="510">D192+E192</f>
        <v>0</v>
      </c>
      <c r="G192" s="120"/>
      <c r="H192" s="120">
        <f>F192-G192</f>
        <v>0</v>
      </c>
      <c r="I192" s="120"/>
      <c r="J192" s="120">
        <f>F192-I192</f>
        <v>0</v>
      </c>
      <c r="K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20">
        <f>AB192+AC192+AD192</f>
        <v>0</v>
      </c>
      <c r="AF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20">
        <f>AF192+AG192+AH192</f>
        <v>0</v>
      </c>
      <c r="AJ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20">
        <f>AJ192+AK192+AL192</f>
        <v>0</v>
      </c>
      <c r="AN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20">
        <f>AN192+AO192+AP192</f>
        <v>0</v>
      </c>
      <c r="AR192" s="120">
        <f>AE192+AI192+AM192+AQ192</f>
        <v>0</v>
      </c>
    </row>
    <row r="193" spans="2:44" x14ac:dyDescent="0.25">
      <c r="B193" s="118" t="s">
        <v>709</v>
      </c>
      <c r="C193" s="119" t="s">
        <v>710</v>
      </c>
      <c r="D1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20">
        <f t="shared" ref="F193" si="511">D193+E193</f>
        <v>0</v>
      </c>
      <c r="G193" s="120"/>
      <c r="H193" s="120">
        <f t="shared" ref="H193" si="512">F193-G193</f>
        <v>0</v>
      </c>
      <c r="I193" s="120"/>
      <c r="J193" s="120">
        <f t="shared" ref="J193" si="513">F193-I193</f>
        <v>0</v>
      </c>
      <c r="K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20">
        <f t="shared" ref="AE193" si="514">AB193+AC193+AD193</f>
        <v>0</v>
      </c>
      <c r="AF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20">
        <f t="shared" ref="AI193" si="515">AF193+AG193+AH193</f>
        <v>0</v>
      </c>
      <c r="AJ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20">
        <f t="shared" ref="AM193" si="516">AJ193+AK193+AL193</f>
        <v>0</v>
      </c>
      <c r="AN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20">
        <f t="shared" ref="AQ193" si="517">AN193+AO193+AP193</f>
        <v>0</v>
      </c>
      <c r="AR193" s="120">
        <f t="shared" ref="AR193" si="518">AE193+AI193+AM193+AQ193</f>
        <v>0</v>
      </c>
    </row>
    <row r="194" spans="2:44" x14ac:dyDescent="0.25">
      <c r="B194" s="118" t="s">
        <v>711</v>
      </c>
      <c r="C194" s="119" t="s">
        <v>712</v>
      </c>
      <c r="D1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20">
        <f t="shared" si="510"/>
        <v>0</v>
      </c>
      <c r="G194" s="120"/>
      <c r="H194" s="120">
        <f>F194-G194</f>
        <v>0</v>
      </c>
      <c r="I194" s="120"/>
      <c r="J194" s="120">
        <f>F194-I194</f>
        <v>0</v>
      </c>
      <c r="K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20">
        <f>AB194+AC194+AD194</f>
        <v>0</v>
      </c>
      <c r="AF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20">
        <f>AF194+AG194+AH194</f>
        <v>0</v>
      </c>
      <c r="AJ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20">
        <f>AJ194+AK194+AL194</f>
        <v>0</v>
      </c>
      <c r="AN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20">
        <f>AN194+AO194+AP194</f>
        <v>0</v>
      </c>
      <c r="AR194" s="120">
        <f>AE194+AI194+AM194+AQ194</f>
        <v>0</v>
      </c>
    </row>
    <row r="195" spans="2:44" x14ac:dyDescent="0.25">
      <c r="B195" s="118" t="s">
        <v>713</v>
      </c>
      <c r="C195" s="119" t="s">
        <v>714</v>
      </c>
      <c r="D1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20">
        <f>D195+E195</f>
        <v>0</v>
      </c>
      <c r="G195" s="120"/>
      <c r="H195" s="120">
        <f t="shared" ref="H195:H196" si="519">F195-G195</f>
        <v>0</v>
      </c>
      <c r="I195" s="120"/>
      <c r="J195" s="120">
        <f t="shared" ref="J195:J196" si="520">F195-I195</f>
        <v>0</v>
      </c>
      <c r="K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20">
        <f t="shared" ref="AE195:AE196" si="521">AB195+AC195+AD195</f>
        <v>0</v>
      </c>
      <c r="AF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20">
        <f t="shared" ref="AI195:AI196" si="522">AF195+AG195+AH195</f>
        <v>0</v>
      </c>
      <c r="AJ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20">
        <f t="shared" ref="AM195:AM196" si="523">AJ195+AK195+AL195</f>
        <v>0</v>
      </c>
      <c r="AN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20">
        <f t="shared" ref="AQ195:AQ196" si="524">AN195+AO195+AP195</f>
        <v>0</v>
      </c>
      <c r="AR195" s="120">
        <f t="shared" ref="AR195:AR196" si="525">AE195+AI195+AM195+AQ195</f>
        <v>0</v>
      </c>
    </row>
    <row r="196" spans="2:44" x14ac:dyDescent="0.25">
      <c r="B196" s="118" t="s">
        <v>715</v>
      </c>
      <c r="C196" s="119" t="s">
        <v>716</v>
      </c>
      <c r="D1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33994</v>
      </c>
      <c r="E1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20">
        <f t="shared" ref="F196" si="526">D196+E196</f>
        <v>33994</v>
      </c>
      <c r="G196" s="120"/>
      <c r="H196" s="120">
        <f t="shared" si="519"/>
        <v>33994</v>
      </c>
      <c r="I196" s="120"/>
      <c r="J196" s="120">
        <f t="shared" si="520"/>
        <v>33994</v>
      </c>
      <c r="K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33994</v>
      </c>
      <c r="W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33994</v>
      </c>
      <c r="AC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20">
        <f t="shared" si="521"/>
        <v>33994</v>
      </c>
      <c r="AF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20">
        <f t="shared" si="522"/>
        <v>0</v>
      </c>
      <c r="AJ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20">
        <f t="shared" si="523"/>
        <v>0</v>
      </c>
      <c r="AN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20">
        <f t="shared" si="524"/>
        <v>0</v>
      </c>
      <c r="AR196" s="120">
        <f t="shared" si="525"/>
        <v>33994</v>
      </c>
    </row>
    <row r="197" spans="2:44" x14ac:dyDescent="0.25">
      <c r="B197" s="118" t="s">
        <v>717</v>
      </c>
      <c r="C197" s="119" t="s">
        <v>718</v>
      </c>
      <c r="D1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20">
        <f t="shared" ref="F197" si="527">D197+E197</f>
        <v>0</v>
      </c>
      <c r="G197" s="120"/>
      <c r="H197" s="120">
        <f>F197-G197</f>
        <v>0</v>
      </c>
      <c r="I197" s="120"/>
      <c r="J197" s="120">
        <f>F197-I197</f>
        <v>0</v>
      </c>
      <c r="K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20">
        <f>AB197+AC197+AD197</f>
        <v>0</v>
      </c>
      <c r="AF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20">
        <f>AF197+AG197+AH197</f>
        <v>0</v>
      </c>
      <c r="AJ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20">
        <f>AJ197+AK197+AL197</f>
        <v>0</v>
      </c>
      <c r="AN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20">
        <f>AN197+AO197+AP197</f>
        <v>0</v>
      </c>
      <c r="AR197" s="120">
        <f>AE197+AI197+AM197+AQ197</f>
        <v>0</v>
      </c>
    </row>
    <row r="198" spans="2:44" x14ac:dyDescent="0.25">
      <c r="B198" s="118" t="s">
        <v>719</v>
      </c>
      <c r="C198" s="119" t="s">
        <v>720</v>
      </c>
      <c r="D1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20">
        <f>D198+E198</f>
        <v>0</v>
      </c>
      <c r="G198" s="120"/>
      <c r="H198" s="120">
        <f t="shared" ref="H198" si="528">F198-G198</f>
        <v>0</v>
      </c>
      <c r="I198" s="120"/>
      <c r="J198" s="120">
        <f t="shared" ref="J198" si="529">F198-I198</f>
        <v>0</v>
      </c>
      <c r="K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20">
        <f t="shared" ref="AE198" si="530">AB198+AC198+AD198</f>
        <v>0</v>
      </c>
      <c r="AF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20">
        <f t="shared" ref="AI198" si="531">AF198+AG198+AH198</f>
        <v>0</v>
      </c>
      <c r="AJ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20">
        <f t="shared" ref="AM198" si="532">AJ198+AK198+AL198</f>
        <v>0</v>
      </c>
      <c r="AN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20">
        <f t="shared" ref="AQ198" si="533">AN198+AO198+AP198</f>
        <v>0</v>
      </c>
      <c r="AR198" s="120">
        <f t="shared" ref="AR198" si="534">AE198+AI198+AM198+AQ198</f>
        <v>0</v>
      </c>
    </row>
    <row r="199" spans="2:44" x14ac:dyDescent="0.25">
      <c r="B199" s="127" t="s">
        <v>261</v>
      </c>
      <c r="C199" s="128" t="s">
        <v>141</v>
      </c>
      <c r="D199" s="129">
        <f>SUM(D200:D206)</f>
        <v>20182.5</v>
      </c>
      <c r="E199" s="129">
        <f>SUM(E200:E206)</f>
        <v>0</v>
      </c>
      <c r="F199" s="129">
        <f>D199+E199</f>
        <v>20182.5</v>
      </c>
      <c r="G199" s="129">
        <f t="shared" ref="G199:I199" si="535">SUM(G200:G206)</f>
        <v>0</v>
      </c>
      <c r="H199" s="129">
        <f>F199-G199</f>
        <v>20182.5</v>
      </c>
      <c r="I199" s="129">
        <f t="shared" si="535"/>
        <v>0</v>
      </c>
      <c r="J199" s="129">
        <f>F199-I199</f>
        <v>20182.5</v>
      </c>
      <c r="K199" s="129">
        <f t="shared" ref="K199:AP199" si="536">SUM(K200:K206)</f>
        <v>0</v>
      </c>
      <c r="L199" s="129">
        <f t="shared" si="536"/>
        <v>0</v>
      </c>
      <c r="M199" s="129">
        <f t="shared" si="536"/>
        <v>0</v>
      </c>
      <c r="N199" s="129">
        <f t="shared" si="536"/>
        <v>0</v>
      </c>
      <c r="O199" s="129">
        <f t="shared" si="536"/>
        <v>0</v>
      </c>
      <c r="P199" s="129">
        <f t="shared" ref="P199:Q199" si="537">SUM(P200:P206)</f>
        <v>0</v>
      </c>
      <c r="Q199" s="129">
        <f t="shared" si="537"/>
        <v>0</v>
      </c>
      <c r="R199" s="129">
        <f t="shared" si="536"/>
        <v>0</v>
      </c>
      <c r="S199" s="129">
        <f t="shared" si="536"/>
        <v>0</v>
      </c>
      <c r="T199" s="129">
        <f t="shared" ref="T199" si="538">SUM(T200:T206)</f>
        <v>0</v>
      </c>
      <c r="U199" s="129">
        <f t="shared" si="536"/>
        <v>0</v>
      </c>
      <c r="V199" s="129">
        <f t="shared" si="536"/>
        <v>20182.5</v>
      </c>
      <c r="W199" s="129">
        <f t="shared" ref="W199" si="539">SUM(W200:W206)</f>
        <v>0</v>
      </c>
      <c r="X199" s="129">
        <f t="shared" si="536"/>
        <v>0</v>
      </c>
      <c r="Y199" s="129">
        <f t="shared" ref="Y199:Z199" si="540">SUM(Y200:Y206)</f>
        <v>0</v>
      </c>
      <c r="Z199" s="129">
        <f t="shared" si="540"/>
        <v>0</v>
      </c>
      <c r="AA199" s="129">
        <f t="shared" si="536"/>
        <v>0</v>
      </c>
      <c r="AB199" s="129">
        <f t="shared" si="536"/>
        <v>20182.5</v>
      </c>
      <c r="AC199" s="129">
        <f t="shared" si="536"/>
        <v>0</v>
      </c>
      <c r="AD199" s="129">
        <f t="shared" si="536"/>
        <v>0</v>
      </c>
      <c r="AE199" s="129">
        <f>AB199+AC199+AD199</f>
        <v>20182.5</v>
      </c>
      <c r="AF199" s="129">
        <f t="shared" si="536"/>
        <v>0</v>
      </c>
      <c r="AG199" s="129">
        <f t="shared" si="536"/>
        <v>0</v>
      </c>
      <c r="AH199" s="129">
        <f t="shared" si="536"/>
        <v>0</v>
      </c>
      <c r="AI199" s="129">
        <f>AF199+AG199+AH199</f>
        <v>0</v>
      </c>
      <c r="AJ199" s="129">
        <f t="shared" si="536"/>
        <v>0</v>
      </c>
      <c r="AK199" s="129">
        <f t="shared" si="536"/>
        <v>0</v>
      </c>
      <c r="AL199" s="129">
        <f t="shared" si="536"/>
        <v>0</v>
      </c>
      <c r="AM199" s="129">
        <f>AJ199+AK199+AL199</f>
        <v>0</v>
      </c>
      <c r="AN199" s="129">
        <f t="shared" si="536"/>
        <v>0</v>
      </c>
      <c r="AO199" s="129">
        <f t="shared" si="536"/>
        <v>0</v>
      </c>
      <c r="AP199" s="129">
        <f t="shared" si="536"/>
        <v>0</v>
      </c>
      <c r="AQ199" s="129">
        <f>AN199+AO199+AP199</f>
        <v>0</v>
      </c>
      <c r="AR199" s="129">
        <f>AE199+AI199+AM199+AQ199</f>
        <v>20182.5</v>
      </c>
    </row>
    <row r="200" spans="2:44" x14ac:dyDescent="0.25">
      <c r="B200" s="118" t="s">
        <v>267</v>
      </c>
      <c r="C200" s="119" t="s">
        <v>147</v>
      </c>
      <c r="D2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20">
        <f>D200+E200</f>
        <v>0</v>
      </c>
      <c r="G200" s="120"/>
      <c r="H200" s="120">
        <f t="shared" ref="H200:H206" si="541">F200-G200</f>
        <v>0</v>
      </c>
      <c r="I200" s="120"/>
      <c r="J200" s="120">
        <f t="shared" ref="J200:J206" si="542">F200-I200</f>
        <v>0</v>
      </c>
      <c r="K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20">
        <f t="shared" ref="AE200:AE206" si="543">AB200+AC200+AD200</f>
        <v>0</v>
      </c>
      <c r="AF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20">
        <f t="shared" ref="AI200:AI206" si="544">AF200+AG200+AH200</f>
        <v>0</v>
      </c>
      <c r="AJ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20">
        <f t="shared" ref="AM200:AM206" si="545">AJ200+AK200+AL200</f>
        <v>0</v>
      </c>
      <c r="AN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20">
        <f t="shared" ref="AQ200:AQ206" si="546">AN200+AO200+AP200</f>
        <v>0</v>
      </c>
      <c r="AR200" s="120">
        <f t="shared" ref="AR200:AR206" si="547">AE200+AI200+AM200+AQ200</f>
        <v>0</v>
      </c>
    </row>
    <row r="201" spans="2:44" x14ac:dyDescent="0.25">
      <c r="B201" s="118" t="s">
        <v>721</v>
      </c>
      <c r="C201" s="119" t="s">
        <v>722</v>
      </c>
      <c r="D2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20">
        <f>D201+E201</f>
        <v>0</v>
      </c>
      <c r="G201" s="120"/>
      <c r="H201" s="120">
        <f t="shared" si="541"/>
        <v>0</v>
      </c>
      <c r="I201" s="120"/>
      <c r="J201" s="120">
        <f t="shared" si="542"/>
        <v>0</v>
      </c>
      <c r="K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20">
        <f t="shared" si="543"/>
        <v>0</v>
      </c>
      <c r="AF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20">
        <f t="shared" si="544"/>
        <v>0</v>
      </c>
      <c r="AJ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20">
        <f t="shared" si="545"/>
        <v>0</v>
      </c>
      <c r="AN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20">
        <f t="shared" si="546"/>
        <v>0</v>
      </c>
      <c r="AR201" s="120">
        <f t="shared" si="547"/>
        <v>0</v>
      </c>
    </row>
    <row r="202" spans="2:44" x14ac:dyDescent="0.25">
      <c r="B202" s="118" t="s">
        <v>723</v>
      </c>
      <c r="C202" s="119" t="s">
        <v>722</v>
      </c>
      <c r="D2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20">
        <f t="shared" ref="F202:F204" si="548">D202+E202</f>
        <v>0</v>
      </c>
      <c r="G202" s="120"/>
      <c r="H202" s="120">
        <f t="shared" ref="H202:H204" si="549">F202-G202</f>
        <v>0</v>
      </c>
      <c r="I202" s="120"/>
      <c r="J202" s="120">
        <f t="shared" ref="J202:J204" si="550">F202-I202</f>
        <v>0</v>
      </c>
      <c r="K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20">
        <f t="shared" ref="AE202:AE204" si="551">AB202+AC202+AD202</f>
        <v>0</v>
      </c>
      <c r="AF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20">
        <f t="shared" ref="AI202:AI204" si="552">AF202+AG202+AH202</f>
        <v>0</v>
      </c>
      <c r="AJ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20">
        <f t="shared" ref="AM202:AM204" si="553">AJ202+AK202+AL202</f>
        <v>0</v>
      </c>
      <c r="AN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20">
        <f t="shared" ref="AQ202:AQ204" si="554">AN202+AO202+AP202</f>
        <v>0</v>
      </c>
      <c r="AR202" s="120">
        <f t="shared" ref="AR202:AR204" si="555">AE202+AI202+AM202+AQ202</f>
        <v>0</v>
      </c>
    </row>
    <row r="203" spans="2:44" x14ac:dyDescent="0.25">
      <c r="B203" s="118" t="s">
        <v>724</v>
      </c>
      <c r="C203" s="119" t="s">
        <v>725</v>
      </c>
      <c r="D2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20">
        <f t="shared" si="548"/>
        <v>0</v>
      </c>
      <c r="G203" s="120"/>
      <c r="H203" s="120">
        <f t="shared" si="549"/>
        <v>0</v>
      </c>
      <c r="I203" s="120"/>
      <c r="J203" s="120">
        <f t="shared" si="550"/>
        <v>0</v>
      </c>
      <c r="K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20">
        <f t="shared" si="551"/>
        <v>0</v>
      </c>
      <c r="AF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20">
        <f t="shared" si="552"/>
        <v>0</v>
      </c>
      <c r="AJ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20">
        <f t="shared" si="553"/>
        <v>0</v>
      </c>
      <c r="AN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20">
        <f t="shared" si="554"/>
        <v>0</v>
      </c>
      <c r="AR203" s="120">
        <f t="shared" si="555"/>
        <v>0</v>
      </c>
    </row>
    <row r="204" spans="2:44" x14ac:dyDescent="0.25">
      <c r="B204" s="118" t="s">
        <v>268</v>
      </c>
      <c r="C204" s="119" t="s">
        <v>726</v>
      </c>
      <c r="D2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20182.5</v>
      </c>
      <c r="E2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20">
        <f t="shared" si="548"/>
        <v>20182.5</v>
      </c>
      <c r="G204" s="120"/>
      <c r="H204" s="120">
        <f t="shared" si="549"/>
        <v>20182.5</v>
      </c>
      <c r="I204" s="120"/>
      <c r="J204" s="120">
        <f t="shared" si="550"/>
        <v>20182.5</v>
      </c>
      <c r="K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20182.5</v>
      </c>
      <c r="W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20182.5</v>
      </c>
      <c r="AC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20">
        <f t="shared" si="551"/>
        <v>20182.5</v>
      </c>
      <c r="AF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20">
        <f t="shared" si="552"/>
        <v>0</v>
      </c>
      <c r="AJ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20">
        <f t="shared" si="553"/>
        <v>0</v>
      </c>
      <c r="AN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20">
        <f t="shared" si="554"/>
        <v>0</v>
      </c>
      <c r="AR204" s="120">
        <f t="shared" si="555"/>
        <v>20182.5</v>
      </c>
    </row>
    <row r="205" spans="2:44" x14ac:dyDescent="0.25">
      <c r="B205" s="118" t="s">
        <v>727</v>
      </c>
      <c r="C205" s="119" t="s">
        <v>726</v>
      </c>
      <c r="D2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20">
        <f t="shared" ref="F205" si="556">D205+E205</f>
        <v>0</v>
      </c>
      <c r="G205" s="120"/>
      <c r="H205" s="120">
        <f t="shared" ref="H205" si="557">F205-G205</f>
        <v>0</v>
      </c>
      <c r="I205" s="120"/>
      <c r="J205" s="120">
        <f t="shared" ref="J205" si="558">F205-I205</f>
        <v>0</v>
      </c>
      <c r="K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20">
        <f t="shared" ref="AE205" si="559">AB205+AC205+AD205</f>
        <v>0</v>
      </c>
      <c r="AF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20">
        <f t="shared" ref="AI205" si="560">AF205+AG205+AH205</f>
        <v>0</v>
      </c>
      <c r="AJ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20">
        <f t="shared" ref="AM205" si="561">AJ205+AK205+AL205</f>
        <v>0</v>
      </c>
      <c r="AN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20">
        <f t="shared" ref="AQ205" si="562">AN205+AO205+AP205</f>
        <v>0</v>
      </c>
      <c r="AR205" s="120">
        <f t="shared" ref="AR205" si="563">AE205+AI205+AM205+AQ205</f>
        <v>0</v>
      </c>
    </row>
    <row r="206" spans="2:44" x14ac:dyDescent="0.25">
      <c r="B206" s="118" t="s">
        <v>728</v>
      </c>
      <c r="C206" s="119" t="s">
        <v>729</v>
      </c>
      <c r="D2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20">
        <f>D206+E206</f>
        <v>0</v>
      </c>
      <c r="G206" s="120"/>
      <c r="H206" s="120">
        <f t="shared" si="541"/>
        <v>0</v>
      </c>
      <c r="I206" s="120"/>
      <c r="J206" s="120">
        <f t="shared" si="542"/>
        <v>0</v>
      </c>
      <c r="K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20">
        <f t="shared" si="543"/>
        <v>0</v>
      </c>
      <c r="AF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20">
        <f t="shared" si="544"/>
        <v>0</v>
      </c>
      <c r="AJ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20">
        <f t="shared" si="545"/>
        <v>0</v>
      </c>
      <c r="AN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20">
        <f t="shared" si="546"/>
        <v>0</v>
      </c>
      <c r="AR206" s="120">
        <f t="shared" si="547"/>
        <v>0</v>
      </c>
    </row>
    <row r="207" spans="2:44" x14ac:dyDescent="0.25">
      <c r="B207" s="127" t="s">
        <v>262</v>
      </c>
      <c r="C207" s="128" t="s">
        <v>142</v>
      </c>
      <c r="D207" s="129">
        <f>SUM(D208:D213)</f>
        <v>0</v>
      </c>
      <c r="E207" s="129">
        <f>SUM(E208:E213)</f>
        <v>0</v>
      </c>
      <c r="F207" s="129">
        <f t="shared" si="300"/>
        <v>0</v>
      </c>
      <c r="G207" s="129">
        <f>SUM(G208:G213)</f>
        <v>0</v>
      </c>
      <c r="H207" s="129">
        <f t="shared" si="4"/>
        <v>0</v>
      </c>
      <c r="I207" s="129">
        <f>SUM(I208:I213)</f>
        <v>0</v>
      </c>
      <c r="J207" s="129">
        <f t="shared" si="5"/>
        <v>0</v>
      </c>
      <c r="K207" s="129">
        <f t="shared" ref="K207:AD207" si="564">SUM(K208:K213)</f>
        <v>0</v>
      </c>
      <c r="L207" s="129">
        <f t="shared" si="564"/>
        <v>0</v>
      </c>
      <c r="M207" s="129">
        <f t="shared" si="564"/>
        <v>0</v>
      </c>
      <c r="N207" s="129">
        <f t="shared" si="564"/>
        <v>0</v>
      </c>
      <c r="O207" s="129">
        <f t="shared" si="564"/>
        <v>0</v>
      </c>
      <c r="P207" s="129">
        <f t="shared" ref="P207:Q207" si="565">SUM(P208:P213)</f>
        <v>0</v>
      </c>
      <c r="Q207" s="129">
        <f t="shared" si="565"/>
        <v>0</v>
      </c>
      <c r="R207" s="129">
        <f t="shared" si="564"/>
        <v>0</v>
      </c>
      <c r="S207" s="129">
        <f t="shared" si="564"/>
        <v>0</v>
      </c>
      <c r="T207" s="129">
        <f t="shared" ref="T207" si="566">SUM(T208:T213)</f>
        <v>0</v>
      </c>
      <c r="U207" s="129">
        <f t="shared" si="564"/>
        <v>0</v>
      </c>
      <c r="V207" s="129">
        <f t="shared" si="564"/>
        <v>0</v>
      </c>
      <c r="W207" s="129">
        <f t="shared" ref="W207" si="567">SUM(W208:W213)</f>
        <v>0</v>
      </c>
      <c r="X207" s="129">
        <f t="shared" si="564"/>
        <v>0</v>
      </c>
      <c r="Y207" s="129">
        <f t="shared" ref="Y207:Z207" si="568">SUM(Y208:Y213)</f>
        <v>0</v>
      </c>
      <c r="Z207" s="129">
        <f t="shared" si="568"/>
        <v>0</v>
      </c>
      <c r="AA207" s="129">
        <f t="shared" si="564"/>
        <v>0</v>
      </c>
      <c r="AB207" s="129">
        <f t="shared" si="564"/>
        <v>0</v>
      </c>
      <c r="AC207" s="129">
        <f t="shared" si="564"/>
        <v>0</v>
      </c>
      <c r="AD207" s="129">
        <f t="shared" si="564"/>
        <v>0</v>
      </c>
      <c r="AE207" s="129">
        <f t="shared" si="9"/>
        <v>0</v>
      </c>
      <c r="AF207" s="129">
        <f>SUM(AF208:AF213)</f>
        <v>0</v>
      </c>
      <c r="AG207" s="129">
        <f>SUM(AG208:AG213)</f>
        <v>0</v>
      </c>
      <c r="AH207" s="129">
        <f>SUM(AH208:AH213)</f>
        <v>0</v>
      </c>
      <c r="AI207" s="129">
        <f t="shared" si="10"/>
        <v>0</v>
      </c>
      <c r="AJ207" s="129">
        <f>SUM(AJ208:AJ213)</f>
        <v>0</v>
      </c>
      <c r="AK207" s="129">
        <f>SUM(AK208:AK213)</f>
        <v>0</v>
      </c>
      <c r="AL207" s="129">
        <f>SUM(AL208:AL213)</f>
        <v>0</v>
      </c>
      <c r="AM207" s="129">
        <f t="shared" si="11"/>
        <v>0</v>
      </c>
      <c r="AN207" s="129">
        <f>SUM(AN208:AN213)</f>
        <v>0</v>
      </c>
      <c r="AO207" s="129">
        <f>SUM(AO208:AO213)</f>
        <v>0</v>
      </c>
      <c r="AP207" s="129">
        <f>SUM(AP208:AP213)</f>
        <v>0</v>
      </c>
      <c r="AQ207" s="129">
        <f t="shared" si="12"/>
        <v>0</v>
      </c>
      <c r="AR207" s="129">
        <f t="shared" si="13"/>
        <v>0</v>
      </c>
    </row>
    <row r="208" spans="2:44" x14ac:dyDescent="0.25">
      <c r="B208" s="118" t="s">
        <v>263</v>
      </c>
      <c r="C208" s="119" t="s">
        <v>143</v>
      </c>
      <c r="D2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20">
        <f t="shared" si="300"/>
        <v>0</v>
      </c>
      <c r="G208" s="120"/>
      <c r="H208" s="120">
        <f t="shared" ref="H208:H211" si="569">F208-G208</f>
        <v>0</v>
      </c>
      <c r="I208" s="120"/>
      <c r="J208" s="120">
        <f t="shared" ref="J208:J211" si="570">F208-I208</f>
        <v>0</v>
      </c>
      <c r="K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20">
        <f t="shared" ref="AE208:AE211" si="571">AB208+AC208+AD208</f>
        <v>0</v>
      </c>
      <c r="AF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20">
        <f t="shared" ref="AI208:AI211" si="572">AF208+AG208+AH208</f>
        <v>0</v>
      </c>
      <c r="AJ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20">
        <f t="shared" ref="AM208:AM211" si="573">AJ208+AK208+AL208</f>
        <v>0</v>
      </c>
      <c r="AN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20">
        <f t="shared" ref="AQ208:AQ211" si="574">AN208+AO208+AP208</f>
        <v>0</v>
      </c>
      <c r="AR208" s="120">
        <f t="shared" ref="AR208:AR211" si="575">AE208+AI208+AM208+AQ208</f>
        <v>0</v>
      </c>
    </row>
    <row r="209" spans="2:44" x14ac:dyDescent="0.25">
      <c r="B209" s="118" t="s">
        <v>730</v>
      </c>
      <c r="C209" s="119" t="s">
        <v>731</v>
      </c>
      <c r="D2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20">
        <f t="shared" ref="F209" si="576">D209+E209</f>
        <v>0</v>
      </c>
      <c r="G209" s="120"/>
      <c r="H209" s="120">
        <f t="shared" si="569"/>
        <v>0</v>
      </c>
      <c r="I209" s="120"/>
      <c r="J209" s="120">
        <f t="shared" si="570"/>
        <v>0</v>
      </c>
      <c r="K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20">
        <f t="shared" si="571"/>
        <v>0</v>
      </c>
      <c r="AF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20">
        <f t="shared" si="572"/>
        <v>0</v>
      </c>
      <c r="AJ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20">
        <f t="shared" si="573"/>
        <v>0</v>
      </c>
      <c r="AN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20">
        <f t="shared" si="574"/>
        <v>0</v>
      </c>
      <c r="AR209" s="120">
        <f t="shared" si="575"/>
        <v>0</v>
      </c>
    </row>
    <row r="210" spans="2:44" x14ac:dyDescent="0.25">
      <c r="B210" s="118" t="s">
        <v>732</v>
      </c>
      <c r="C210" s="119" t="s">
        <v>733</v>
      </c>
      <c r="D2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20">
        <f t="shared" si="300"/>
        <v>0</v>
      </c>
      <c r="G210" s="120"/>
      <c r="H210" s="120">
        <f t="shared" ref="H210" si="577">F210-G210</f>
        <v>0</v>
      </c>
      <c r="I210" s="120"/>
      <c r="J210" s="120">
        <f t="shared" ref="J210" si="578">F210-I210</f>
        <v>0</v>
      </c>
      <c r="K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20">
        <f t="shared" ref="AE210" si="579">AB210+AC210+AD210</f>
        <v>0</v>
      </c>
      <c r="AF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20">
        <f t="shared" ref="AI210" si="580">AF210+AG210+AH210</f>
        <v>0</v>
      </c>
      <c r="AJ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20">
        <f t="shared" ref="AM210" si="581">AJ210+AK210+AL210</f>
        <v>0</v>
      </c>
      <c r="AN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20">
        <f t="shared" ref="AQ210" si="582">AN210+AO210+AP210</f>
        <v>0</v>
      </c>
      <c r="AR210" s="120">
        <f t="shared" ref="AR210" si="583">AE210+AI210+AM210+AQ210</f>
        <v>0</v>
      </c>
    </row>
    <row r="211" spans="2:44" x14ac:dyDescent="0.25">
      <c r="B211" s="118" t="s">
        <v>734</v>
      </c>
      <c r="C211" s="119" t="s">
        <v>735</v>
      </c>
      <c r="D2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20">
        <f t="shared" ref="F211" si="584">D211+E211</f>
        <v>0</v>
      </c>
      <c r="G211" s="120"/>
      <c r="H211" s="120">
        <f t="shared" si="569"/>
        <v>0</v>
      </c>
      <c r="I211" s="120"/>
      <c r="J211" s="120">
        <f t="shared" si="570"/>
        <v>0</v>
      </c>
      <c r="K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20">
        <f t="shared" si="571"/>
        <v>0</v>
      </c>
      <c r="AF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20">
        <f t="shared" si="572"/>
        <v>0</v>
      </c>
      <c r="AJ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20">
        <f t="shared" si="573"/>
        <v>0</v>
      </c>
      <c r="AN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20">
        <f t="shared" si="574"/>
        <v>0</v>
      </c>
      <c r="AR211" s="120">
        <f t="shared" si="575"/>
        <v>0</v>
      </c>
    </row>
    <row r="212" spans="2:44" x14ac:dyDescent="0.25">
      <c r="B212" s="118" t="s">
        <v>736</v>
      </c>
      <c r="C212" s="119" t="s">
        <v>737</v>
      </c>
      <c r="D2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20">
        <f t="shared" ref="F212" si="585">D212+E212</f>
        <v>0</v>
      </c>
      <c r="G212" s="120"/>
      <c r="H212" s="120">
        <f t="shared" si="4"/>
        <v>0</v>
      </c>
      <c r="I212" s="120"/>
      <c r="J212" s="120">
        <f t="shared" si="5"/>
        <v>0</v>
      </c>
      <c r="K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20">
        <f t="shared" si="9"/>
        <v>0</v>
      </c>
      <c r="AF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20">
        <f t="shared" si="10"/>
        <v>0</v>
      </c>
      <c r="AJ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20">
        <f t="shared" si="11"/>
        <v>0</v>
      </c>
      <c r="AN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20">
        <f t="shared" si="12"/>
        <v>0</v>
      </c>
      <c r="AR212" s="120">
        <f t="shared" si="13"/>
        <v>0</v>
      </c>
    </row>
    <row r="213" spans="2:44" x14ac:dyDescent="0.25">
      <c r="B213" s="118" t="s">
        <v>738</v>
      </c>
      <c r="C213" s="119" t="s">
        <v>739</v>
      </c>
      <c r="D2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20">
        <f t="shared" si="300"/>
        <v>0</v>
      </c>
      <c r="G213" s="120"/>
      <c r="H213" s="120">
        <f t="shared" ref="H213" si="586">F213-G213</f>
        <v>0</v>
      </c>
      <c r="I213" s="120"/>
      <c r="J213" s="120">
        <f t="shared" ref="J213" si="587">F213-I213</f>
        <v>0</v>
      </c>
      <c r="K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20">
        <f t="shared" ref="AE213" si="588">AB213+AC213+AD213</f>
        <v>0</v>
      </c>
      <c r="AF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20">
        <f t="shared" ref="AI213" si="589">AF213+AG213+AH213</f>
        <v>0</v>
      </c>
      <c r="AJ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20">
        <f t="shared" ref="AM213" si="590">AJ213+AK213+AL213</f>
        <v>0</v>
      </c>
      <c r="AN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20">
        <f t="shared" ref="AQ213" si="591">AN213+AO213+AP213</f>
        <v>0</v>
      </c>
      <c r="AR213" s="120">
        <f t="shared" ref="AR213" si="592">AE213+AI213+AM213+AQ213</f>
        <v>0</v>
      </c>
    </row>
    <row r="214" spans="2:44" x14ac:dyDescent="0.25">
      <c r="B214" s="127" t="s">
        <v>264</v>
      </c>
      <c r="C214" s="128" t="s">
        <v>144</v>
      </c>
      <c r="D214" s="129">
        <f>SUM(D215:D221)</f>
        <v>0</v>
      </c>
      <c r="E214" s="129">
        <f>SUM(E215:E221)</f>
        <v>0</v>
      </c>
      <c r="F214" s="129">
        <f t="shared" si="300"/>
        <v>0</v>
      </c>
      <c r="G214" s="129">
        <f>SUM(G215:G221)</f>
        <v>0</v>
      </c>
      <c r="H214" s="129">
        <f t="shared" si="4"/>
        <v>0</v>
      </c>
      <c r="I214" s="129">
        <f>SUM(I215:I221)</f>
        <v>0</v>
      </c>
      <c r="J214" s="129">
        <f t="shared" si="5"/>
        <v>0</v>
      </c>
      <c r="K214" s="129">
        <f t="shared" ref="K214:AD214" si="593">SUM(K215:K221)</f>
        <v>0</v>
      </c>
      <c r="L214" s="129">
        <f t="shared" si="593"/>
        <v>0</v>
      </c>
      <c r="M214" s="129">
        <f t="shared" si="593"/>
        <v>0</v>
      </c>
      <c r="N214" s="129">
        <f t="shared" si="593"/>
        <v>0</v>
      </c>
      <c r="O214" s="129">
        <f t="shared" si="593"/>
        <v>0</v>
      </c>
      <c r="P214" s="129">
        <f t="shared" ref="P214:Q214" si="594">SUM(P215:P221)</f>
        <v>0</v>
      </c>
      <c r="Q214" s="129">
        <f t="shared" si="594"/>
        <v>0</v>
      </c>
      <c r="R214" s="129">
        <f t="shared" si="593"/>
        <v>0</v>
      </c>
      <c r="S214" s="129">
        <f t="shared" si="593"/>
        <v>0</v>
      </c>
      <c r="T214" s="129">
        <f t="shared" ref="T214" si="595">SUM(T215:T221)</f>
        <v>0</v>
      </c>
      <c r="U214" s="129">
        <f t="shared" si="593"/>
        <v>0</v>
      </c>
      <c r="V214" s="129">
        <f t="shared" si="593"/>
        <v>0</v>
      </c>
      <c r="W214" s="129">
        <f t="shared" ref="W214" si="596">SUM(W215:W221)</f>
        <v>0</v>
      </c>
      <c r="X214" s="129">
        <f t="shared" si="593"/>
        <v>0</v>
      </c>
      <c r="Y214" s="129">
        <f t="shared" ref="Y214:Z214" si="597">SUM(Y215:Y221)</f>
        <v>0</v>
      </c>
      <c r="Z214" s="129">
        <f t="shared" si="597"/>
        <v>0</v>
      </c>
      <c r="AA214" s="129">
        <f t="shared" si="593"/>
        <v>0</v>
      </c>
      <c r="AB214" s="129">
        <f t="shared" si="593"/>
        <v>0</v>
      </c>
      <c r="AC214" s="129">
        <f t="shared" si="593"/>
        <v>0</v>
      </c>
      <c r="AD214" s="129">
        <f t="shared" si="593"/>
        <v>0</v>
      </c>
      <c r="AE214" s="129">
        <f t="shared" si="9"/>
        <v>0</v>
      </c>
      <c r="AF214" s="129">
        <f>SUM(AF215:AF221)</f>
        <v>0</v>
      </c>
      <c r="AG214" s="129">
        <f>SUM(AG215:AG221)</f>
        <v>0</v>
      </c>
      <c r="AH214" s="129">
        <f>SUM(AH215:AH221)</f>
        <v>0</v>
      </c>
      <c r="AI214" s="129">
        <f t="shared" si="10"/>
        <v>0</v>
      </c>
      <c r="AJ214" s="129">
        <f>SUM(AJ215:AJ221)</f>
        <v>0</v>
      </c>
      <c r="AK214" s="129">
        <f>SUM(AK215:AK221)</f>
        <v>0</v>
      </c>
      <c r="AL214" s="129">
        <f>SUM(AL215:AL221)</f>
        <v>0</v>
      </c>
      <c r="AM214" s="129">
        <f t="shared" si="11"/>
        <v>0</v>
      </c>
      <c r="AN214" s="129">
        <f>SUM(AN215:AN221)</f>
        <v>0</v>
      </c>
      <c r="AO214" s="129">
        <f>SUM(AO215:AO221)</f>
        <v>0</v>
      </c>
      <c r="AP214" s="129">
        <f>SUM(AP215:AP221)</f>
        <v>0</v>
      </c>
      <c r="AQ214" s="129">
        <f t="shared" si="12"/>
        <v>0</v>
      </c>
      <c r="AR214" s="129">
        <f t="shared" si="13"/>
        <v>0</v>
      </c>
    </row>
    <row r="215" spans="2:44" x14ac:dyDescent="0.25">
      <c r="B215" s="118" t="s">
        <v>265</v>
      </c>
      <c r="C215" s="119" t="s">
        <v>145</v>
      </c>
      <c r="D2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20">
        <f t="shared" ref="F215:F217" si="598">D215+E215</f>
        <v>0</v>
      </c>
      <c r="G215" s="120"/>
      <c r="H215" s="120">
        <f t="shared" si="4"/>
        <v>0</v>
      </c>
      <c r="I215" s="120"/>
      <c r="J215" s="120">
        <f t="shared" si="5"/>
        <v>0</v>
      </c>
      <c r="K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20">
        <f t="shared" si="9"/>
        <v>0</v>
      </c>
      <c r="AF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20">
        <f t="shared" si="10"/>
        <v>0</v>
      </c>
      <c r="AJ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20">
        <f t="shared" si="11"/>
        <v>0</v>
      </c>
      <c r="AN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20">
        <f t="shared" si="12"/>
        <v>0</v>
      </c>
      <c r="AR215" s="120">
        <f t="shared" si="13"/>
        <v>0</v>
      </c>
    </row>
    <row r="216" spans="2:44" x14ac:dyDescent="0.25">
      <c r="B216" s="118" t="s">
        <v>740</v>
      </c>
      <c r="C216" s="119" t="s">
        <v>741</v>
      </c>
      <c r="D2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20">
        <f t="shared" si="598"/>
        <v>0</v>
      </c>
      <c r="G216" s="120"/>
      <c r="H216" s="120">
        <f t="shared" si="4"/>
        <v>0</v>
      </c>
      <c r="I216" s="120"/>
      <c r="J216" s="120">
        <f t="shared" si="5"/>
        <v>0</v>
      </c>
      <c r="K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20">
        <f t="shared" si="9"/>
        <v>0</v>
      </c>
      <c r="AF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20">
        <f t="shared" si="10"/>
        <v>0</v>
      </c>
      <c r="AJ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20">
        <f t="shared" si="11"/>
        <v>0</v>
      </c>
      <c r="AN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20">
        <f t="shared" si="12"/>
        <v>0</v>
      </c>
      <c r="AR216" s="120">
        <f t="shared" si="13"/>
        <v>0</v>
      </c>
    </row>
    <row r="217" spans="2:44" x14ac:dyDescent="0.25">
      <c r="B217" s="118" t="s">
        <v>742</v>
      </c>
      <c r="C217" s="119" t="s">
        <v>743</v>
      </c>
      <c r="D2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20">
        <f t="shared" si="598"/>
        <v>0</v>
      </c>
      <c r="G217" s="120"/>
      <c r="H217" s="120">
        <f t="shared" ref="H217" si="599">F217-G217</f>
        <v>0</v>
      </c>
      <c r="I217" s="120"/>
      <c r="J217" s="120">
        <f t="shared" ref="J217" si="600">F217-I217</f>
        <v>0</v>
      </c>
      <c r="K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20">
        <f t="shared" ref="AE217" si="601">AB217+AC217+AD217</f>
        <v>0</v>
      </c>
      <c r="AF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20">
        <f t="shared" ref="AI217" si="602">AF217+AG217+AH217</f>
        <v>0</v>
      </c>
      <c r="AJ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20">
        <f t="shared" ref="AM217" si="603">AJ217+AK217+AL217</f>
        <v>0</v>
      </c>
      <c r="AN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20">
        <f t="shared" ref="AQ217" si="604">AN217+AO217+AP217</f>
        <v>0</v>
      </c>
      <c r="AR217" s="120">
        <f t="shared" ref="AR217" si="605">AE217+AI217+AM217+AQ217</f>
        <v>0</v>
      </c>
    </row>
    <row r="218" spans="2:44" x14ac:dyDescent="0.25">
      <c r="B218" s="118" t="s">
        <v>744</v>
      </c>
      <c r="C218" s="119" t="s">
        <v>745</v>
      </c>
      <c r="D2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20">
        <f t="shared" si="300"/>
        <v>0</v>
      </c>
      <c r="G218" s="120"/>
      <c r="H218" s="120">
        <f t="shared" ref="H218:H219" si="606">F218-G218</f>
        <v>0</v>
      </c>
      <c r="I218" s="120"/>
      <c r="J218" s="120">
        <f t="shared" ref="J218:J219" si="607">F218-I218</f>
        <v>0</v>
      </c>
      <c r="K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20">
        <f t="shared" ref="AE218:AE219" si="608">AB218+AC218+AD218</f>
        <v>0</v>
      </c>
      <c r="AF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20">
        <f t="shared" ref="AI218:AI219" si="609">AF218+AG218+AH218</f>
        <v>0</v>
      </c>
      <c r="AJ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20">
        <f t="shared" ref="AM218:AM219" si="610">AJ218+AK218+AL218</f>
        <v>0</v>
      </c>
      <c r="AN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20">
        <f t="shared" ref="AQ218:AQ219" si="611">AN218+AO218+AP218</f>
        <v>0</v>
      </c>
      <c r="AR218" s="120">
        <f t="shared" ref="AR218:AR219" si="612">AE218+AI218+AM218+AQ218</f>
        <v>0</v>
      </c>
    </row>
    <row r="219" spans="2:44" x14ac:dyDescent="0.25">
      <c r="B219" s="118" t="s">
        <v>746</v>
      </c>
      <c r="C219" s="119" t="s">
        <v>747</v>
      </c>
      <c r="D2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20">
        <f t="shared" ref="F219" si="613">D219+E219</f>
        <v>0</v>
      </c>
      <c r="G219" s="120"/>
      <c r="H219" s="120">
        <f t="shared" si="606"/>
        <v>0</v>
      </c>
      <c r="I219" s="120"/>
      <c r="J219" s="120">
        <f t="shared" si="607"/>
        <v>0</v>
      </c>
      <c r="K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20">
        <f t="shared" si="608"/>
        <v>0</v>
      </c>
      <c r="AF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20">
        <f t="shared" si="609"/>
        <v>0</v>
      </c>
      <c r="AJ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20">
        <f t="shared" si="610"/>
        <v>0</v>
      </c>
      <c r="AN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20">
        <f t="shared" si="611"/>
        <v>0</v>
      </c>
      <c r="AR219" s="120">
        <f t="shared" si="612"/>
        <v>0</v>
      </c>
    </row>
    <row r="220" spans="2:44" x14ac:dyDescent="0.25">
      <c r="B220" s="118" t="s">
        <v>748</v>
      </c>
      <c r="C220" s="119" t="s">
        <v>749</v>
      </c>
      <c r="D2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20">
        <f t="shared" ref="F220" si="614">D220+E220</f>
        <v>0</v>
      </c>
      <c r="G220" s="120"/>
      <c r="H220" s="120">
        <f t="shared" si="4"/>
        <v>0</v>
      </c>
      <c r="I220" s="120"/>
      <c r="J220" s="120">
        <f t="shared" si="5"/>
        <v>0</v>
      </c>
      <c r="K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20">
        <f t="shared" si="9"/>
        <v>0</v>
      </c>
      <c r="AF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20">
        <f t="shared" si="10"/>
        <v>0</v>
      </c>
      <c r="AJ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20">
        <f t="shared" si="11"/>
        <v>0</v>
      </c>
      <c r="AN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20">
        <f t="shared" si="12"/>
        <v>0</v>
      </c>
      <c r="AR220" s="120">
        <f t="shared" si="13"/>
        <v>0</v>
      </c>
    </row>
    <row r="221" spans="2:44" x14ac:dyDescent="0.25">
      <c r="B221" s="118" t="s">
        <v>750</v>
      </c>
      <c r="C221" s="119" t="s">
        <v>751</v>
      </c>
      <c r="D2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20">
        <f t="shared" si="300"/>
        <v>0</v>
      </c>
      <c r="G221" s="120"/>
      <c r="H221" s="120">
        <f t="shared" ref="H221" si="615">F221-G221</f>
        <v>0</v>
      </c>
      <c r="I221" s="120"/>
      <c r="J221" s="120">
        <f t="shared" ref="J221" si="616">F221-I221</f>
        <v>0</v>
      </c>
      <c r="K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20">
        <f t="shared" ref="AE221" si="617">AB221+AC221+AD221</f>
        <v>0</v>
      </c>
      <c r="AF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20">
        <f t="shared" ref="AI221" si="618">AF221+AG221+AH221</f>
        <v>0</v>
      </c>
      <c r="AJ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20">
        <f t="shared" ref="AM221" si="619">AJ221+AK221+AL221</f>
        <v>0</v>
      </c>
      <c r="AN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20">
        <f t="shared" ref="AQ221" si="620">AN221+AO221+AP221</f>
        <v>0</v>
      </c>
      <c r="AR221" s="120">
        <f t="shared" ref="AR221" si="621">AE221+AI221+AM221+AQ221</f>
        <v>0</v>
      </c>
    </row>
    <row r="222" spans="2:44" x14ac:dyDescent="0.25">
      <c r="B222" s="115" t="s">
        <v>269</v>
      </c>
      <c r="C222" s="116" t="s">
        <v>148</v>
      </c>
      <c r="D222" s="117">
        <f>D223+D235+D243+D260+D267+D312</f>
        <v>17520</v>
      </c>
      <c r="E222" s="117">
        <f>E223+E235+E243+E260+E267+E312</f>
        <v>0</v>
      </c>
      <c r="F222" s="117">
        <f t="shared" ref="F222:F382" si="622">D222+E222</f>
        <v>17520</v>
      </c>
      <c r="G222" s="117">
        <f>G223+G235+G243+G260+G267+G312</f>
        <v>0</v>
      </c>
      <c r="H222" s="117">
        <f t="shared" ref="H222:H498" si="623">F222-G222</f>
        <v>17520</v>
      </c>
      <c r="I222" s="117">
        <f>I223+I235+I243+I260+I267+I312</f>
        <v>0</v>
      </c>
      <c r="J222" s="117">
        <f t="shared" ref="J222:J498" si="624">F222-I222</f>
        <v>17520</v>
      </c>
      <c r="K222" s="117">
        <f t="shared" ref="K222:AD222" si="625">K223+K235+K243+K260+K267+K312</f>
        <v>0</v>
      </c>
      <c r="L222" s="117">
        <f t="shared" si="625"/>
        <v>0</v>
      </c>
      <c r="M222" s="117">
        <f t="shared" si="625"/>
        <v>0</v>
      </c>
      <c r="N222" s="117">
        <f t="shared" si="625"/>
        <v>0</v>
      </c>
      <c r="O222" s="117">
        <f t="shared" si="625"/>
        <v>0</v>
      </c>
      <c r="P222" s="117">
        <f t="shared" si="625"/>
        <v>0</v>
      </c>
      <c r="Q222" s="117">
        <f t="shared" si="625"/>
        <v>0</v>
      </c>
      <c r="R222" s="117">
        <f t="shared" si="625"/>
        <v>30</v>
      </c>
      <c r="S222" s="117">
        <f t="shared" si="625"/>
        <v>0</v>
      </c>
      <c r="T222" s="117">
        <f t="shared" ref="T222" si="626">T223+T235+T243+T260+T267+T312</f>
        <v>0</v>
      </c>
      <c r="U222" s="117">
        <f t="shared" si="625"/>
        <v>0</v>
      </c>
      <c r="V222" s="117">
        <f t="shared" si="625"/>
        <v>0</v>
      </c>
      <c r="W222" s="117">
        <f t="shared" si="625"/>
        <v>17400</v>
      </c>
      <c r="X222" s="117">
        <f t="shared" si="625"/>
        <v>0</v>
      </c>
      <c r="Y222" s="117">
        <f t="shared" ref="Y222:Z222" si="627">Y223+Y235+Y243+Y260+Y267+Y312</f>
        <v>0</v>
      </c>
      <c r="Z222" s="117">
        <f t="shared" si="627"/>
        <v>0</v>
      </c>
      <c r="AA222" s="117">
        <f t="shared" si="625"/>
        <v>90</v>
      </c>
      <c r="AB222" s="117">
        <f t="shared" si="625"/>
        <v>8820</v>
      </c>
      <c r="AC222" s="117">
        <f t="shared" si="625"/>
        <v>0</v>
      </c>
      <c r="AD222" s="117">
        <f t="shared" si="625"/>
        <v>0</v>
      </c>
      <c r="AE222" s="117">
        <f t="shared" ref="AE222:AE498" si="628">AB222+AC222+AD222</f>
        <v>8820</v>
      </c>
      <c r="AF222" s="117">
        <f>AF223+AF235+AF243+AF260+AF267+AF312</f>
        <v>0</v>
      </c>
      <c r="AG222" s="117">
        <f>AG223+AG235+AG243+AG260+AG267+AG312</f>
        <v>0</v>
      </c>
      <c r="AH222" s="117">
        <f>AH223+AH235+AH243+AH260+AH267+AH312</f>
        <v>0</v>
      </c>
      <c r="AI222" s="117">
        <f t="shared" ref="AI222:AI498" si="629">AF222+AG222+AH222</f>
        <v>0</v>
      </c>
      <c r="AJ222" s="117">
        <f>AJ223+AJ235+AJ243+AJ260+AJ267+AJ312</f>
        <v>8700</v>
      </c>
      <c r="AK222" s="117">
        <f>AK223+AK235+AK243+AK260+AK267+AK312</f>
        <v>0</v>
      </c>
      <c r="AL222" s="117">
        <f>AL223+AL235+AL243+AL260+AL267+AL312</f>
        <v>0</v>
      </c>
      <c r="AM222" s="117">
        <f t="shared" ref="AM222:AM498" si="630">AJ222+AK222+AL222</f>
        <v>8700</v>
      </c>
      <c r="AN222" s="117">
        <f>AN223+AN235+AN243+AN260+AN267+AN312</f>
        <v>0</v>
      </c>
      <c r="AO222" s="117">
        <f>AO223+AO235+AO243+AO260+AO267+AO312</f>
        <v>0</v>
      </c>
      <c r="AP222" s="117">
        <f>AP223+AP235+AP243+AP260+AP267+AP312</f>
        <v>0</v>
      </c>
      <c r="AQ222" s="117">
        <f t="shared" ref="AQ222:AQ498" si="631">AN222+AO222+AP222</f>
        <v>0</v>
      </c>
      <c r="AR222" s="117">
        <f t="shared" ref="AR222:AR498" si="632">AE222+AI222+AM222+AQ222</f>
        <v>17520</v>
      </c>
    </row>
    <row r="223" spans="2:44" x14ac:dyDescent="0.25">
      <c r="B223" s="127" t="s">
        <v>270</v>
      </c>
      <c r="C223" s="128" t="s">
        <v>149</v>
      </c>
      <c r="D223" s="129">
        <f>SUM(D224:D234)</f>
        <v>0</v>
      </c>
      <c r="E223" s="129">
        <f>SUM(E224:E234)</f>
        <v>0</v>
      </c>
      <c r="F223" s="129">
        <f t="shared" si="622"/>
        <v>0</v>
      </c>
      <c r="G223" s="129">
        <f>SUM(G224:G234)</f>
        <v>0</v>
      </c>
      <c r="H223" s="129">
        <f t="shared" si="623"/>
        <v>0</v>
      </c>
      <c r="I223" s="129">
        <f>SUM(I224:I234)</f>
        <v>0</v>
      </c>
      <c r="J223" s="129">
        <f t="shared" si="624"/>
        <v>0</v>
      </c>
      <c r="K223" s="129">
        <f t="shared" ref="K223:AD223" si="633">SUM(K224:K234)</f>
        <v>0</v>
      </c>
      <c r="L223" s="129">
        <f t="shared" si="633"/>
        <v>0</v>
      </c>
      <c r="M223" s="129">
        <f t="shared" si="633"/>
        <v>0</v>
      </c>
      <c r="N223" s="129">
        <f t="shared" si="633"/>
        <v>0</v>
      </c>
      <c r="O223" s="129">
        <f t="shared" si="633"/>
        <v>0</v>
      </c>
      <c r="P223" s="129">
        <f t="shared" si="633"/>
        <v>0</v>
      </c>
      <c r="Q223" s="129">
        <f t="shared" si="633"/>
        <v>0</v>
      </c>
      <c r="R223" s="129">
        <f t="shared" si="633"/>
        <v>0</v>
      </c>
      <c r="S223" s="129">
        <f t="shared" si="633"/>
        <v>0</v>
      </c>
      <c r="T223" s="129">
        <f t="shared" ref="T223" si="634">SUM(T224:T234)</f>
        <v>0</v>
      </c>
      <c r="U223" s="129">
        <f t="shared" si="633"/>
        <v>0</v>
      </c>
      <c r="V223" s="129">
        <f t="shared" si="633"/>
        <v>0</v>
      </c>
      <c r="W223" s="129">
        <f t="shared" si="633"/>
        <v>0</v>
      </c>
      <c r="X223" s="129">
        <f t="shared" si="633"/>
        <v>0</v>
      </c>
      <c r="Y223" s="129">
        <f t="shared" ref="Y223:Z223" si="635">SUM(Y224:Y234)</f>
        <v>0</v>
      </c>
      <c r="Z223" s="129">
        <f t="shared" si="635"/>
        <v>0</v>
      </c>
      <c r="AA223" s="129">
        <f t="shared" si="633"/>
        <v>0</v>
      </c>
      <c r="AB223" s="129">
        <f t="shared" si="633"/>
        <v>0</v>
      </c>
      <c r="AC223" s="129">
        <f t="shared" si="633"/>
        <v>0</v>
      </c>
      <c r="AD223" s="129">
        <f t="shared" si="633"/>
        <v>0</v>
      </c>
      <c r="AE223" s="129">
        <f t="shared" si="628"/>
        <v>0</v>
      </c>
      <c r="AF223" s="129">
        <f>SUM(AF224:AF234)</f>
        <v>0</v>
      </c>
      <c r="AG223" s="129">
        <f>SUM(AG224:AG234)</f>
        <v>0</v>
      </c>
      <c r="AH223" s="129">
        <f>SUM(AH224:AH234)</f>
        <v>0</v>
      </c>
      <c r="AI223" s="129">
        <f t="shared" si="629"/>
        <v>0</v>
      </c>
      <c r="AJ223" s="129">
        <f>SUM(AJ224:AJ234)</f>
        <v>0</v>
      </c>
      <c r="AK223" s="129">
        <f>SUM(AK224:AK234)</f>
        <v>0</v>
      </c>
      <c r="AL223" s="129">
        <f>SUM(AL224:AL234)</f>
        <v>0</v>
      </c>
      <c r="AM223" s="129">
        <f t="shared" si="630"/>
        <v>0</v>
      </c>
      <c r="AN223" s="129">
        <f>SUM(AN224:AN234)</f>
        <v>0</v>
      </c>
      <c r="AO223" s="129">
        <f>SUM(AO224:AO234)</f>
        <v>0</v>
      </c>
      <c r="AP223" s="129">
        <f>SUM(AP224:AP234)</f>
        <v>0</v>
      </c>
      <c r="AQ223" s="129">
        <f t="shared" si="631"/>
        <v>0</v>
      </c>
      <c r="AR223" s="129">
        <f t="shared" si="632"/>
        <v>0</v>
      </c>
    </row>
    <row r="224" spans="2:44" x14ac:dyDescent="0.25">
      <c r="B224" s="118" t="s">
        <v>271</v>
      </c>
      <c r="C224" s="119" t="s">
        <v>150</v>
      </c>
      <c r="D2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20">
        <f t="shared" si="622"/>
        <v>0</v>
      </c>
      <c r="G224" s="120"/>
      <c r="H224" s="120">
        <f t="shared" si="623"/>
        <v>0</v>
      </c>
      <c r="I224" s="120"/>
      <c r="J224" s="120">
        <f t="shared" si="624"/>
        <v>0</v>
      </c>
      <c r="K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20">
        <f t="shared" si="628"/>
        <v>0</v>
      </c>
      <c r="AF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20">
        <f t="shared" si="629"/>
        <v>0</v>
      </c>
      <c r="AJ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20">
        <f t="shared" si="630"/>
        <v>0</v>
      </c>
      <c r="AN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20">
        <f t="shared" si="631"/>
        <v>0</v>
      </c>
      <c r="AR224" s="120">
        <f t="shared" si="632"/>
        <v>0</v>
      </c>
    </row>
    <row r="225" spans="2:44" x14ac:dyDescent="0.25">
      <c r="B225" s="118" t="s">
        <v>752</v>
      </c>
      <c r="C225" s="119" t="s">
        <v>753</v>
      </c>
      <c r="D2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20">
        <f t="shared" si="622"/>
        <v>0</v>
      </c>
      <c r="G225" s="120"/>
      <c r="H225" s="120">
        <f t="shared" si="623"/>
        <v>0</v>
      </c>
      <c r="I225" s="120"/>
      <c r="J225" s="120">
        <f t="shared" si="624"/>
        <v>0</v>
      </c>
      <c r="K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20">
        <f t="shared" si="628"/>
        <v>0</v>
      </c>
      <c r="AF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20">
        <f t="shared" si="629"/>
        <v>0</v>
      </c>
      <c r="AJ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20">
        <f t="shared" si="630"/>
        <v>0</v>
      </c>
      <c r="AN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20">
        <f t="shared" si="631"/>
        <v>0</v>
      </c>
      <c r="AR225" s="120">
        <f t="shared" si="632"/>
        <v>0</v>
      </c>
    </row>
    <row r="226" spans="2:44" x14ac:dyDescent="0.25">
      <c r="B226" s="118" t="s">
        <v>754</v>
      </c>
      <c r="C226" s="119" t="s">
        <v>755</v>
      </c>
      <c r="D2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20">
        <f t="shared" si="622"/>
        <v>0</v>
      </c>
      <c r="G226" s="120"/>
      <c r="H226" s="120">
        <f t="shared" si="623"/>
        <v>0</v>
      </c>
      <c r="I226" s="120"/>
      <c r="J226" s="120">
        <f t="shared" si="624"/>
        <v>0</v>
      </c>
      <c r="K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20">
        <f t="shared" si="628"/>
        <v>0</v>
      </c>
      <c r="AF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20">
        <f t="shared" si="629"/>
        <v>0</v>
      </c>
      <c r="AJ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20">
        <f t="shared" si="630"/>
        <v>0</v>
      </c>
      <c r="AN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20">
        <f t="shared" si="631"/>
        <v>0</v>
      </c>
      <c r="AR226" s="120">
        <f t="shared" si="632"/>
        <v>0</v>
      </c>
    </row>
    <row r="227" spans="2:44" x14ac:dyDescent="0.25">
      <c r="B227" s="118" t="s">
        <v>756</v>
      </c>
      <c r="C227" s="119" t="s">
        <v>757</v>
      </c>
      <c r="D2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20">
        <f t="shared" ref="F227:F229" si="636">D227+E227</f>
        <v>0</v>
      </c>
      <c r="G227" s="120"/>
      <c r="H227" s="120">
        <f t="shared" ref="H227:H229" si="637">F227-G227</f>
        <v>0</v>
      </c>
      <c r="I227" s="120"/>
      <c r="J227" s="120">
        <f t="shared" ref="J227:J229" si="638">F227-I227</f>
        <v>0</v>
      </c>
      <c r="K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20">
        <f t="shared" ref="AE227:AE229" si="639">AB227+AC227+AD227</f>
        <v>0</v>
      </c>
      <c r="AF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20">
        <f t="shared" ref="AI227:AI229" si="640">AF227+AG227+AH227</f>
        <v>0</v>
      </c>
      <c r="AJ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20">
        <f t="shared" ref="AM227:AM229" si="641">AJ227+AK227+AL227</f>
        <v>0</v>
      </c>
      <c r="AN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20">
        <f t="shared" ref="AQ227:AQ229" si="642">AN227+AO227+AP227</f>
        <v>0</v>
      </c>
      <c r="AR227" s="120">
        <f t="shared" ref="AR227:AR229" si="643">AE227+AI227+AM227+AQ227</f>
        <v>0</v>
      </c>
    </row>
    <row r="228" spans="2:44" x14ac:dyDescent="0.25">
      <c r="B228" s="118" t="s">
        <v>758</v>
      </c>
      <c r="C228" s="119" t="s">
        <v>759</v>
      </c>
      <c r="D2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20">
        <f t="shared" si="636"/>
        <v>0</v>
      </c>
      <c r="G228" s="120"/>
      <c r="H228" s="120">
        <f t="shared" si="637"/>
        <v>0</v>
      </c>
      <c r="I228" s="120"/>
      <c r="J228" s="120">
        <f t="shared" si="638"/>
        <v>0</v>
      </c>
      <c r="K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20">
        <f t="shared" si="639"/>
        <v>0</v>
      </c>
      <c r="AF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20">
        <f t="shared" si="640"/>
        <v>0</v>
      </c>
      <c r="AJ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20">
        <f t="shared" si="641"/>
        <v>0</v>
      </c>
      <c r="AN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20">
        <f t="shared" si="642"/>
        <v>0</v>
      </c>
      <c r="AR228" s="120">
        <f t="shared" si="643"/>
        <v>0</v>
      </c>
    </row>
    <row r="229" spans="2:44" x14ac:dyDescent="0.25">
      <c r="B229" s="118" t="s">
        <v>272</v>
      </c>
      <c r="C229" s="119" t="s">
        <v>760</v>
      </c>
      <c r="D2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20">
        <f t="shared" si="636"/>
        <v>0</v>
      </c>
      <c r="G229" s="120"/>
      <c r="H229" s="120">
        <f t="shared" si="637"/>
        <v>0</v>
      </c>
      <c r="I229" s="120"/>
      <c r="J229" s="120">
        <f t="shared" si="638"/>
        <v>0</v>
      </c>
      <c r="K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20">
        <f t="shared" si="639"/>
        <v>0</v>
      </c>
      <c r="AF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20">
        <f t="shared" si="640"/>
        <v>0</v>
      </c>
      <c r="AJ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20">
        <f t="shared" si="641"/>
        <v>0</v>
      </c>
      <c r="AN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20">
        <f t="shared" si="642"/>
        <v>0</v>
      </c>
      <c r="AR229" s="120">
        <f t="shared" si="643"/>
        <v>0</v>
      </c>
    </row>
    <row r="230" spans="2:44" x14ac:dyDescent="0.25">
      <c r="B230" s="118" t="s">
        <v>761</v>
      </c>
      <c r="C230" s="119" t="s">
        <v>762</v>
      </c>
      <c r="D2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20">
        <f>D230+E230</f>
        <v>0</v>
      </c>
      <c r="G230" s="120"/>
      <c r="H230" s="120">
        <f>F230-G230</f>
        <v>0</v>
      </c>
      <c r="I230" s="120"/>
      <c r="J230" s="120">
        <f>F230-I230</f>
        <v>0</v>
      </c>
      <c r="K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20">
        <f>AB230+AC230+AD230</f>
        <v>0</v>
      </c>
      <c r="AF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20">
        <f>AF230+AG230+AH230</f>
        <v>0</v>
      </c>
      <c r="AJ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20">
        <f>AJ230+AK230+AL230</f>
        <v>0</v>
      </c>
      <c r="AN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20">
        <f>AN230+AO230+AP230</f>
        <v>0</v>
      </c>
      <c r="AR230" s="120">
        <f>AE230+AI230+AM230+AQ230</f>
        <v>0</v>
      </c>
    </row>
    <row r="231" spans="2:44" x14ac:dyDescent="0.25">
      <c r="B231" s="118" t="s">
        <v>289</v>
      </c>
      <c r="C231" s="119" t="s">
        <v>161</v>
      </c>
      <c r="D2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20">
        <f>D231+E231</f>
        <v>0</v>
      </c>
      <c r="G231" s="120"/>
      <c r="H231" s="120">
        <f>F231-G231</f>
        <v>0</v>
      </c>
      <c r="I231" s="120"/>
      <c r="J231" s="120">
        <f>F231-I231</f>
        <v>0</v>
      </c>
      <c r="K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20">
        <f>AB231+AC231+AD231</f>
        <v>0</v>
      </c>
      <c r="AF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20">
        <f>AF231+AG231+AH231</f>
        <v>0</v>
      </c>
      <c r="AJ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20">
        <f>AJ231+AK231+AL231</f>
        <v>0</v>
      </c>
      <c r="AN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20">
        <f>AN231+AO231+AP231</f>
        <v>0</v>
      </c>
      <c r="AR231" s="120">
        <f>AE231+AI231+AM231+AQ231</f>
        <v>0</v>
      </c>
    </row>
    <row r="232" spans="2:44" x14ac:dyDescent="0.25">
      <c r="B232" s="118" t="s">
        <v>799</v>
      </c>
      <c r="C232" s="119" t="s">
        <v>800</v>
      </c>
      <c r="D2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20">
        <f t="shared" ref="F232" si="644">D232+E232</f>
        <v>0</v>
      </c>
      <c r="G232" s="120"/>
      <c r="H232" s="120">
        <f t="shared" ref="H232" si="645">F232-G232</f>
        <v>0</v>
      </c>
      <c r="I232" s="120"/>
      <c r="J232" s="120">
        <f t="shared" ref="J232" si="646">F232-I232</f>
        <v>0</v>
      </c>
      <c r="K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20">
        <f t="shared" ref="AE232" si="647">AB232+AC232+AD232</f>
        <v>0</v>
      </c>
      <c r="AF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20">
        <f t="shared" ref="AI232" si="648">AF232+AG232+AH232</f>
        <v>0</v>
      </c>
      <c r="AJ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20">
        <f t="shared" ref="AM232" si="649">AJ232+AK232+AL232</f>
        <v>0</v>
      </c>
      <c r="AN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20">
        <f t="shared" ref="AQ232" si="650">AN232+AO232+AP232</f>
        <v>0</v>
      </c>
      <c r="AR232" s="120">
        <f t="shared" ref="AR232" si="651">AE232+AI232+AM232+AQ232</f>
        <v>0</v>
      </c>
    </row>
    <row r="233" spans="2:44" x14ac:dyDescent="0.25">
      <c r="B233" s="118" t="s">
        <v>801</v>
      </c>
      <c r="C233" s="119" t="s">
        <v>802</v>
      </c>
      <c r="D2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20">
        <f t="shared" ref="F233" si="652">D233+E233</f>
        <v>0</v>
      </c>
      <c r="G233" s="120"/>
      <c r="H233" s="120">
        <f t="shared" ref="H233" si="653">F233-G233</f>
        <v>0</v>
      </c>
      <c r="I233" s="120"/>
      <c r="J233" s="120">
        <f t="shared" ref="J233" si="654">F233-I233</f>
        <v>0</v>
      </c>
      <c r="K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20">
        <f t="shared" ref="AE233" si="655">AB233+AC233+AD233</f>
        <v>0</v>
      </c>
      <c r="AF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20">
        <f t="shared" ref="AI233" si="656">AF233+AG233+AH233</f>
        <v>0</v>
      </c>
      <c r="AJ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20">
        <f t="shared" ref="AM233" si="657">AJ233+AK233+AL233</f>
        <v>0</v>
      </c>
      <c r="AN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20">
        <f t="shared" ref="AQ233" si="658">AN233+AO233+AP233</f>
        <v>0</v>
      </c>
      <c r="AR233" s="120">
        <f t="shared" ref="AR233" si="659">AE233+AI233+AM233+AQ233</f>
        <v>0</v>
      </c>
    </row>
    <row r="234" spans="2:44" x14ac:dyDescent="0.25">
      <c r="B234" s="118" t="s">
        <v>803</v>
      </c>
      <c r="C234" s="119" t="s">
        <v>804</v>
      </c>
      <c r="D2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20">
        <f>D234+E234</f>
        <v>0</v>
      </c>
      <c r="G234" s="120"/>
      <c r="H234" s="120">
        <f>F234-G234</f>
        <v>0</v>
      </c>
      <c r="I234" s="120"/>
      <c r="J234" s="120">
        <f>F234-I234</f>
        <v>0</v>
      </c>
      <c r="K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20">
        <f>AB234+AC234+AD234</f>
        <v>0</v>
      </c>
      <c r="AF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20">
        <f>AF234+AG234+AH234</f>
        <v>0</v>
      </c>
      <c r="AJ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20">
        <f>AJ234+AK234+AL234</f>
        <v>0</v>
      </c>
      <c r="AN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20">
        <f>AN234+AO234+AP234</f>
        <v>0</v>
      </c>
      <c r="AR234" s="120">
        <f>AE234+AI234+AM234+AQ234</f>
        <v>0</v>
      </c>
    </row>
    <row r="235" spans="2:44" x14ac:dyDescent="0.25">
      <c r="B235" s="127" t="s">
        <v>273</v>
      </c>
      <c r="C235" s="128" t="s">
        <v>151</v>
      </c>
      <c r="D235" s="129">
        <f>SUM(D236:D242)</f>
        <v>0</v>
      </c>
      <c r="E235" s="129">
        <f>SUM(E236:E242)</f>
        <v>0</v>
      </c>
      <c r="F235" s="129">
        <f t="shared" si="622"/>
        <v>0</v>
      </c>
      <c r="G235" s="129">
        <f>SUM(G236:G242)</f>
        <v>0</v>
      </c>
      <c r="H235" s="129">
        <f t="shared" si="623"/>
        <v>0</v>
      </c>
      <c r="I235" s="129">
        <f>SUM(I236:I242)</f>
        <v>0</v>
      </c>
      <c r="J235" s="129">
        <f t="shared" si="624"/>
        <v>0</v>
      </c>
      <c r="K235" s="129">
        <f t="shared" ref="K235:AD235" si="660">SUM(K236:K242)</f>
        <v>0</v>
      </c>
      <c r="L235" s="129">
        <f t="shared" si="660"/>
        <v>0</v>
      </c>
      <c r="M235" s="129">
        <f t="shared" si="660"/>
        <v>0</v>
      </c>
      <c r="N235" s="129">
        <f t="shared" si="660"/>
        <v>0</v>
      </c>
      <c r="O235" s="129">
        <f t="shared" si="660"/>
        <v>0</v>
      </c>
      <c r="P235" s="129">
        <f t="shared" ref="P235:Q235" si="661">SUM(P236:P242)</f>
        <v>0</v>
      </c>
      <c r="Q235" s="129">
        <f t="shared" si="661"/>
        <v>0</v>
      </c>
      <c r="R235" s="129">
        <f t="shared" si="660"/>
        <v>0</v>
      </c>
      <c r="S235" s="129">
        <f t="shared" si="660"/>
        <v>0</v>
      </c>
      <c r="T235" s="129">
        <f t="shared" ref="T235" si="662">SUM(T236:T242)</f>
        <v>0</v>
      </c>
      <c r="U235" s="129">
        <f t="shared" si="660"/>
        <v>0</v>
      </c>
      <c r="V235" s="129">
        <f t="shared" si="660"/>
        <v>0</v>
      </c>
      <c r="W235" s="129">
        <f t="shared" ref="W235" si="663">SUM(W236:W242)</f>
        <v>0</v>
      </c>
      <c r="X235" s="129">
        <f t="shared" si="660"/>
        <v>0</v>
      </c>
      <c r="Y235" s="129">
        <f t="shared" ref="Y235:Z235" si="664">SUM(Y236:Y242)</f>
        <v>0</v>
      </c>
      <c r="Z235" s="129">
        <f t="shared" si="664"/>
        <v>0</v>
      </c>
      <c r="AA235" s="129">
        <f t="shared" si="660"/>
        <v>0</v>
      </c>
      <c r="AB235" s="129">
        <f t="shared" si="660"/>
        <v>0</v>
      </c>
      <c r="AC235" s="129">
        <f t="shared" si="660"/>
        <v>0</v>
      </c>
      <c r="AD235" s="129">
        <f t="shared" si="660"/>
        <v>0</v>
      </c>
      <c r="AE235" s="129">
        <f t="shared" si="628"/>
        <v>0</v>
      </c>
      <c r="AF235" s="129">
        <f>SUM(AF236:AF242)</f>
        <v>0</v>
      </c>
      <c r="AG235" s="129">
        <f>SUM(AG236:AG242)</f>
        <v>0</v>
      </c>
      <c r="AH235" s="129">
        <f>SUM(AH236:AH242)</f>
        <v>0</v>
      </c>
      <c r="AI235" s="129">
        <f t="shared" si="629"/>
        <v>0</v>
      </c>
      <c r="AJ235" s="129">
        <f>SUM(AJ236:AJ242)</f>
        <v>0</v>
      </c>
      <c r="AK235" s="129">
        <f>SUM(AK236:AK242)</f>
        <v>0</v>
      </c>
      <c r="AL235" s="129">
        <f>SUM(AL236:AL242)</f>
        <v>0</v>
      </c>
      <c r="AM235" s="129">
        <f t="shared" si="630"/>
        <v>0</v>
      </c>
      <c r="AN235" s="129">
        <f>SUM(AN236:AN242)</f>
        <v>0</v>
      </c>
      <c r="AO235" s="129">
        <f>SUM(AO236:AO242)</f>
        <v>0</v>
      </c>
      <c r="AP235" s="129">
        <f>SUM(AP236:AP242)</f>
        <v>0</v>
      </c>
      <c r="AQ235" s="129">
        <f t="shared" si="631"/>
        <v>0</v>
      </c>
      <c r="AR235" s="129">
        <f t="shared" si="632"/>
        <v>0</v>
      </c>
    </row>
    <row r="236" spans="2:44" x14ac:dyDescent="0.25">
      <c r="B236" s="118" t="s">
        <v>763</v>
      </c>
      <c r="C236" s="119" t="s">
        <v>764</v>
      </c>
      <c r="D2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20">
        <f t="shared" ref="F236:F239" si="665">D236+E236</f>
        <v>0</v>
      </c>
      <c r="G236" s="120"/>
      <c r="H236" s="120">
        <f t="shared" ref="H236:H239" si="666">F236-G236</f>
        <v>0</v>
      </c>
      <c r="I236" s="120"/>
      <c r="J236" s="120">
        <f t="shared" ref="J236:J239" si="667">F236-I236</f>
        <v>0</v>
      </c>
      <c r="K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20">
        <f t="shared" ref="AE236:AE239" si="668">AB236+AC236+AD236</f>
        <v>0</v>
      </c>
      <c r="AF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20">
        <f t="shared" ref="AI236:AI239" si="669">AF236+AG236+AH236</f>
        <v>0</v>
      </c>
      <c r="AJ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20">
        <f t="shared" ref="AM236:AM239" si="670">AJ236+AK236+AL236</f>
        <v>0</v>
      </c>
      <c r="AN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20">
        <f t="shared" ref="AQ236:AQ239" si="671">AN236+AO236+AP236</f>
        <v>0</v>
      </c>
      <c r="AR236" s="120">
        <f t="shared" ref="AR236:AR239" si="672">AE236+AI236+AM236+AQ236</f>
        <v>0</v>
      </c>
    </row>
    <row r="237" spans="2:44" x14ac:dyDescent="0.25">
      <c r="B237" s="118" t="s">
        <v>765</v>
      </c>
      <c r="C237" s="119" t="s">
        <v>766</v>
      </c>
      <c r="D2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20">
        <f t="shared" si="665"/>
        <v>0</v>
      </c>
      <c r="G237" s="120"/>
      <c r="H237" s="120">
        <f t="shared" si="666"/>
        <v>0</v>
      </c>
      <c r="I237" s="120"/>
      <c r="J237" s="120">
        <f t="shared" si="667"/>
        <v>0</v>
      </c>
      <c r="K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20">
        <f t="shared" si="668"/>
        <v>0</v>
      </c>
      <c r="AF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20">
        <f t="shared" si="669"/>
        <v>0</v>
      </c>
      <c r="AJ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20">
        <f t="shared" si="670"/>
        <v>0</v>
      </c>
      <c r="AN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20">
        <f t="shared" si="671"/>
        <v>0</v>
      </c>
      <c r="AR237" s="120">
        <f t="shared" si="672"/>
        <v>0</v>
      </c>
    </row>
    <row r="238" spans="2:44" x14ac:dyDescent="0.25">
      <c r="B238" s="118" t="s">
        <v>274</v>
      </c>
      <c r="C238" s="119" t="s">
        <v>767</v>
      </c>
      <c r="D2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20">
        <f t="shared" si="665"/>
        <v>0</v>
      </c>
      <c r="G238" s="120"/>
      <c r="H238" s="120">
        <f t="shared" si="666"/>
        <v>0</v>
      </c>
      <c r="I238" s="120"/>
      <c r="J238" s="120">
        <f t="shared" si="667"/>
        <v>0</v>
      </c>
      <c r="K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20">
        <f t="shared" si="668"/>
        <v>0</v>
      </c>
      <c r="AF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20">
        <f t="shared" si="669"/>
        <v>0</v>
      </c>
      <c r="AJ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20">
        <f t="shared" si="670"/>
        <v>0</v>
      </c>
      <c r="AN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20">
        <f t="shared" si="671"/>
        <v>0</v>
      </c>
      <c r="AR238" s="120">
        <f t="shared" si="672"/>
        <v>0</v>
      </c>
    </row>
    <row r="239" spans="2:44" x14ac:dyDescent="0.25">
      <c r="B239" s="118" t="s">
        <v>768</v>
      </c>
      <c r="C239" s="119" t="s">
        <v>769</v>
      </c>
      <c r="D2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20">
        <f t="shared" si="665"/>
        <v>0</v>
      </c>
      <c r="G239" s="120"/>
      <c r="H239" s="120">
        <f t="shared" si="666"/>
        <v>0</v>
      </c>
      <c r="I239" s="120"/>
      <c r="J239" s="120">
        <f t="shared" si="667"/>
        <v>0</v>
      </c>
      <c r="K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20">
        <f t="shared" si="668"/>
        <v>0</v>
      </c>
      <c r="AF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20">
        <f t="shared" si="669"/>
        <v>0</v>
      </c>
      <c r="AJ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20">
        <f t="shared" si="670"/>
        <v>0</v>
      </c>
      <c r="AN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20">
        <f t="shared" si="671"/>
        <v>0</v>
      </c>
      <c r="AR239" s="120">
        <f t="shared" si="672"/>
        <v>0</v>
      </c>
    </row>
    <row r="240" spans="2:44" x14ac:dyDescent="0.25">
      <c r="B240" s="118" t="s">
        <v>770</v>
      </c>
      <c r="C240" s="119" t="s">
        <v>767</v>
      </c>
      <c r="D2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20">
        <f t="shared" si="622"/>
        <v>0</v>
      </c>
      <c r="G240" s="120"/>
      <c r="H240" s="120">
        <f t="shared" si="623"/>
        <v>0</v>
      </c>
      <c r="I240" s="120"/>
      <c r="J240" s="120">
        <f t="shared" si="624"/>
        <v>0</v>
      </c>
      <c r="K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20">
        <f t="shared" si="628"/>
        <v>0</v>
      </c>
      <c r="AF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20">
        <f t="shared" si="629"/>
        <v>0</v>
      </c>
      <c r="AJ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20">
        <f t="shared" si="630"/>
        <v>0</v>
      </c>
      <c r="AN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20">
        <f t="shared" si="631"/>
        <v>0</v>
      </c>
      <c r="AR240" s="120">
        <f t="shared" si="632"/>
        <v>0</v>
      </c>
    </row>
    <row r="241" spans="2:44" x14ac:dyDescent="0.25">
      <c r="B241" s="118" t="s">
        <v>771</v>
      </c>
      <c r="C241" s="119" t="s">
        <v>772</v>
      </c>
      <c r="D2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20">
        <f t="shared" ref="F241" si="673">D241+E241</f>
        <v>0</v>
      </c>
      <c r="G241" s="120"/>
      <c r="H241" s="120">
        <f t="shared" ref="H241" si="674">F241-G241</f>
        <v>0</v>
      </c>
      <c r="I241" s="120"/>
      <c r="J241" s="120">
        <f t="shared" ref="J241" si="675">F241-I241</f>
        <v>0</v>
      </c>
      <c r="K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20">
        <f t="shared" ref="AE241" si="676">AB241+AC241+AD241</f>
        <v>0</v>
      </c>
      <c r="AF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20">
        <f t="shared" ref="AI241" si="677">AF241+AG241+AH241</f>
        <v>0</v>
      </c>
      <c r="AJ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20">
        <f t="shared" ref="AM241" si="678">AJ241+AK241+AL241</f>
        <v>0</v>
      </c>
      <c r="AN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20">
        <f t="shared" ref="AQ241" si="679">AN241+AO241+AP241</f>
        <v>0</v>
      </c>
      <c r="AR241" s="120">
        <f t="shared" ref="AR241" si="680">AE241+AI241+AM241+AQ241</f>
        <v>0</v>
      </c>
    </row>
    <row r="242" spans="2:44" x14ac:dyDescent="0.25">
      <c r="B242" s="118" t="s">
        <v>773</v>
      </c>
      <c r="C242" s="119" t="s">
        <v>774</v>
      </c>
      <c r="D2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20">
        <f t="shared" ref="F242" si="681">D242+E242</f>
        <v>0</v>
      </c>
      <c r="G242" s="120"/>
      <c r="H242" s="120">
        <f t="shared" ref="H242" si="682">F242-G242</f>
        <v>0</v>
      </c>
      <c r="I242" s="120"/>
      <c r="J242" s="120">
        <f t="shared" ref="J242" si="683">F242-I242</f>
        <v>0</v>
      </c>
      <c r="K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20">
        <f t="shared" ref="AE242" si="684">AB242+AC242+AD242</f>
        <v>0</v>
      </c>
      <c r="AF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20">
        <f t="shared" ref="AI242" si="685">AF242+AG242+AH242</f>
        <v>0</v>
      </c>
      <c r="AJ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20">
        <f t="shared" ref="AM242" si="686">AJ242+AK242+AL242</f>
        <v>0</v>
      </c>
      <c r="AN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20">
        <f t="shared" ref="AQ242" si="687">AN242+AO242+AP242</f>
        <v>0</v>
      </c>
      <c r="AR242" s="120">
        <f t="shared" ref="AR242" si="688">AE242+AI242+AM242+AQ242</f>
        <v>0</v>
      </c>
    </row>
    <row r="243" spans="2:44" x14ac:dyDescent="0.25">
      <c r="B243" s="127" t="s">
        <v>275</v>
      </c>
      <c r="C243" s="128" t="s">
        <v>152</v>
      </c>
      <c r="D243" s="129">
        <f>SUM(D244:D259)</f>
        <v>1170</v>
      </c>
      <c r="E243" s="129">
        <f>SUM(E244:E259)</f>
        <v>0</v>
      </c>
      <c r="F243" s="129">
        <f t="shared" si="622"/>
        <v>1170</v>
      </c>
      <c r="G243" s="129">
        <f>SUM(G244:G259)</f>
        <v>0</v>
      </c>
      <c r="H243" s="129">
        <f t="shared" si="623"/>
        <v>1170</v>
      </c>
      <c r="I243" s="129">
        <f>SUM(I244:I259)</f>
        <v>0</v>
      </c>
      <c r="J243" s="129">
        <f t="shared" si="624"/>
        <v>1170</v>
      </c>
      <c r="K243" s="129">
        <f t="shared" ref="K243:AD243" si="689">SUM(K244:K259)</f>
        <v>0</v>
      </c>
      <c r="L243" s="129">
        <f t="shared" si="689"/>
        <v>0</v>
      </c>
      <c r="M243" s="129">
        <f t="shared" si="689"/>
        <v>0</v>
      </c>
      <c r="N243" s="129">
        <f t="shared" si="689"/>
        <v>0</v>
      </c>
      <c r="O243" s="129">
        <f t="shared" si="689"/>
        <v>0</v>
      </c>
      <c r="P243" s="129">
        <f t="shared" ref="P243:Q243" si="690">SUM(P244:P259)</f>
        <v>0</v>
      </c>
      <c r="Q243" s="129">
        <f t="shared" si="690"/>
        <v>0</v>
      </c>
      <c r="R243" s="129">
        <f t="shared" si="689"/>
        <v>0</v>
      </c>
      <c r="S243" s="129">
        <f t="shared" si="689"/>
        <v>0</v>
      </c>
      <c r="T243" s="129">
        <f t="shared" ref="T243" si="691">SUM(T244:T259)</f>
        <v>0</v>
      </c>
      <c r="U243" s="129">
        <f t="shared" si="689"/>
        <v>0</v>
      </c>
      <c r="V243" s="129">
        <f t="shared" si="689"/>
        <v>0</v>
      </c>
      <c r="W243" s="129">
        <f t="shared" ref="W243" si="692">SUM(W244:W259)</f>
        <v>1080</v>
      </c>
      <c r="X243" s="129">
        <f t="shared" si="689"/>
        <v>0</v>
      </c>
      <c r="Y243" s="129">
        <f t="shared" ref="Y243:Z243" si="693">SUM(Y244:Y259)</f>
        <v>0</v>
      </c>
      <c r="Z243" s="129">
        <f t="shared" si="693"/>
        <v>0</v>
      </c>
      <c r="AA243" s="129">
        <f t="shared" si="689"/>
        <v>90</v>
      </c>
      <c r="AB243" s="129">
        <f t="shared" si="689"/>
        <v>630</v>
      </c>
      <c r="AC243" s="129">
        <f t="shared" si="689"/>
        <v>0</v>
      </c>
      <c r="AD243" s="129">
        <f t="shared" si="689"/>
        <v>0</v>
      </c>
      <c r="AE243" s="129">
        <f t="shared" si="628"/>
        <v>630</v>
      </c>
      <c r="AF243" s="129">
        <f>SUM(AF244:AF259)</f>
        <v>0</v>
      </c>
      <c r="AG243" s="129">
        <f>SUM(AG244:AG259)</f>
        <v>0</v>
      </c>
      <c r="AH243" s="129">
        <f>SUM(AH244:AH259)</f>
        <v>0</v>
      </c>
      <c r="AI243" s="129">
        <f t="shared" si="629"/>
        <v>0</v>
      </c>
      <c r="AJ243" s="129">
        <f>SUM(AJ244:AJ259)</f>
        <v>540</v>
      </c>
      <c r="AK243" s="129">
        <f>SUM(AK244:AK259)</f>
        <v>0</v>
      </c>
      <c r="AL243" s="129">
        <f>SUM(AL244:AL259)</f>
        <v>0</v>
      </c>
      <c r="AM243" s="129">
        <f t="shared" si="630"/>
        <v>540</v>
      </c>
      <c r="AN243" s="129">
        <f>SUM(AN244:AN259)</f>
        <v>0</v>
      </c>
      <c r="AO243" s="129">
        <f>SUM(AO244:AO259)</f>
        <v>0</v>
      </c>
      <c r="AP243" s="129">
        <f>SUM(AP244:AP259)</f>
        <v>0</v>
      </c>
      <c r="AQ243" s="129">
        <f t="shared" si="631"/>
        <v>0</v>
      </c>
      <c r="AR243" s="129">
        <f t="shared" si="632"/>
        <v>1170</v>
      </c>
    </row>
    <row r="244" spans="2:44" x14ac:dyDescent="0.25">
      <c r="B244" s="118" t="s">
        <v>775</v>
      </c>
      <c r="C244" s="119" t="s">
        <v>776</v>
      </c>
      <c r="D2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1170</v>
      </c>
      <c r="E2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20">
        <f t="shared" si="622"/>
        <v>1170</v>
      </c>
      <c r="G244" s="120"/>
      <c r="H244" s="120">
        <f t="shared" si="623"/>
        <v>1170</v>
      </c>
      <c r="I244" s="120"/>
      <c r="J244" s="120">
        <f t="shared" si="624"/>
        <v>1170</v>
      </c>
      <c r="K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v>
      </c>
      <c r="X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v>
      </c>
      <c r="AB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630</v>
      </c>
      <c r="AC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20">
        <f t="shared" si="628"/>
        <v>630</v>
      </c>
      <c r="AF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20">
        <f t="shared" si="629"/>
        <v>0</v>
      </c>
      <c r="AJ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v>
      </c>
      <c r="AK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20">
        <f t="shared" si="630"/>
        <v>540</v>
      </c>
      <c r="AN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20">
        <f t="shared" si="631"/>
        <v>0</v>
      </c>
      <c r="AR244" s="120">
        <f t="shared" si="632"/>
        <v>1170</v>
      </c>
    </row>
    <row r="245" spans="2:44" x14ac:dyDescent="0.25">
      <c r="B245" s="118" t="s">
        <v>777</v>
      </c>
      <c r="C245" s="119" t="s">
        <v>778</v>
      </c>
      <c r="D2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20">
        <f t="shared" ref="F245:F253" si="694">D245+E245</f>
        <v>0</v>
      </c>
      <c r="G245" s="120"/>
      <c r="H245" s="120">
        <f t="shared" ref="H245:H253" si="695">F245-G245</f>
        <v>0</v>
      </c>
      <c r="I245" s="120"/>
      <c r="J245" s="120">
        <f t="shared" ref="J245:J253" si="696">F245-I245</f>
        <v>0</v>
      </c>
      <c r="K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20">
        <f t="shared" ref="AE245:AE253" si="697">AB245+AC245+AD245</f>
        <v>0</v>
      </c>
      <c r="AF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20">
        <f t="shared" ref="AI245:AI253" si="698">AF245+AG245+AH245</f>
        <v>0</v>
      </c>
      <c r="AJ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20">
        <f t="shared" ref="AM245:AM253" si="699">AJ245+AK245+AL245</f>
        <v>0</v>
      </c>
      <c r="AN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20">
        <f t="shared" ref="AQ245:AQ253" si="700">AN245+AO245+AP245</f>
        <v>0</v>
      </c>
      <c r="AR245" s="120">
        <f t="shared" ref="AR245:AR253" si="701">AE245+AI245+AM245+AQ245</f>
        <v>0</v>
      </c>
    </row>
    <row r="246" spans="2:44" x14ac:dyDescent="0.25">
      <c r="B246" s="118" t="s">
        <v>779</v>
      </c>
      <c r="C246" s="119" t="s">
        <v>780</v>
      </c>
      <c r="D2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20">
        <f t="shared" si="694"/>
        <v>0</v>
      </c>
      <c r="G246" s="120"/>
      <c r="H246" s="120">
        <f t="shared" si="695"/>
        <v>0</v>
      </c>
      <c r="I246" s="120"/>
      <c r="J246" s="120">
        <f t="shared" si="696"/>
        <v>0</v>
      </c>
      <c r="K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20">
        <f t="shared" si="697"/>
        <v>0</v>
      </c>
      <c r="AF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20">
        <f t="shared" si="698"/>
        <v>0</v>
      </c>
      <c r="AJ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20">
        <f t="shared" si="699"/>
        <v>0</v>
      </c>
      <c r="AN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20">
        <f t="shared" si="700"/>
        <v>0</v>
      </c>
      <c r="AR246" s="120">
        <f t="shared" si="701"/>
        <v>0</v>
      </c>
    </row>
    <row r="247" spans="2:44" x14ac:dyDescent="0.25">
      <c r="B247" s="118" t="s">
        <v>276</v>
      </c>
      <c r="C247" s="119" t="s">
        <v>153</v>
      </c>
      <c r="D2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20">
        <f t="shared" si="694"/>
        <v>0</v>
      </c>
      <c r="G247" s="120"/>
      <c r="H247" s="120">
        <f t="shared" si="695"/>
        <v>0</v>
      </c>
      <c r="I247" s="120"/>
      <c r="J247" s="120">
        <f t="shared" si="696"/>
        <v>0</v>
      </c>
      <c r="K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20">
        <f t="shared" si="697"/>
        <v>0</v>
      </c>
      <c r="AF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20">
        <f t="shared" si="698"/>
        <v>0</v>
      </c>
      <c r="AJ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20">
        <f t="shared" si="699"/>
        <v>0</v>
      </c>
      <c r="AN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20">
        <f t="shared" si="700"/>
        <v>0</v>
      </c>
      <c r="AR247" s="120">
        <f t="shared" si="701"/>
        <v>0</v>
      </c>
    </row>
    <row r="248" spans="2:44" x14ac:dyDescent="0.25">
      <c r="B248" s="118" t="s">
        <v>781</v>
      </c>
      <c r="C248" s="119" t="s">
        <v>782</v>
      </c>
      <c r="D2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20">
        <f t="shared" si="694"/>
        <v>0</v>
      </c>
      <c r="G248" s="120"/>
      <c r="H248" s="120">
        <f t="shared" si="695"/>
        <v>0</v>
      </c>
      <c r="I248" s="120"/>
      <c r="J248" s="120">
        <f t="shared" si="696"/>
        <v>0</v>
      </c>
      <c r="K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20">
        <f t="shared" si="697"/>
        <v>0</v>
      </c>
      <c r="AF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20">
        <f t="shared" si="698"/>
        <v>0</v>
      </c>
      <c r="AJ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20">
        <f t="shared" si="699"/>
        <v>0</v>
      </c>
      <c r="AN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20">
        <f t="shared" si="700"/>
        <v>0</v>
      </c>
      <c r="AR248" s="120">
        <f t="shared" si="701"/>
        <v>0</v>
      </c>
    </row>
    <row r="249" spans="2:44" x14ac:dyDescent="0.25">
      <c r="B249" s="118" t="s">
        <v>783</v>
      </c>
      <c r="C249" s="119" t="s">
        <v>784</v>
      </c>
      <c r="D2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20">
        <f t="shared" si="694"/>
        <v>0</v>
      </c>
      <c r="G249" s="120"/>
      <c r="H249" s="120">
        <f t="shared" si="695"/>
        <v>0</v>
      </c>
      <c r="I249" s="120"/>
      <c r="J249" s="120">
        <f t="shared" si="696"/>
        <v>0</v>
      </c>
      <c r="K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20">
        <f t="shared" si="697"/>
        <v>0</v>
      </c>
      <c r="AF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20">
        <f t="shared" si="698"/>
        <v>0</v>
      </c>
      <c r="AJ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20">
        <f t="shared" si="699"/>
        <v>0</v>
      </c>
      <c r="AN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20">
        <f t="shared" si="700"/>
        <v>0</v>
      </c>
      <c r="AR249" s="120">
        <f t="shared" si="701"/>
        <v>0</v>
      </c>
    </row>
    <row r="250" spans="2:44" x14ac:dyDescent="0.25">
      <c r="B250" s="118" t="s">
        <v>277</v>
      </c>
      <c r="C250" s="119" t="s">
        <v>154</v>
      </c>
      <c r="D2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20">
        <f t="shared" si="694"/>
        <v>0</v>
      </c>
      <c r="G250" s="120"/>
      <c r="H250" s="120">
        <f t="shared" si="695"/>
        <v>0</v>
      </c>
      <c r="I250" s="120"/>
      <c r="J250" s="120">
        <f t="shared" si="696"/>
        <v>0</v>
      </c>
      <c r="K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20">
        <f t="shared" si="697"/>
        <v>0</v>
      </c>
      <c r="AF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20">
        <f t="shared" si="698"/>
        <v>0</v>
      </c>
      <c r="AJ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20">
        <f t="shared" si="699"/>
        <v>0</v>
      </c>
      <c r="AN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20">
        <f t="shared" si="700"/>
        <v>0</v>
      </c>
      <c r="AR250" s="120">
        <f t="shared" si="701"/>
        <v>0</v>
      </c>
    </row>
    <row r="251" spans="2:44" x14ac:dyDescent="0.25">
      <c r="B251" s="118" t="s">
        <v>785</v>
      </c>
      <c r="C251" s="119" t="s">
        <v>786</v>
      </c>
      <c r="D2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20">
        <f t="shared" si="694"/>
        <v>0</v>
      </c>
      <c r="G251" s="120"/>
      <c r="H251" s="120">
        <f t="shared" si="695"/>
        <v>0</v>
      </c>
      <c r="I251" s="120"/>
      <c r="J251" s="120">
        <f t="shared" si="696"/>
        <v>0</v>
      </c>
      <c r="K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20">
        <f t="shared" si="697"/>
        <v>0</v>
      </c>
      <c r="AF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20">
        <f t="shared" si="698"/>
        <v>0</v>
      </c>
      <c r="AJ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20">
        <f t="shared" si="699"/>
        <v>0</v>
      </c>
      <c r="AN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20">
        <f t="shared" si="700"/>
        <v>0</v>
      </c>
      <c r="AR251" s="120">
        <f t="shared" si="701"/>
        <v>0</v>
      </c>
    </row>
    <row r="252" spans="2:44" x14ac:dyDescent="0.25">
      <c r="B252" s="118" t="s">
        <v>787</v>
      </c>
      <c r="C252" s="119" t="s">
        <v>788</v>
      </c>
      <c r="D2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20">
        <f t="shared" si="694"/>
        <v>0</v>
      </c>
      <c r="G252" s="120"/>
      <c r="H252" s="120">
        <f t="shared" si="695"/>
        <v>0</v>
      </c>
      <c r="I252" s="120"/>
      <c r="J252" s="120">
        <f t="shared" si="696"/>
        <v>0</v>
      </c>
      <c r="K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20">
        <f t="shared" si="697"/>
        <v>0</v>
      </c>
      <c r="AF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20">
        <f t="shared" si="698"/>
        <v>0</v>
      </c>
      <c r="AJ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20">
        <f t="shared" si="699"/>
        <v>0</v>
      </c>
      <c r="AN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20">
        <f t="shared" si="700"/>
        <v>0</v>
      </c>
      <c r="AR252" s="120">
        <f t="shared" si="701"/>
        <v>0</v>
      </c>
    </row>
    <row r="253" spans="2:44" x14ac:dyDescent="0.25">
      <c r="B253" s="118" t="s">
        <v>278</v>
      </c>
      <c r="C253" s="119" t="s">
        <v>155</v>
      </c>
      <c r="D2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20">
        <f t="shared" si="694"/>
        <v>0</v>
      </c>
      <c r="G253" s="120"/>
      <c r="H253" s="120">
        <f t="shared" si="695"/>
        <v>0</v>
      </c>
      <c r="I253" s="120"/>
      <c r="J253" s="120">
        <f t="shared" si="696"/>
        <v>0</v>
      </c>
      <c r="K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20">
        <f t="shared" si="697"/>
        <v>0</v>
      </c>
      <c r="AF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20">
        <f t="shared" si="698"/>
        <v>0</v>
      </c>
      <c r="AJ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20">
        <f t="shared" si="699"/>
        <v>0</v>
      </c>
      <c r="AN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20">
        <f t="shared" si="700"/>
        <v>0</v>
      </c>
      <c r="AR253" s="120">
        <f t="shared" si="701"/>
        <v>0</v>
      </c>
    </row>
    <row r="254" spans="2:44" x14ac:dyDescent="0.25">
      <c r="B254" s="118" t="s">
        <v>789</v>
      </c>
      <c r="C254" s="119" t="s">
        <v>790</v>
      </c>
      <c r="D2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20">
        <f t="shared" si="622"/>
        <v>0</v>
      </c>
      <c r="G254" s="120"/>
      <c r="H254" s="120">
        <f t="shared" si="623"/>
        <v>0</v>
      </c>
      <c r="I254" s="120"/>
      <c r="J254" s="120">
        <f t="shared" si="624"/>
        <v>0</v>
      </c>
      <c r="K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20">
        <f t="shared" si="628"/>
        <v>0</v>
      </c>
      <c r="AF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20">
        <f t="shared" si="629"/>
        <v>0</v>
      </c>
      <c r="AJ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20">
        <f t="shared" si="630"/>
        <v>0</v>
      </c>
      <c r="AN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20">
        <f t="shared" si="631"/>
        <v>0</v>
      </c>
      <c r="AR254" s="120">
        <f t="shared" si="632"/>
        <v>0</v>
      </c>
    </row>
    <row r="255" spans="2:44" x14ac:dyDescent="0.25">
      <c r="B255" s="118" t="s">
        <v>791</v>
      </c>
      <c r="C255" s="119" t="s">
        <v>792</v>
      </c>
      <c r="D2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20">
        <f t="shared" si="622"/>
        <v>0</v>
      </c>
      <c r="G255" s="120"/>
      <c r="H255" s="120">
        <f t="shared" si="623"/>
        <v>0</v>
      </c>
      <c r="I255" s="120"/>
      <c r="J255" s="120">
        <f t="shared" si="624"/>
        <v>0</v>
      </c>
      <c r="K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20">
        <f t="shared" si="628"/>
        <v>0</v>
      </c>
      <c r="AF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20">
        <f t="shared" si="629"/>
        <v>0</v>
      </c>
      <c r="AJ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20">
        <f t="shared" si="630"/>
        <v>0</v>
      </c>
      <c r="AN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20">
        <f t="shared" si="631"/>
        <v>0</v>
      </c>
      <c r="AR255" s="120">
        <f t="shared" si="632"/>
        <v>0</v>
      </c>
    </row>
    <row r="256" spans="2:44" x14ac:dyDescent="0.25">
      <c r="B256" s="118" t="s">
        <v>793</v>
      </c>
      <c r="C256" s="119" t="s">
        <v>794</v>
      </c>
      <c r="D2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20">
        <f t="shared" si="622"/>
        <v>0</v>
      </c>
      <c r="G256" s="120"/>
      <c r="H256" s="120">
        <f t="shared" si="623"/>
        <v>0</v>
      </c>
      <c r="I256" s="120"/>
      <c r="J256" s="120">
        <f t="shared" si="624"/>
        <v>0</v>
      </c>
      <c r="K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20">
        <f t="shared" si="628"/>
        <v>0</v>
      </c>
      <c r="AF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20">
        <f t="shared" si="629"/>
        <v>0</v>
      </c>
      <c r="AJ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20">
        <f t="shared" si="630"/>
        <v>0</v>
      </c>
      <c r="AN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20">
        <f t="shared" si="631"/>
        <v>0</v>
      </c>
      <c r="AR256" s="120">
        <f t="shared" si="632"/>
        <v>0</v>
      </c>
    </row>
    <row r="257" spans="2:44" x14ac:dyDescent="0.25">
      <c r="B257" s="118" t="s">
        <v>795</v>
      </c>
      <c r="C257" s="119" t="s">
        <v>796</v>
      </c>
      <c r="D2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20">
        <f t="shared" ref="F257:F259" si="702">D257+E257</f>
        <v>0</v>
      </c>
      <c r="G257" s="120"/>
      <c r="H257" s="120">
        <f t="shared" ref="H257:H259" si="703">F257-G257</f>
        <v>0</v>
      </c>
      <c r="I257" s="120"/>
      <c r="J257" s="120">
        <f t="shared" ref="J257:J259" si="704">F257-I257</f>
        <v>0</v>
      </c>
      <c r="K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20">
        <f t="shared" ref="AE257:AE259" si="705">AB257+AC257+AD257</f>
        <v>0</v>
      </c>
      <c r="AF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20">
        <f t="shared" ref="AI257:AI259" si="706">AF257+AG257+AH257</f>
        <v>0</v>
      </c>
      <c r="AJ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20">
        <f t="shared" ref="AM257:AM259" si="707">AJ257+AK257+AL257</f>
        <v>0</v>
      </c>
      <c r="AN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20">
        <f t="shared" ref="AQ257:AQ259" si="708">AN257+AO257+AP257</f>
        <v>0</v>
      </c>
      <c r="AR257" s="120">
        <f t="shared" ref="AR257:AR259" si="709">AE257+AI257+AM257+AQ257</f>
        <v>0</v>
      </c>
    </row>
    <row r="258" spans="2:44" x14ac:dyDescent="0.25">
      <c r="B258" s="118" t="s">
        <v>279</v>
      </c>
      <c r="C258" s="119" t="s">
        <v>156</v>
      </c>
      <c r="D2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20">
        <f t="shared" si="702"/>
        <v>0</v>
      </c>
      <c r="G258" s="120"/>
      <c r="H258" s="120">
        <f t="shared" si="703"/>
        <v>0</v>
      </c>
      <c r="I258" s="120"/>
      <c r="J258" s="120">
        <f t="shared" si="704"/>
        <v>0</v>
      </c>
      <c r="K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20">
        <f t="shared" si="705"/>
        <v>0</v>
      </c>
      <c r="AF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20">
        <f t="shared" si="706"/>
        <v>0</v>
      </c>
      <c r="AJ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20">
        <f t="shared" si="707"/>
        <v>0</v>
      </c>
      <c r="AN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20">
        <f t="shared" si="708"/>
        <v>0</v>
      </c>
      <c r="AR258" s="120">
        <f t="shared" si="709"/>
        <v>0</v>
      </c>
    </row>
    <row r="259" spans="2:44" x14ac:dyDescent="0.25">
      <c r="B259" s="118" t="s">
        <v>797</v>
      </c>
      <c r="C259" s="119" t="s">
        <v>798</v>
      </c>
      <c r="D2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20">
        <f t="shared" si="702"/>
        <v>0</v>
      </c>
      <c r="G259" s="120"/>
      <c r="H259" s="120">
        <f t="shared" si="703"/>
        <v>0</v>
      </c>
      <c r="I259" s="120"/>
      <c r="J259" s="120">
        <f t="shared" si="704"/>
        <v>0</v>
      </c>
      <c r="K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20">
        <f t="shared" si="705"/>
        <v>0</v>
      </c>
      <c r="AF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20">
        <f t="shared" si="706"/>
        <v>0</v>
      </c>
      <c r="AJ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20">
        <f t="shared" si="707"/>
        <v>0</v>
      </c>
      <c r="AN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20">
        <f t="shared" si="708"/>
        <v>0</v>
      </c>
      <c r="AR259" s="120">
        <f t="shared" si="709"/>
        <v>0</v>
      </c>
    </row>
    <row r="260" spans="2:44" x14ac:dyDescent="0.25">
      <c r="B260" s="127" t="s">
        <v>280</v>
      </c>
      <c r="C260" s="128" t="s">
        <v>157</v>
      </c>
      <c r="D260" s="129">
        <f>SUM(D261:D266)</f>
        <v>0</v>
      </c>
      <c r="E260" s="129">
        <f>SUM(E261:E266)</f>
        <v>0</v>
      </c>
      <c r="F260" s="129">
        <f t="shared" si="622"/>
        <v>0</v>
      </c>
      <c r="G260" s="129">
        <f>SUM(G261:G266)</f>
        <v>0</v>
      </c>
      <c r="H260" s="129">
        <f t="shared" si="623"/>
        <v>0</v>
      </c>
      <c r="I260" s="129">
        <f>SUM(I261:I266)</f>
        <v>0</v>
      </c>
      <c r="J260" s="129">
        <f t="shared" si="624"/>
        <v>0</v>
      </c>
      <c r="K260" s="129">
        <f t="shared" ref="K260:AD260" si="710">SUM(K261:K266)</f>
        <v>0</v>
      </c>
      <c r="L260" s="129">
        <f t="shared" si="710"/>
        <v>0</v>
      </c>
      <c r="M260" s="129">
        <f t="shared" si="710"/>
        <v>0</v>
      </c>
      <c r="N260" s="129">
        <f t="shared" si="710"/>
        <v>0</v>
      </c>
      <c r="O260" s="129">
        <f t="shared" si="710"/>
        <v>0</v>
      </c>
      <c r="P260" s="129">
        <f t="shared" ref="P260:Q260" si="711">SUM(P261:P266)</f>
        <v>0</v>
      </c>
      <c r="Q260" s="129">
        <f t="shared" si="711"/>
        <v>0</v>
      </c>
      <c r="R260" s="129">
        <f t="shared" si="710"/>
        <v>0</v>
      </c>
      <c r="S260" s="129">
        <f t="shared" si="710"/>
        <v>0</v>
      </c>
      <c r="T260" s="129">
        <f t="shared" ref="T260" si="712">SUM(T261:T266)</f>
        <v>0</v>
      </c>
      <c r="U260" s="129">
        <f t="shared" si="710"/>
        <v>0</v>
      </c>
      <c r="V260" s="129">
        <f t="shared" si="710"/>
        <v>0</v>
      </c>
      <c r="W260" s="129">
        <f t="shared" ref="W260" si="713">SUM(W261:W266)</f>
        <v>0</v>
      </c>
      <c r="X260" s="129">
        <f t="shared" si="710"/>
        <v>0</v>
      </c>
      <c r="Y260" s="129">
        <f t="shared" ref="Y260:Z260" si="714">SUM(Y261:Y266)</f>
        <v>0</v>
      </c>
      <c r="Z260" s="129">
        <f t="shared" si="714"/>
        <v>0</v>
      </c>
      <c r="AA260" s="129">
        <f t="shared" si="710"/>
        <v>0</v>
      </c>
      <c r="AB260" s="129">
        <f t="shared" si="710"/>
        <v>0</v>
      </c>
      <c r="AC260" s="129">
        <f t="shared" si="710"/>
        <v>0</v>
      </c>
      <c r="AD260" s="129">
        <f t="shared" si="710"/>
        <v>0</v>
      </c>
      <c r="AE260" s="129">
        <f t="shared" si="628"/>
        <v>0</v>
      </c>
      <c r="AF260" s="129">
        <f>SUM(AF261:AF266)</f>
        <v>0</v>
      </c>
      <c r="AG260" s="129">
        <f>SUM(AG261:AG266)</f>
        <v>0</v>
      </c>
      <c r="AH260" s="129">
        <f>SUM(AH261:AH266)</f>
        <v>0</v>
      </c>
      <c r="AI260" s="129">
        <f t="shared" si="629"/>
        <v>0</v>
      </c>
      <c r="AJ260" s="129">
        <f>SUM(AJ261:AJ266)</f>
        <v>0</v>
      </c>
      <c r="AK260" s="129">
        <f>SUM(AK261:AK266)</f>
        <v>0</v>
      </c>
      <c r="AL260" s="129">
        <f>SUM(AL261:AL266)</f>
        <v>0</v>
      </c>
      <c r="AM260" s="129">
        <f t="shared" si="630"/>
        <v>0</v>
      </c>
      <c r="AN260" s="129">
        <f>SUM(AN261:AN266)</f>
        <v>0</v>
      </c>
      <c r="AO260" s="129">
        <f>SUM(AO261:AO266)</f>
        <v>0</v>
      </c>
      <c r="AP260" s="129">
        <f>SUM(AP261:AP266)</f>
        <v>0</v>
      </c>
      <c r="AQ260" s="129">
        <f t="shared" si="631"/>
        <v>0</v>
      </c>
      <c r="AR260" s="129">
        <f t="shared" si="632"/>
        <v>0</v>
      </c>
    </row>
    <row r="261" spans="2:44" x14ac:dyDescent="0.25">
      <c r="B261" s="118" t="s">
        <v>805</v>
      </c>
      <c r="C261" s="119" t="s">
        <v>806</v>
      </c>
      <c r="D2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20">
        <f t="shared" si="622"/>
        <v>0</v>
      </c>
      <c r="G261" s="120"/>
      <c r="H261" s="120">
        <f t="shared" si="623"/>
        <v>0</v>
      </c>
      <c r="I261" s="120"/>
      <c r="J261" s="120">
        <f t="shared" si="624"/>
        <v>0</v>
      </c>
      <c r="K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20">
        <f t="shared" si="628"/>
        <v>0</v>
      </c>
      <c r="AF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20">
        <f t="shared" si="629"/>
        <v>0</v>
      </c>
      <c r="AJ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20">
        <f t="shared" si="630"/>
        <v>0</v>
      </c>
      <c r="AN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20">
        <f t="shared" si="631"/>
        <v>0</v>
      </c>
      <c r="AR261" s="120">
        <f t="shared" si="632"/>
        <v>0</v>
      </c>
    </row>
    <row r="262" spans="2:44" x14ac:dyDescent="0.25">
      <c r="B262" s="118" t="s">
        <v>807</v>
      </c>
      <c r="C262" s="119" t="s">
        <v>808</v>
      </c>
      <c r="D2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20">
        <f t="shared" si="622"/>
        <v>0</v>
      </c>
      <c r="G262" s="120"/>
      <c r="H262" s="120">
        <f t="shared" si="623"/>
        <v>0</v>
      </c>
      <c r="I262" s="120"/>
      <c r="J262" s="120">
        <f t="shared" si="624"/>
        <v>0</v>
      </c>
      <c r="K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20">
        <f t="shared" si="628"/>
        <v>0</v>
      </c>
      <c r="AF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20">
        <f t="shared" si="629"/>
        <v>0</v>
      </c>
      <c r="AJ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20">
        <f t="shared" si="630"/>
        <v>0</v>
      </c>
      <c r="AN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20">
        <f t="shared" si="631"/>
        <v>0</v>
      </c>
      <c r="AR262" s="120">
        <f t="shared" si="632"/>
        <v>0</v>
      </c>
    </row>
    <row r="263" spans="2:44" x14ac:dyDescent="0.25">
      <c r="B263" s="118" t="s">
        <v>281</v>
      </c>
      <c r="C263" s="119" t="s">
        <v>158</v>
      </c>
      <c r="D2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20">
        <f t="shared" si="622"/>
        <v>0</v>
      </c>
      <c r="G263" s="120"/>
      <c r="H263" s="120">
        <f t="shared" si="623"/>
        <v>0</v>
      </c>
      <c r="I263" s="120"/>
      <c r="J263" s="120">
        <f t="shared" si="624"/>
        <v>0</v>
      </c>
      <c r="K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20">
        <f t="shared" si="628"/>
        <v>0</v>
      </c>
      <c r="AF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20">
        <f t="shared" si="629"/>
        <v>0</v>
      </c>
      <c r="AJ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20">
        <f t="shared" si="630"/>
        <v>0</v>
      </c>
      <c r="AN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20">
        <f t="shared" si="631"/>
        <v>0</v>
      </c>
      <c r="AR263" s="120">
        <f t="shared" si="632"/>
        <v>0</v>
      </c>
    </row>
    <row r="264" spans="2:44" x14ac:dyDescent="0.25">
      <c r="B264" s="118" t="s">
        <v>809</v>
      </c>
      <c r="C264" s="119" t="s">
        <v>810</v>
      </c>
      <c r="D2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20">
        <f t="shared" ref="F264:F266" si="715">D264+E264</f>
        <v>0</v>
      </c>
      <c r="G264" s="120"/>
      <c r="H264" s="120">
        <f t="shared" ref="H264:H266" si="716">F264-G264</f>
        <v>0</v>
      </c>
      <c r="I264" s="120"/>
      <c r="J264" s="120">
        <f t="shared" ref="J264:J266" si="717">F264-I264</f>
        <v>0</v>
      </c>
      <c r="K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20">
        <f t="shared" ref="AE264:AE266" si="718">AB264+AC264+AD264</f>
        <v>0</v>
      </c>
      <c r="AF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20">
        <f t="shared" ref="AI264:AI266" si="719">AF264+AG264+AH264</f>
        <v>0</v>
      </c>
      <c r="AJ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20">
        <f t="shared" ref="AM264:AM266" si="720">AJ264+AK264+AL264</f>
        <v>0</v>
      </c>
      <c r="AN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20">
        <f t="shared" ref="AQ264:AQ266" si="721">AN264+AO264+AP264</f>
        <v>0</v>
      </c>
      <c r="AR264" s="120">
        <f t="shared" ref="AR264:AR266" si="722">AE264+AI264+AM264+AQ264</f>
        <v>0</v>
      </c>
    </row>
    <row r="265" spans="2:44" x14ac:dyDescent="0.25">
      <c r="B265" s="118" t="s">
        <v>811</v>
      </c>
      <c r="C265" s="119" t="s">
        <v>812</v>
      </c>
      <c r="D2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20">
        <f t="shared" si="715"/>
        <v>0</v>
      </c>
      <c r="G265" s="120"/>
      <c r="H265" s="120">
        <f t="shared" si="716"/>
        <v>0</v>
      </c>
      <c r="I265" s="120"/>
      <c r="J265" s="120">
        <f t="shared" si="717"/>
        <v>0</v>
      </c>
      <c r="K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20">
        <f t="shared" si="718"/>
        <v>0</v>
      </c>
      <c r="AF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20">
        <f t="shared" si="719"/>
        <v>0</v>
      </c>
      <c r="AJ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20">
        <f t="shared" si="720"/>
        <v>0</v>
      </c>
      <c r="AN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20">
        <f t="shared" si="721"/>
        <v>0</v>
      </c>
      <c r="AR265" s="120">
        <f t="shared" si="722"/>
        <v>0</v>
      </c>
    </row>
    <row r="266" spans="2:44" x14ac:dyDescent="0.25">
      <c r="B266" s="118" t="s">
        <v>813</v>
      </c>
      <c r="C266" s="119" t="s">
        <v>814</v>
      </c>
      <c r="D2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20">
        <f t="shared" si="715"/>
        <v>0</v>
      </c>
      <c r="G266" s="120"/>
      <c r="H266" s="120">
        <f t="shared" si="716"/>
        <v>0</v>
      </c>
      <c r="I266" s="120"/>
      <c r="J266" s="120">
        <f t="shared" si="717"/>
        <v>0</v>
      </c>
      <c r="K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20">
        <f t="shared" si="718"/>
        <v>0</v>
      </c>
      <c r="AF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20">
        <f t="shared" si="719"/>
        <v>0</v>
      </c>
      <c r="AJ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20">
        <f t="shared" si="720"/>
        <v>0</v>
      </c>
      <c r="AN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20">
        <f t="shared" si="721"/>
        <v>0</v>
      </c>
      <c r="AR266" s="120">
        <f t="shared" si="722"/>
        <v>0</v>
      </c>
    </row>
    <row r="267" spans="2:44" x14ac:dyDescent="0.25">
      <c r="B267" s="127" t="s">
        <v>282</v>
      </c>
      <c r="C267" s="128" t="s">
        <v>159</v>
      </c>
      <c r="D267" s="129">
        <f>SUM(D268:D311)</f>
        <v>0</v>
      </c>
      <c r="E267" s="129">
        <f>SUM(E268:E311)</f>
        <v>0</v>
      </c>
      <c r="F267" s="129">
        <f t="shared" si="622"/>
        <v>0</v>
      </c>
      <c r="G267" s="129">
        <f>SUM(G268:G311)</f>
        <v>0</v>
      </c>
      <c r="H267" s="129">
        <f t="shared" si="623"/>
        <v>0</v>
      </c>
      <c r="I267" s="129">
        <f>SUM(I268:I311)</f>
        <v>0</v>
      </c>
      <c r="J267" s="129">
        <f t="shared" si="624"/>
        <v>0</v>
      </c>
      <c r="K267" s="129">
        <f t="shared" ref="K267:AD267" si="723">SUM(K268:K311)</f>
        <v>0</v>
      </c>
      <c r="L267" s="129">
        <f t="shared" si="723"/>
        <v>0</v>
      </c>
      <c r="M267" s="129">
        <f t="shared" si="723"/>
        <v>0</v>
      </c>
      <c r="N267" s="129">
        <f t="shared" si="723"/>
        <v>0</v>
      </c>
      <c r="O267" s="129">
        <f t="shared" si="723"/>
        <v>0</v>
      </c>
      <c r="P267" s="129">
        <f t="shared" ref="P267:Q267" si="724">SUM(P268:P311)</f>
        <v>0</v>
      </c>
      <c r="Q267" s="129">
        <f t="shared" si="724"/>
        <v>0</v>
      </c>
      <c r="R267" s="129">
        <f t="shared" si="723"/>
        <v>0</v>
      </c>
      <c r="S267" s="129">
        <f t="shared" si="723"/>
        <v>0</v>
      </c>
      <c r="T267" s="129">
        <f t="shared" ref="T267" si="725">SUM(T268:T311)</f>
        <v>0</v>
      </c>
      <c r="U267" s="129">
        <f t="shared" si="723"/>
        <v>0</v>
      </c>
      <c r="V267" s="129">
        <f t="shared" si="723"/>
        <v>0</v>
      </c>
      <c r="W267" s="129">
        <f t="shared" ref="W267" si="726">SUM(W268:W311)</f>
        <v>0</v>
      </c>
      <c r="X267" s="129">
        <f t="shared" si="723"/>
        <v>0</v>
      </c>
      <c r="Y267" s="129">
        <f t="shared" ref="Y267:Z267" si="727">SUM(Y268:Y311)</f>
        <v>0</v>
      </c>
      <c r="Z267" s="129">
        <f t="shared" si="727"/>
        <v>0</v>
      </c>
      <c r="AA267" s="129">
        <f t="shared" si="723"/>
        <v>0</v>
      </c>
      <c r="AB267" s="129">
        <f t="shared" si="723"/>
        <v>0</v>
      </c>
      <c r="AC267" s="129">
        <f t="shared" si="723"/>
        <v>0</v>
      </c>
      <c r="AD267" s="129">
        <f t="shared" si="723"/>
        <v>0</v>
      </c>
      <c r="AE267" s="129">
        <f t="shared" si="628"/>
        <v>0</v>
      </c>
      <c r="AF267" s="129">
        <f>SUM(AF268:AF311)</f>
        <v>0</v>
      </c>
      <c r="AG267" s="129">
        <f>SUM(AG268:AG311)</f>
        <v>0</v>
      </c>
      <c r="AH267" s="129">
        <f>SUM(AH268:AH311)</f>
        <v>0</v>
      </c>
      <c r="AI267" s="129">
        <f t="shared" si="629"/>
        <v>0</v>
      </c>
      <c r="AJ267" s="129">
        <f>SUM(AJ268:AJ311)</f>
        <v>0</v>
      </c>
      <c r="AK267" s="129">
        <f>SUM(AK268:AK311)</f>
        <v>0</v>
      </c>
      <c r="AL267" s="129">
        <f>SUM(AL268:AL311)</f>
        <v>0</v>
      </c>
      <c r="AM267" s="129">
        <f t="shared" si="630"/>
        <v>0</v>
      </c>
      <c r="AN267" s="129">
        <f>SUM(AN268:AN311)</f>
        <v>0</v>
      </c>
      <c r="AO267" s="129">
        <f>SUM(AO268:AO311)</f>
        <v>0</v>
      </c>
      <c r="AP267" s="129">
        <f>SUM(AP268:AP311)</f>
        <v>0</v>
      </c>
      <c r="AQ267" s="129">
        <f t="shared" si="631"/>
        <v>0</v>
      </c>
      <c r="AR267" s="129">
        <f t="shared" si="632"/>
        <v>0</v>
      </c>
    </row>
    <row r="268" spans="2:44" x14ac:dyDescent="0.25">
      <c r="B268" s="118" t="s">
        <v>815</v>
      </c>
      <c r="C268" s="119" t="s">
        <v>816</v>
      </c>
      <c r="D2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20">
        <f t="shared" si="622"/>
        <v>0</v>
      </c>
      <c r="G268" s="120"/>
      <c r="H268" s="120">
        <f t="shared" si="623"/>
        <v>0</v>
      </c>
      <c r="I268" s="120"/>
      <c r="J268" s="120">
        <f t="shared" si="624"/>
        <v>0</v>
      </c>
      <c r="K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20">
        <f t="shared" si="628"/>
        <v>0</v>
      </c>
      <c r="AF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20">
        <f t="shared" si="629"/>
        <v>0</v>
      </c>
      <c r="AJ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20">
        <f t="shared" si="630"/>
        <v>0</v>
      </c>
      <c r="AN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20">
        <f t="shared" si="631"/>
        <v>0</v>
      </c>
      <c r="AR268" s="120">
        <f t="shared" si="632"/>
        <v>0</v>
      </c>
    </row>
    <row r="269" spans="2:44" x14ac:dyDescent="0.25">
      <c r="B269" s="118" t="s">
        <v>283</v>
      </c>
      <c r="C269" s="119" t="s">
        <v>817</v>
      </c>
      <c r="D2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20">
        <f t="shared" ref="F269:F300" si="728">D269+E269</f>
        <v>0</v>
      </c>
      <c r="G269" s="120"/>
      <c r="H269" s="120">
        <f t="shared" ref="H269:H300" si="729">F269-G269</f>
        <v>0</v>
      </c>
      <c r="I269" s="120"/>
      <c r="J269" s="120">
        <f t="shared" ref="J269:J300" si="730">F269-I269</f>
        <v>0</v>
      </c>
      <c r="K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20">
        <f t="shared" ref="AE269:AE300" si="731">AB269+AC269+AD269</f>
        <v>0</v>
      </c>
      <c r="AF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20">
        <f t="shared" ref="AI269:AI300" si="732">AF269+AG269+AH269</f>
        <v>0</v>
      </c>
      <c r="AJ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20">
        <f t="shared" ref="AM269:AM300" si="733">AJ269+AK269+AL269</f>
        <v>0</v>
      </c>
      <c r="AN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20">
        <f t="shared" ref="AQ269:AQ300" si="734">AN269+AO269+AP269</f>
        <v>0</v>
      </c>
      <c r="AR269" s="120">
        <f t="shared" ref="AR269:AR300" si="735">AE269+AI269+AM269+AQ269</f>
        <v>0</v>
      </c>
    </row>
    <row r="270" spans="2:44" x14ac:dyDescent="0.25">
      <c r="B270" s="118" t="s">
        <v>818</v>
      </c>
      <c r="C270" s="119" t="s">
        <v>819</v>
      </c>
      <c r="D2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20">
        <f t="shared" si="728"/>
        <v>0</v>
      </c>
      <c r="G270" s="120"/>
      <c r="H270" s="120">
        <f t="shared" si="729"/>
        <v>0</v>
      </c>
      <c r="I270" s="120"/>
      <c r="J270" s="120">
        <f t="shared" si="730"/>
        <v>0</v>
      </c>
      <c r="K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20">
        <f t="shared" si="731"/>
        <v>0</v>
      </c>
      <c r="AF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20">
        <f t="shared" si="732"/>
        <v>0</v>
      </c>
      <c r="AJ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20">
        <f t="shared" si="733"/>
        <v>0</v>
      </c>
      <c r="AN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20">
        <f t="shared" si="734"/>
        <v>0</v>
      </c>
      <c r="AR270" s="120">
        <f t="shared" si="735"/>
        <v>0</v>
      </c>
    </row>
    <row r="271" spans="2:44" x14ac:dyDescent="0.25">
      <c r="B271" s="118" t="s">
        <v>820</v>
      </c>
      <c r="C271" s="119" t="s">
        <v>821</v>
      </c>
      <c r="D2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20">
        <f t="shared" si="728"/>
        <v>0</v>
      </c>
      <c r="G271" s="120"/>
      <c r="H271" s="120">
        <f t="shared" si="729"/>
        <v>0</v>
      </c>
      <c r="I271" s="120"/>
      <c r="J271" s="120">
        <f t="shared" si="730"/>
        <v>0</v>
      </c>
      <c r="K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20">
        <f t="shared" si="731"/>
        <v>0</v>
      </c>
      <c r="AF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20">
        <f t="shared" si="732"/>
        <v>0</v>
      </c>
      <c r="AJ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20">
        <f t="shared" si="733"/>
        <v>0</v>
      </c>
      <c r="AN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20">
        <f t="shared" si="734"/>
        <v>0</v>
      </c>
      <c r="AR271" s="120">
        <f t="shared" si="735"/>
        <v>0</v>
      </c>
    </row>
    <row r="272" spans="2:44" x14ac:dyDescent="0.25">
      <c r="B272" s="118" t="s">
        <v>822</v>
      </c>
      <c r="C272" s="119" t="s">
        <v>823</v>
      </c>
      <c r="D2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20">
        <f t="shared" si="728"/>
        <v>0</v>
      </c>
      <c r="G272" s="120"/>
      <c r="H272" s="120">
        <f t="shared" si="729"/>
        <v>0</v>
      </c>
      <c r="I272" s="120"/>
      <c r="J272" s="120">
        <f t="shared" si="730"/>
        <v>0</v>
      </c>
      <c r="K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20">
        <f t="shared" si="731"/>
        <v>0</v>
      </c>
      <c r="AF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20">
        <f t="shared" si="732"/>
        <v>0</v>
      </c>
      <c r="AJ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20">
        <f t="shared" si="733"/>
        <v>0</v>
      </c>
      <c r="AN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20">
        <f t="shared" si="734"/>
        <v>0</v>
      </c>
      <c r="AR272" s="120">
        <f t="shared" si="735"/>
        <v>0</v>
      </c>
    </row>
    <row r="273" spans="2:44" x14ac:dyDescent="0.25">
      <c r="B273" s="118" t="s">
        <v>824</v>
      </c>
      <c r="C273" s="119" t="s">
        <v>825</v>
      </c>
      <c r="D2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20">
        <f t="shared" si="728"/>
        <v>0</v>
      </c>
      <c r="G273" s="120"/>
      <c r="H273" s="120">
        <f t="shared" si="729"/>
        <v>0</v>
      </c>
      <c r="I273" s="120"/>
      <c r="J273" s="120">
        <f t="shared" si="730"/>
        <v>0</v>
      </c>
      <c r="K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20">
        <f t="shared" si="731"/>
        <v>0</v>
      </c>
      <c r="AF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20">
        <f t="shared" si="732"/>
        <v>0</v>
      </c>
      <c r="AJ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20">
        <f t="shared" si="733"/>
        <v>0</v>
      </c>
      <c r="AN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20">
        <f t="shared" si="734"/>
        <v>0</v>
      </c>
      <c r="AR273" s="120">
        <f t="shared" si="735"/>
        <v>0</v>
      </c>
    </row>
    <row r="274" spans="2:44" x14ac:dyDescent="0.25">
      <c r="B274" s="118" t="s">
        <v>826</v>
      </c>
      <c r="C274" s="119" t="s">
        <v>827</v>
      </c>
      <c r="D2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20">
        <f t="shared" si="728"/>
        <v>0</v>
      </c>
      <c r="G274" s="120"/>
      <c r="H274" s="120">
        <f t="shared" si="729"/>
        <v>0</v>
      </c>
      <c r="I274" s="120"/>
      <c r="J274" s="120">
        <f t="shared" si="730"/>
        <v>0</v>
      </c>
      <c r="K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20">
        <f t="shared" si="731"/>
        <v>0</v>
      </c>
      <c r="AF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20">
        <f t="shared" si="732"/>
        <v>0</v>
      </c>
      <c r="AJ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20">
        <f t="shared" si="733"/>
        <v>0</v>
      </c>
      <c r="AN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20">
        <f t="shared" si="734"/>
        <v>0</v>
      </c>
      <c r="AR274" s="120">
        <f t="shared" si="735"/>
        <v>0</v>
      </c>
    </row>
    <row r="275" spans="2:44" x14ac:dyDescent="0.25">
      <c r="B275" s="118" t="s">
        <v>828</v>
      </c>
      <c r="C275" s="119" t="s">
        <v>829</v>
      </c>
      <c r="D2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20">
        <f t="shared" si="728"/>
        <v>0</v>
      </c>
      <c r="G275" s="120"/>
      <c r="H275" s="120">
        <f t="shared" si="729"/>
        <v>0</v>
      </c>
      <c r="I275" s="120"/>
      <c r="J275" s="120">
        <f t="shared" si="730"/>
        <v>0</v>
      </c>
      <c r="K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20">
        <f t="shared" si="731"/>
        <v>0</v>
      </c>
      <c r="AF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20">
        <f t="shared" si="732"/>
        <v>0</v>
      </c>
      <c r="AJ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20">
        <f t="shared" si="733"/>
        <v>0</v>
      </c>
      <c r="AN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20">
        <f t="shared" si="734"/>
        <v>0</v>
      </c>
      <c r="AR275" s="120">
        <f t="shared" si="735"/>
        <v>0</v>
      </c>
    </row>
    <row r="276" spans="2:44" x14ac:dyDescent="0.25">
      <c r="B276" s="118" t="s">
        <v>284</v>
      </c>
      <c r="C276" s="119" t="s">
        <v>830</v>
      </c>
      <c r="D2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20">
        <f t="shared" si="728"/>
        <v>0</v>
      </c>
      <c r="G276" s="120"/>
      <c r="H276" s="120">
        <f t="shared" si="729"/>
        <v>0</v>
      </c>
      <c r="I276" s="120"/>
      <c r="J276" s="120">
        <f t="shared" si="730"/>
        <v>0</v>
      </c>
      <c r="K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20">
        <f t="shared" si="731"/>
        <v>0</v>
      </c>
      <c r="AF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20">
        <f t="shared" si="732"/>
        <v>0</v>
      </c>
      <c r="AJ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20">
        <f t="shared" si="733"/>
        <v>0</v>
      </c>
      <c r="AN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20">
        <f t="shared" si="734"/>
        <v>0</v>
      </c>
      <c r="AR276" s="120">
        <f t="shared" si="735"/>
        <v>0</v>
      </c>
    </row>
    <row r="277" spans="2:44" x14ac:dyDescent="0.25">
      <c r="B277" s="118" t="s">
        <v>831</v>
      </c>
      <c r="C277" s="119" t="s">
        <v>832</v>
      </c>
      <c r="D2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20">
        <f t="shared" si="728"/>
        <v>0</v>
      </c>
      <c r="G277" s="120"/>
      <c r="H277" s="120">
        <f t="shared" si="729"/>
        <v>0</v>
      </c>
      <c r="I277" s="120"/>
      <c r="J277" s="120">
        <f t="shared" si="730"/>
        <v>0</v>
      </c>
      <c r="K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20">
        <f t="shared" si="731"/>
        <v>0</v>
      </c>
      <c r="AF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20">
        <f t="shared" si="732"/>
        <v>0</v>
      </c>
      <c r="AJ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20">
        <f t="shared" si="733"/>
        <v>0</v>
      </c>
      <c r="AN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20">
        <f t="shared" si="734"/>
        <v>0</v>
      </c>
      <c r="AR277" s="120">
        <f t="shared" si="735"/>
        <v>0</v>
      </c>
    </row>
    <row r="278" spans="2:44" x14ac:dyDescent="0.25">
      <c r="B278" s="118" t="s">
        <v>833</v>
      </c>
      <c r="C278" s="119" t="s">
        <v>834</v>
      </c>
      <c r="D2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20">
        <f t="shared" si="728"/>
        <v>0</v>
      </c>
      <c r="G278" s="120"/>
      <c r="H278" s="120">
        <f t="shared" si="729"/>
        <v>0</v>
      </c>
      <c r="I278" s="120"/>
      <c r="J278" s="120">
        <f t="shared" si="730"/>
        <v>0</v>
      </c>
      <c r="K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20">
        <f t="shared" si="731"/>
        <v>0</v>
      </c>
      <c r="AF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20">
        <f t="shared" si="732"/>
        <v>0</v>
      </c>
      <c r="AJ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20">
        <f t="shared" si="733"/>
        <v>0</v>
      </c>
      <c r="AN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20">
        <f t="shared" si="734"/>
        <v>0</v>
      </c>
      <c r="AR278" s="120">
        <f t="shared" si="735"/>
        <v>0</v>
      </c>
    </row>
    <row r="279" spans="2:44" x14ac:dyDescent="0.25">
      <c r="B279" s="118" t="s">
        <v>835</v>
      </c>
      <c r="C279" s="119" t="s">
        <v>836</v>
      </c>
      <c r="D2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20">
        <f t="shared" si="728"/>
        <v>0</v>
      </c>
      <c r="G279" s="120"/>
      <c r="H279" s="120">
        <f t="shared" si="729"/>
        <v>0</v>
      </c>
      <c r="I279" s="120"/>
      <c r="J279" s="120">
        <f t="shared" si="730"/>
        <v>0</v>
      </c>
      <c r="K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20">
        <f t="shared" si="731"/>
        <v>0</v>
      </c>
      <c r="AF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20">
        <f t="shared" si="732"/>
        <v>0</v>
      </c>
      <c r="AJ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20">
        <f t="shared" si="733"/>
        <v>0</v>
      </c>
      <c r="AN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20">
        <f t="shared" si="734"/>
        <v>0</v>
      </c>
      <c r="AR279" s="120">
        <f t="shared" si="735"/>
        <v>0</v>
      </c>
    </row>
    <row r="280" spans="2:44" x14ac:dyDescent="0.25">
      <c r="B280" s="118" t="s">
        <v>837</v>
      </c>
      <c r="C280" s="119" t="s">
        <v>838</v>
      </c>
      <c r="D2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20">
        <f t="shared" si="728"/>
        <v>0</v>
      </c>
      <c r="G280" s="120"/>
      <c r="H280" s="120">
        <f t="shared" si="729"/>
        <v>0</v>
      </c>
      <c r="I280" s="120"/>
      <c r="J280" s="120">
        <f t="shared" si="730"/>
        <v>0</v>
      </c>
      <c r="K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20">
        <f t="shared" si="731"/>
        <v>0</v>
      </c>
      <c r="AF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20">
        <f t="shared" si="732"/>
        <v>0</v>
      </c>
      <c r="AJ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20">
        <f t="shared" si="733"/>
        <v>0</v>
      </c>
      <c r="AN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20">
        <f t="shared" si="734"/>
        <v>0</v>
      </c>
      <c r="AR280" s="120">
        <f t="shared" si="735"/>
        <v>0</v>
      </c>
    </row>
    <row r="281" spans="2:44" x14ac:dyDescent="0.25">
      <c r="B281" s="118" t="s">
        <v>839</v>
      </c>
      <c r="C281" s="119" t="s">
        <v>840</v>
      </c>
      <c r="D2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20">
        <f t="shared" si="728"/>
        <v>0</v>
      </c>
      <c r="G281" s="120"/>
      <c r="H281" s="120">
        <f t="shared" si="729"/>
        <v>0</v>
      </c>
      <c r="I281" s="120"/>
      <c r="J281" s="120">
        <f t="shared" si="730"/>
        <v>0</v>
      </c>
      <c r="K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20">
        <f t="shared" si="731"/>
        <v>0</v>
      </c>
      <c r="AF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20">
        <f t="shared" si="732"/>
        <v>0</v>
      </c>
      <c r="AJ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20">
        <f t="shared" si="733"/>
        <v>0</v>
      </c>
      <c r="AN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20">
        <f t="shared" si="734"/>
        <v>0</v>
      </c>
      <c r="AR281" s="120">
        <f t="shared" si="735"/>
        <v>0</v>
      </c>
    </row>
    <row r="282" spans="2:44" x14ac:dyDescent="0.25">
      <c r="B282" s="118" t="s">
        <v>841</v>
      </c>
      <c r="C282" s="119" t="s">
        <v>842</v>
      </c>
      <c r="D2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20">
        <f t="shared" si="728"/>
        <v>0</v>
      </c>
      <c r="G282" s="120"/>
      <c r="H282" s="120">
        <f t="shared" si="729"/>
        <v>0</v>
      </c>
      <c r="I282" s="120"/>
      <c r="J282" s="120">
        <f t="shared" si="730"/>
        <v>0</v>
      </c>
      <c r="K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20">
        <f t="shared" si="731"/>
        <v>0</v>
      </c>
      <c r="AF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20">
        <f t="shared" si="732"/>
        <v>0</v>
      </c>
      <c r="AJ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20">
        <f t="shared" si="733"/>
        <v>0</v>
      </c>
      <c r="AN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20">
        <f t="shared" si="734"/>
        <v>0</v>
      </c>
      <c r="AR282" s="120">
        <f t="shared" si="735"/>
        <v>0</v>
      </c>
    </row>
    <row r="283" spans="2:44" x14ac:dyDescent="0.25">
      <c r="B283" s="118" t="s">
        <v>843</v>
      </c>
      <c r="C283" s="119" t="s">
        <v>844</v>
      </c>
      <c r="D28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20">
        <f t="shared" si="728"/>
        <v>0</v>
      </c>
      <c r="G283" s="120"/>
      <c r="H283" s="120">
        <f t="shared" si="729"/>
        <v>0</v>
      </c>
      <c r="I283" s="120"/>
      <c r="J283" s="120">
        <f t="shared" si="730"/>
        <v>0</v>
      </c>
      <c r="K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20">
        <f t="shared" si="731"/>
        <v>0</v>
      </c>
      <c r="AF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20">
        <f t="shared" si="732"/>
        <v>0</v>
      </c>
      <c r="AJ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20">
        <f t="shared" si="733"/>
        <v>0</v>
      </c>
      <c r="AN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20">
        <f t="shared" si="734"/>
        <v>0</v>
      </c>
      <c r="AR283" s="120">
        <f t="shared" si="735"/>
        <v>0</v>
      </c>
    </row>
    <row r="284" spans="2:44" x14ac:dyDescent="0.25">
      <c r="B284" s="118" t="s">
        <v>845</v>
      </c>
      <c r="C284" s="119" t="s">
        <v>846</v>
      </c>
      <c r="D2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20">
        <f t="shared" si="728"/>
        <v>0</v>
      </c>
      <c r="G284" s="120"/>
      <c r="H284" s="120">
        <f t="shared" si="729"/>
        <v>0</v>
      </c>
      <c r="I284" s="120"/>
      <c r="J284" s="120">
        <f t="shared" si="730"/>
        <v>0</v>
      </c>
      <c r="K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20">
        <f t="shared" si="731"/>
        <v>0</v>
      </c>
      <c r="AF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20">
        <f t="shared" si="732"/>
        <v>0</v>
      </c>
      <c r="AJ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20">
        <f t="shared" si="733"/>
        <v>0</v>
      </c>
      <c r="AN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20">
        <f t="shared" si="734"/>
        <v>0</v>
      </c>
      <c r="AR284" s="120">
        <f t="shared" si="735"/>
        <v>0</v>
      </c>
    </row>
    <row r="285" spans="2:44" x14ac:dyDescent="0.25">
      <c r="B285" s="118" t="s">
        <v>285</v>
      </c>
      <c r="C285" s="119" t="s">
        <v>847</v>
      </c>
      <c r="D2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20">
        <f t="shared" si="728"/>
        <v>0</v>
      </c>
      <c r="G285" s="120"/>
      <c r="H285" s="120">
        <f t="shared" si="729"/>
        <v>0</v>
      </c>
      <c r="I285" s="120"/>
      <c r="J285" s="120">
        <f t="shared" si="730"/>
        <v>0</v>
      </c>
      <c r="K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20">
        <f t="shared" si="731"/>
        <v>0</v>
      </c>
      <c r="AF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20">
        <f t="shared" si="732"/>
        <v>0</v>
      </c>
      <c r="AJ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20">
        <f t="shared" si="733"/>
        <v>0</v>
      </c>
      <c r="AN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20">
        <f t="shared" si="734"/>
        <v>0</v>
      </c>
      <c r="AR285" s="120">
        <f t="shared" si="735"/>
        <v>0</v>
      </c>
    </row>
    <row r="286" spans="2:44" x14ac:dyDescent="0.25">
      <c r="B286" s="118" t="s">
        <v>848</v>
      </c>
      <c r="C286" s="119" t="s">
        <v>849</v>
      </c>
      <c r="D2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20">
        <f t="shared" si="728"/>
        <v>0</v>
      </c>
      <c r="G286" s="120"/>
      <c r="H286" s="120">
        <f t="shared" si="729"/>
        <v>0</v>
      </c>
      <c r="I286" s="120"/>
      <c r="J286" s="120">
        <f t="shared" si="730"/>
        <v>0</v>
      </c>
      <c r="K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20">
        <f t="shared" si="731"/>
        <v>0</v>
      </c>
      <c r="AF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20">
        <f t="shared" si="732"/>
        <v>0</v>
      </c>
      <c r="AJ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20">
        <f t="shared" si="733"/>
        <v>0</v>
      </c>
      <c r="AN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20">
        <f t="shared" si="734"/>
        <v>0</v>
      </c>
      <c r="AR286" s="120">
        <f t="shared" si="735"/>
        <v>0</v>
      </c>
    </row>
    <row r="287" spans="2:44" x14ac:dyDescent="0.25">
      <c r="B287" s="118" t="s">
        <v>850</v>
      </c>
      <c r="C287" s="119" t="s">
        <v>851</v>
      </c>
      <c r="D2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20">
        <f t="shared" si="728"/>
        <v>0</v>
      </c>
      <c r="G287" s="120"/>
      <c r="H287" s="120">
        <f t="shared" si="729"/>
        <v>0</v>
      </c>
      <c r="I287" s="120"/>
      <c r="J287" s="120">
        <f t="shared" si="730"/>
        <v>0</v>
      </c>
      <c r="K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20">
        <f t="shared" si="731"/>
        <v>0</v>
      </c>
      <c r="AF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20">
        <f t="shared" si="732"/>
        <v>0</v>
      </c>
      <c r="AJ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20">
        <f t="shared" si="733"/>
        <v>0</v>
      </c>
      <c r="AN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20">
        <f t="shared" si="734"/>
        <v>0</v>
      </c>
      <c r="AR287" s="120">
        <f t="shared" si="735"/>
        <v>0</v>
      </c>
    </row>
    <row r="288" spans="2:44" x14ac:dyDescent="0.25">
      <c r="B288" s="118" t="s">
        <v>852</v>
      </c>
      <c r="C288" s="119" t="s">
        <v>853</v>
      </c>
      <c r="D2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20">
        <f t="shared" si="728"/>
        <v>0</v>
      </c>
      <c r="G288" s="120"/>
      <c r="H288" s="120">
        <f t="shared" si="729"/>
        <v>0</v>
      </c>
      <c r="I288" s="120"/>
      <c r="J288" s="120">
        <f t="shared" si="730"/>
        <v>0</v>
      </c>
      <c r="K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20">
        <f t="shared" si="731"/>
        <v>0</v>
      </c>
      <c r="AF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20">
        <f t="shared" si="732"/>
        <v>0</v>
      </c>
      <c r="AJ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20">
        <f t="shared" si="733"/>
        <v>0</v>
      </c>
      <c r="AN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20">
        <f t="shared" si="734"/>
        <v>0</v>
      </c>
      <c r="AR288" s="120">
        <f t="shared" si="735"/>
        <v>0</v>
      </c>
    </row>
    <row r="289" spans="2:44" x14ac:dyDescent="0.25">
      <c r="B289" s="118" t="s">
        <v>854</v>
      </c>
      <c r="C289" s="119" t="s">
        <v>847</v>
      </c>
      <c r="D28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20">
        <f t="shared" si="728"/>
        <v>0</v>
      </c>
      <c r="G289" s="120"/>
      <c r="H289" s="120">
        <f t="shared" si="729"/>
        <v>0</v>
      </c>
      <c r="I289" s="120"/>
      <c r="J289" s="120">
        <f t="shared" si="730"/>
        <v>0</v>
      </c>
      <c r="K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20">
        <f t="shared" si="731"/>
        <v>0</v>
      </c>
      <c r="AF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20">
        <f t="shared" si="732"/>
        <v>0</v>
      </c>
      <c r="AJ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20">
        <f t="shared" si="733"/>
        <v>0</v>
      </c>
      <c r="AN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20">
        <f t="shared" si="734"/>
        <v>0</v>
      </c>
      <c r="AR289" s="120">
        <f t="shared" si="735"/>
        <v>0</v>
      </c>
    </row>
    <row r="290" spans="2:44" x14ac:dyDescent="0.25">
      <c r="B290" s="118" t="s">
        <v>855</v>
      </c>
      <c r="C290" s="119" t="s">
        <v>856</v>
      </c>
      <c r="D2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20">
        <f t="shared" si="728"/>
        <v>0</v>
      </c>
      <c r="G290" s="120"/>
      <c r="H290" s="120">
        <f t="shared" si="729"/>
        <v>0</v>
      </c>
      <c r="I290" s="120"/>
      <c r="J290" s="120">
        <f t="shared" si="730"/>
        <v>0</v>
      </c>
      <c r="K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20">
        <f t="shared" si="731"/>
        <v>0</v>
      </c>
      <c r="AF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20">
        <f t="shared" si="732"/>
        <v>0</v>
      </c>
      <c r="AJ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20">
        <f t="shared" si="733"/>
        <v>0</v>
      </c>
      <c r="AN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20">
        <f t="shared" si="734"/>
        <v>0</v>
      </c>
      <c r="AR290" s="120">
        <f t="shared" si="735"/>
        <v>0</v>
      </c>
    </row>
    <row r="291" spans="2:44" x14ac:dyDescent="0.25">
      <c r="B291" s="118" t="s">
        <v>857</v>
      </c>
      <c r="C291" s="119" t="s">
        <v>858</v>
      </c>
      <c r="D2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20">
        <f t="shared" si="728"/>
        <v>0</v>
      </c>
      <c r="G291" s="120"/>
      <c r="H291" s="120">
        <f t="shared" si="729"/>
        <v>0</v>
      </c>
      <c r="I291" s="120"/>
      <c r="J291" s="120">
        <f t="shared" si="730"/>
        <v>0</v>
      </c>
      <c r="K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20">
        <f t="shared" si="731"/>
        <v>0</v>
      </c>
      <c r="AF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20">
        <f t="shared" si="732"/>
        <v>0</v>
      </c>
      <c r="AJ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20">
        <f t="shared" si="733"/>
        <v>0</v>
      </c>
      <c r="AN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20">
        <f t="shared" si="734"/>
        <v>0</v>
      </c>
      <c r="AR291" s="120">
        <f t="shared" si="735"/>
        <v>0</v>
      </c>
    </row>
    <row r="292" spans="2:44" x14ac:dyDescent="0.25">
      <c r="B292" s="118" t="s">
        <v>859</v>
      </c>
      <c r="C292" s="119" t="s">
        <v>860</v>
      </c>
      <c r="D2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20">
        <f t="shared" si="728"/>
        <v>0</v>
      </c>
      <c r="G292" s="120"/>
      <c r="H292" s="120">
        <f t="shared" si="729"/>
        <v>0</v>
      </c>
      <c r="I292" s="120"/>
      <c r="J292" s="120">
        <f t="shared" si="730"/>
        <v>0</v>
      </c>
      <c r="K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20">
        <f t="shared" si="731"/>
        <v>0</v>
      </c>
      <c r="AF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20">
        <f t="shared" si="732"/>
        <v>0</v>
      </c>
      <c r="AJ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20">
        <f t="shared" si="733"/>
        <v>0</v>
      </c>
      <c r="AN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20">
        <f t="shared" si="734"/>
        <v>0</v>
      </c>
      <c r="AR292" s="120">
        <f t="shared" si="735"/>
        <v>0</v>
      </c>
    </row>
    <row r="293" spans="2:44" x14ac:dyDescent="0.25">
      <c r="B293" s="118" t="s">
        <v>861</v>
      </c>
      <c r="C293" s="119" t="s">
        <v>862</v>
      </c>
      <c r="D2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20">
        <f t="shared" si="728"/>
        <v>0</v>
      </c>
      <c r="G293" s="120"/>
      <c r="H293" s="120">
        <f t="shared" si="729"/>
        <v>0</v>
      </c>
      <c r="I293" s="120"/>
      <c r="J293" s="120">
        <f t="shared" si="730"/>
        <v>0</v>
      </c>
      <c r="K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20">
        <f t="shared" si="731"/>
        <v>0</v>
      </c>
      <c r="AF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20">
        <f t="shared" si="732"/>
        <v>0</v>
      </c>
      <c r="AJ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20">
        <f t="shared" si="733"/>
        <v>0</v>
      </c>
      <c r="AN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20">
        <f t="shared" si="734"/>
        <v>0</v>
      </c>
      <c r="AR293" s="120">
        <f t="shared" si="735"/>
        <v>0</v>
      </c>
    </row>
    <row r="294" spans="2:44" x14ac:dyDescent="0.25">
      <c r="B294" s="118" t="s">
        <v>863</v>
      </c>
      <c r="C294" s="119" t="s">
        <v>864</v>
      </c>
      <c r="D2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20">
        <f t="shared" si="728"/>
        <v>0</v>
      </c>
      <c r="G294" s="120"/>
      <c r="H294" s="120">
        <f t="shared" si="729"/>
        <v>0</v>
      </c>
      <c r="I294" s="120"/>
      <c r="J294" s="120">
        <f t="shared" si="730"/>
        <v>0</v>
      </c>
      <c r="K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20">
        <f t="shared" si="731"/>
        <v>0</v>
      </c>
      <c r="AF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20">
        <f t="shared" si="732"/>
        <v>0</v>
      </c>
      <c r="AJ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20">
        <f t="shared" si="733"/>
        <v>0</v>
      </c>
      <c r="AN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20">
        <f t="shared" si="734"/>
        <v>0</v>
      </c>
      <c r="AR294" s="120">
        <f t="shared" si="735"/>
        <v>0</v>
      </c>
    </row>
    <row r="295" spans="2:44" x14ac:dyDescent="0.25">
      <c r="B295" s="118" t="s">
        <v>865</v>
      </c>
      <c r="C295" s="119" t="s">
        <v>866</v>
      </c>
      <c r="D2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20">
        <f t="shared" si="728"/>
        <v>0</v>
      </c>
      <c r="G295" s="120"/>
      <c r="H295" s="120">
        <f t="shared" si="729"/>
        <v>0</v>
      </c>
      <c r="I295" s="120"/>
      <c r="J295" s="120">
        <f t="shared" si="730"/>
        <v>0</v>
      </c>
      <c r="K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20">
        <f t="shared" si="731"/>
        <v>0</v>
      </c>
      <c r="AF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20">
        <f t="shared" si="732"/>
        <v>0</v>
      </c>
      <c r="AJ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20">
        <f t="shared" si="733"/>
        <v>0</v>
      </c>
      <c r="AN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20">
        <f t="shared" si="734"/>
        <v>0</v>
      </c>
      <c r="AR295" s="120">
        <f t="shared" si="735"/>
        <v>0</v>
      </c>
    </row>
    <row r="296" spans="2:44" x14ac:dyDescent="0.25">
      <c r="B296" s="118" t="s">
        <v>867</v>
      </c>
      <c r="C296" s="119" t="s">
        <v>868</v>
      </c>
      <c r="D2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20">
        <f t="shared" si="728"/>
        <v>0</v>
      </c>
      <c r="G296" s="120"/>
      <c r="H296" s="120">
        <f t="shared" si="729"/>
        <v>0</v>
      </c>
      <c r="I296" s="120"/>
      <c r="J296" s="120">
        <f t="shared" si="730"/>
        <v>0</v>
      </c>
      <c r="K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20">
        <f t="shared" si="731"/>
        <v>0</v>
      </c>
      <c r="AF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20">
        <f t="shared" si="732"/>
        <v>0</v>
      </c>
      <c r="AJ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20">
        <f t="shared" si="733"/>
        <v>0</v>
      </c>
      <c r="AN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20">
        <f t="shared" si="734"/>
        <v>0</v>
      </c>
      <c r="AR296" s="120">
        <f t="shared" si="735"/>
        <v>0</v>
      </c>
    </row>
    <row r="297" spans="2:44" x14ac:dyDescent="0.25">
      <c r="B297" s="118" t="s">
        <v>869</v>
      </c>
      <c r="C297" s="119" t="s">
        <v>870</v>
      </c>
      <c r="D2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20">
        <f t="shared" si="728"/>
        <v>0</v>
      </c>
      <c r="G297" s="120"/>
      <c r="H297" s="120">
        <f t="shared" si="729"/>
        <v>0</v>
      </c>
      <c r="I297" s="120"/>
      <c r="J297" s="120">
        <f t="shared" si="730"/>
        <v>0</v>
      </c>
      <c r="K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20">
        <f t="shared" si="731"/>
        <v>0</v>
      </c>
      <c r="AF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20">
        <f t="shared" si="732"/>
        <v>0</v>
      </c>
      <c r="AJ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20">
        <f t="shared" si="733"/>
        <v>0</v>
      </c>
      <c r="AN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20">
        <f t="shared" si="734"/>
        <v>0</v>
      </c>
      <c r="AR297" s="120">
        <f t="shared" si="735"/>
        <v>0</v>
      </c>
    </row>
    <row r="298" spans="2:44" x14ac:dyDescent="0.25">
      <c r="B298" s="118" t="s">
        <v>871</v>
      </c>
      <c r="C298" s="119" t="s">
        <v>872</v>
      </c>
      <c r="D2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20">
        <f t="shared" si="728"/>
        <v>0</v>
      </c>
      <c r="G298" s="120"/>
      <c r="H298" s="120">
        <f t="shared" si="729"/>
        <v>0</v>
      </c>
      <c r="I298" s="120"/>
      <c r="J298" s="120">
        <f t="shared" si="730"/>
        <v>0</v>
      </c>
      <c r="K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20">
        <f t="shared" si="731"/>
        <v>0</v>
      </c>
      <c r="AF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20">
        <f t="shared" si="732"/>
        <v>0</v>
      </c>
      <c r="AJ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20">
        <f t="shared" si="733"/>
        <v>0</v>
      </c>
      <c r="AN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20">
        <f t="shared" si="734"/>
        <v>0</v>
      </c>
      <c r="AR298" s="120">
        <f t="shared" si="735"/>
        <v>0</v>
      </c>
    </row>
    <row r="299" spans="2:44" x14ac:dyDescent="0.25">
      <c r="B299" s="118" t="s">
        <v>873</v>
      </c>
      <c r="C299" s="119" t="s">
        <v>874</v>
      </c>
      <c r="D29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20">
        <f t="shared" si="728"/>
        <v>0</v>
      </c>
      <c r="G299" s="120"/>
      <c r="H299" s="120">
        <f t="shared" si="729"/>
        <v>0</v>
      </c>
      <c r="I299" s="120"/>
      <c r="J299" s="120">
        <f t="shared" si="730"/>
        <v>0</v>
      </c>
      <c r="K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20">
        <f t="shared" si="731"/>
        <v>0</v>
      </c>
      <c r="AF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20">
        <f t="shared" si="732"/>
        <v>0</v>
      </c>
      <c r="AJ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20">
        <f t="shared" si="733"/>
        <v>0</v>
      </c>
      <c r="AN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20">
        <f t="shared" si="734"/>
        <v>0</v>
      </c>
      <c r="AR299" s="120">
        <f t="shared" si="735"/>
        <v>0</v>
      </c>
    </row>
    <row r="300" spans="2:44" x14ac:dyDescent="0.25">
      <c r="B300" s="118" t="s">
        <v>875</v>
      </c>
      <c r="C300" s="119" t="s">
        <v>876</v>
      </c>
      <c r="D3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20">
        <f t="shared" si="728"/>
        <v>0</v>
      </c>
      <c r="G300" s="120"/>
      <c r="H300" s="120">
        <f t="shared" si="729"/>
        <v>0</v>
      </c>
      <c r="I300" s="120"/>
      <c r="J300" s="120">
        <f t="shared" si="730"/>
        <v>0</v>
      </c>
      <c r="K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20">
        <f t="shared" si="731"/>
        <v>0</v>
      </c>
      <c r="AF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20">
        <f t="shared" si="732"/>
        <v>0</v>
      </c>
      <c r="AJ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20">
        <f t="shared" si="733"/>
        <v>0</v>
      </c>
      <c r="AN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20">
        <f t="shared" si="734"/>
        <v>0</v>
      </c>
      <c r="AR300" s="120">
        <f t="shared" si="735"/>
        <v>0</v>
      </c>
    </row>
    <row r="301" spans="2:44" x14ac:dyDescent="0.25">
      <c r="B301" s="118" t="s">
        <v>877</v>
      </c>
      <c r="C301" s="119" t="s">
        <v>878</v>
      </c>
      <c r="D3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20">
        <f t="shared" si="622"/>
        <v>0</v>
      </c>
      <c r="G301" s="120"/>
      <c r="H301" s="120">
        <f t="shared" si="623"/>
        <v>0</v>
      </c>
      <c r="I301" s="120"/>
      <c r="J301" s="120">
        <f t="shared" si="624"/>
        <v>0</v>
      </c>
      <c r="K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20">
        <f t="shared" si="628"/>
        <v>0</v>
      </c>
      <c r="AF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20">
        <f t="shared" si="629"/>
        <v>0</v>
      </c>
      <c r="AJ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20">
        <f t="shared" si="630"/>
        <v>0</v>
      </c>
      <c r="AN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20">
        <f t="shared" si="631"/>
        <v>0</v>
      </c>
      <c r="AR301" s="120">
        <f t="shared" si="632"/>
        <v>0</v>
      </c>
    </row>
    <row r="302" spans="2:44" x14ac:dyDescent="0.25">
      <c r="B302" s="118" t="s">
        <v>879</v>
      </c>
      <c r="C302" s="119" t="s">
        <v>880</v>
      </c>
      <c r="D3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20">
        <f t="shared" si="622"/>
        <v>0</v>
      </c>
      <c r="G302" s="120"/>
      <c r="H302" s="120">
        <f t="shared" si="623"/>
        <v>0</v>
      </c>
      <c r="I302" s="120"/>
      <c r="J302" s="120">
        <f t="shared" si="624"/>
        <v>0</v>
      </c>
      <c r="K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20">
        <f t="shared" si="628"/>
        <v>0</v>
      </c>
      <c r="AF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20">
        <f t="shared" si="629"/>
        <v>0</v>
      </c>
      <c r="AJ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20">
        <f t="shared" si="630"/>
        <v>0</v>
      </c>
      <c r="AN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20">
        <f t="shared" si="631"/>
        <v>0</v>
      </c>
      <c r="AR302" s="120">
        <f t="shared" si="632"/>
        <v>0</v>
      </c>
    </row>
    <row r="303" spans="2:44" x14ac:dyDescent="0.25">
      <c r="B303" s="118" t="s">
        <v>881</v>
      </c>
      <c r="C303" s="119" t="s">
        <v>882</v>
      </c>
      <c r="D3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20">
        <f t="shared" si="622"/>
        <v>0</v>
      </c>
      <c r="G303" s="120"/>
      <c r="H303" s="120">
        <f t="shared" si="623"/>
        <v>0</v>
      </c>
      <c r="I303" s="120"/>
      <c r="J303" s="120">
        <f t="shared" si="624"/>
        <v>0</v>
      </c>
      <c r="K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20">
        <f t="shared" si="628"/>
        <v>0</v>
      </c>
      <c r="AF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20">
        <f t="shared" si="629"/>
        <v>0</v>
      </c>
      <c r="AJ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20">
        <f t="shared" si="630"/>
        <v>0</v>
      </c>
      <c r="AN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20">
        <f t="shared" si="631"/>
        <v>0</v>
      </c>
      <c r="AR303" s="120">
        <f t="shared" si="632"/>
        <v>0</v>
      </c>
    </row>
    <row r="304" spans="2:44" x14ac:dyDescent="0.25">
      <c r="B304" s="118" t="s">
        <v>883</v>
      </c>
      <c r="C304" s="119" t="s">
        <v>884</v>
      </c>
      <c r="D3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20">
        <f t="shared" si="622"/>
        <v>0</v>
      </c>
      <c r="G304" s="120"/>
      <c r="H304" s="120">
        <f t="shared" si="623"/>
        <v>0</v>
      </c>
      <c r="I304" s="120"/>
      <c r="J304" s="120">
        <f t="shared" si="624"/>
        <v>0</v>
      </c>
      <c r="K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20">
        <f t="shared" si="628"/>
        <v>0</v>
      </c>
      <c r="AF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20">
        <f t="shared" si="629"/>
        <v>0</v>
      </c>
      <c r="AJ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20">
        <f t="shared" si="630"/>
        <v>0</v>
      </c>
      <c r="AN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20">
        <f t="shared" si="631"/>
        <v>0</v>
      </c>
      <c r="AR304" s="120">
        <f t="shared" si="632"/>
        <v>0</v>
      </c>
    </row>
    <row r="305" spans="2:44" x14ac:dyDescent="0.25">
      <c r="B305" s="118" t="s">
        <v>885</v>
      </c>
      <c r="C305" s="119" t="s">
        <v>886</v>
      </c>
      <c r="D3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20">
        <f t="shared" si="622"/>
        <v>0</v>
      </c>
      <c r="G305" s="120"/>
      <c r="H305" s="120">
        <f t="shared" si="623"/>
        <v>0</v>
      </c>
      <c r="I305" s="120"/>
      <c r="J305" s="120">
        <f t="shared" si="624"/>
        <v>0</v>
      </c>
      <c r="K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20">
        <f t="shared" si="628"/>
        <v>0</v>
      </c>
      <c r="AF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20">
        <f t="shared" si="629"/>
        <v>0</v>
      </c>
      <c r="AJ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20">
        <f t="shared" si="630"/>
        <v>0</v>
      </c>
      <c r="AN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20">
        <f t="shared" si="631"/>
        <v>0</v>
      </c>
      <c r="AR305" s="120">
        <f t="shared" si="632"/>
        <v>0</v>
      </c>
    </row>
    <row r="306" spans="2:44" x14ac:dyDescent="0.25">
      <c r="B306" s="118" t="s">
        <v>887</v>
      </c>
      <c r="C306" s="119" t="s">
        <v>888</v>
      </c>
      <c r="D3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20">
        <f t="shared" si="622"/>
        <v>0</v>
      </c>
      <c r="G306" s="120"/>
      <c r="H306" s="120">
        <f t="shared" si="623"/>
        <v>0</v>
      </c>
      <c r="I306" s="120"/>
      <c r="J306" s="120">
        <f t="shared" si="624"/>
        <v>0</v>
      </c>
      <c r="K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20">
        <f t="shared" si="628"/>
        <v>0</v>
      </c>
      <c r="AF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20">
        <f t="shared" si="629"/>
        <v>0</v>
      </c>
      <c r="AJ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20">
        <f t="shared" si="630"/>
        <v>0</v>
      </c>
      <c r="AN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20">
        <f t="shared" si="631"/>
        <v>0</v>
      </c>
      <c r="AR306" s="120">
        <f t="shared" si="632"/>
        <v>0</v>
      </c>
    </row>
    <row r="307" spans="2:44" x14ac:dyDescent="0.25">
      <c r="B307" s="118" t="s">
        <v>889</v>
      </c>
      <c r="C307" s="119" t="s">
        <v>890</v>
      </c>
      <c r="D30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20">
        <f t="shared" si="622"/>
        <v>0</v>
      </c>
      <c r="G307" s="120"/>
      <c r="H307" s="120">
        <f t="shared" si="623"/>
        <v>0</v>
      </c>
      <c r="I307" s="120"/>
      <c r="J307" s="120">
        <f t="shared" si="624"/>
        <v>0</v>
      </c>
      <c r="K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20">
        <f t="shared" si="628"/>
        <v>0</v>
      </c>
      <c r="AF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20">
        <f t="shared" si="629"/>
        <v>0</v>
      </c>
      <c r="AJ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20">
        <f t="shared" si="630"/>
        <v>0</v>
      </c>
      <c r="AN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20">
        <f t="shared" si="631"/>
        <v>0</v>
      </c>
      <c r="AR307" s="120">
        <f t="shared" si="632"/>
        <v>0</v>
      </c>
    </row>
    <row r="308" spans="2:44" x14ac:dyDescent="0.25">
      <c r="B308" s="118" t="s">
        <v>891</v>
      </c>
      <c r="C308" s="119" t="s">
        <v>892</v>
      </c>
      <c r="D3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20">
        <f t="shared" si="622"/>
        <v>0</v>
      </c>
      <c r="G308" s="120"/>
      <c r="H308" s="120">
        <f t="shared" si="623"/>
        <v>0</v>
      </c>
      <c r="I308" s="120"/>
      <c r="J308" s="120">
        <f t="shared" si="624"/>
        <v>0</v>
      </c>
      <c r="K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20">
        <f t="shared" si="628"/>
        <v>0</v>
      </c>
      <c r="AF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20">
        <f t="shared" si="629"/>
        <v>0</v>
      </c>
      <c r="AJ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20">
        <f t="shared" si="630"/>
        <v>0</v>
      </c>
      <c r="AN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20">
        <f t="shared" si="631"/>
        <v>0</v>
      </c>
      <c r="AR308" s="120">
        <f t="shared" si="632"/>
        <v>0</v>
      </c>
    </row>
    <row r="309" spans="2:44" x14ac:dyDescent="0.25">
      <c r="B309" s="118" t="s">
        <v>893</v>
      </c>
      <c r="C309" s="119" t="s">
        <v>894</v>
      </c>
      <c r="D3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20">
        <f t="shared" ref="F309:F311" si="736">D309+E309</f>
        <v>0</v>
      </c>
      <c r="G309" s="120"/>
      <c r="H309" s="120">
        <f t="shared" ref="H309:H311" si="737">F309-G309</f>
        <v>0</v>
      </c>
      <c r="I309" s="120"/>
      <c r="J309" s="120">
        <f t="shared" ref="J309:J311" si="738">F309-I309</f>
        <v>0</v>
      </c>
      <c r="K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20">
        <f t="shared" ref="AE309:AE311" si="739">AB309+AC309+AD309</f>
        <v>0</v>
      </c>
      <c r="AF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20">
        <f t="shared" ref="AI309:AI311" si="740">AF309+AG309+AH309</f>
        <v>0</v>
      </c>
      <c r="AJ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20">
        <f t="shared" ref="AM309:AM311" si="741">AJ309+AK309+AL309</f>
        <v>0</v>
      </c>
      <c r="AN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20">
        <f t="shared" ref="AQ309:AQ311" si="742">AN309+AO309+AP309</f>
        <v>0</v>
      </c>
      <c r="AR309" s="120">
        <f t="shared" ref="AR309:AR311" si="743">AE309+AI309+AM309+AQ309</f>
        <v>0</v>
      </c>
    </row>
    <row r="310" spans="2:44" x14ac:dyDescent="0.25">
      <c r="B310" s="118" t="s">
        <v>895</v>
      </c>
      <c r="C310" s="119" t="s">
        <v>896</v>
      </c>
      <c r="D3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20">
        <f t="shared" si="736"/>
        <v>0</v>
      </c>
      <c r="G310" s="120"/>
      <c r="H310" s="120">
        <f t="shared" si="737"/>
        <v>0</v>
      </c>
      <c r="I310" s="120"/>
      <c r="J310" s="120">
        <f t="shared" si="738"/>
        <v>0</v>
      </c>
      <c r="K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20">
        <f t="shared" si="739"/>
        <v>0</v>
      </c>
      <c r="AF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20">
        <f t="shared" si="740"/>
        <v>0</v>
      </c>
      <c r="AJ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20">
        <f t="shared" si="741"/>
        <v>0</v>
      </c>
      <c r="AN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20">
        <f t="shared" si="742"/>
        <v>0</v>
      </c>
      <c r="AR310" s="120">
        <f t="shared" si="743"/>
        <v>0</v>
      </c>
    </row>
    <row r="311" spans="2:44" x14ac:dyDescent="0.25">
      <c r="B311" s="118" t="s">
        <v>897</v>
      </c>
      <c r="C311" s="119" t="s">
        <v>898</v>
      </c>
      <c r="D3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20">
        <f t="shared" si="736"/>
        <v>0</v>
      </c>
      <c r="G311" s="120"/>
      <c r="H311" s="120">
        <f t="shared" si="737"/>
        <v>0</v>
      </c>
      <c r="I311" s="120"/>
      <c r="J311" s="120">
        <f t="shared" si="738"/>
        <v>0</v>
      </c>
      <c r="K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20">
        <f t="shared" si="739"/>
        <v>0</v>
      </c>
      <c r="AF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20">
        <f t="shared" si="740"/>
        <v>0</v>
      </c>
      <c r="AJ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20">
        <f t="shared" si="741"/>
        <v>0</v>
      </c>
      <c r="AN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20">
        <f t="shared" si="742"/>
        <v>0</v>
      </c>
      <c r="AR311" s="120">
        <f t="shared" si="743"/>
        <v>0</v>
      </c>
    </row>
    <row r="312" spans="2:44" x14ac:dyDescent="0.25">
      <c r="B312" s="127" t="s">
        <v>286</v>
      </c>
      <c r="C312" s="128" t="s">
        <v>160</v>
      </c>
      <c r="D312" s="129">
        <f>SUM(D313:D326)</f>
        <v>16350</v>
      </c>
      <c r="E312" s="129">
        <f>SUM(E313:E326)</f>
        <v>0</v>
      </c>
      <c r="F312" s="129">
        <f t="shared" si="622"/>
        <v>16350</v>
      </c>
      <c r="G312" s="129">
        <f>SUM(G313:G326)</f>
        <v>0</v>
      </c>
      <c r="H312" s="129">
        <f t="shared" si="623"/>
        <v>16350</v>
      </c>
      <c r="I312" s="129">
        <f>SUM(I313:I326)</f>
        <v>0</v>
      </c>
      <c r="J312" s="129">
        <f t="shared" si="624"/>
        <v>16350</v>
      </c>
      <c r="K312" s="129">
        <f t="shared" ref="K312:AD312" si="744">SUM(K313:K326)</f>
        <v>0</v>
      </c>
      <c r="L312" s="129">
        <f t="shared" si="744"/>
        <v>0</v>
      </c>
      <c r="M312" s="129">
        <f t="shared" si="744"/>
        <v>0</v>
      </c>
      <c r="N312" s="129">
        <f t="shared" si="744"/>
        <v>0</v>
      </c>
      <c r="O312" s="129">
        <f t="shared" si="744"/>
        <v>0</v>
      </c>
      <c r="P312" s="129">
        <f t="shared" ref="P312:Q312" si="745">SUM(P313:P326)</f>
        <v>0</v>
      </c>
      <c r="Q312" s="129">
        <f t="shared" si="745"/>
        <v>0</v>
      </c>
      <c r="R312" s="129">
        <f t="shared" si="744"/>
        <v>30</v>
      </c>
      <c r="S312" s="129">
        <f t="shared" si="744"/>
        <v>0</v>
      </c>
      <c r="T312" s="129">
        <f t="shared" ref="T312" si="746">SUM(T313:T326)</f>
        <v>0</v>
      </c>
      <c r="U312" s="129">
        <f t="shared" si="744"/>
        <v>0</v>
      </c>
      <c r="V312" s="129">
        <f t="shared" si="744"/>
        <v>0</v>
      </c>
      <c r="W312" s="129">
        <f t="shared" ref="W312" si="747">SUM(W313:W326)</f>
        <v>16320</v>
      </c>
      <c r="X312" s="129">
        <f t="shared" si="744"/>
        <v>0</v>
      </c>
      <c r="Y312" s="129">
        <f t="shared" ref="Y312:Z312" si="748">SUM(Y313:Y326)</f>
        <v>0</v>
      </c>
      <c r="Z312" s="129">
        <f t="shared" si="748"/>
        <v>0</v>
      </c>
      <c r="AA312" s="129">
        <f t="shared" si="744"/>
        <v>0</v>
      </c>
      <c r="AB312" s="129">
        <f t="shared" si="744"/>
        <v>8190</v>
      </c>
      <c r="AC312" s="129">
        <f t="shared" si="744"/>
        <v>0</v>
      </c>
      <c r="AD312" s="129">
        <f t="shared" si="744"/>
        <v>0</v>
      </c>
      <c r="AE312" s="129">
        <f t="shared" si="628"/>
        <v>8190</v>
      </c>
      <c r="AF312" s="129">
        <f>SUM(AF313:AF326)</f>
        <v>0</v>
      </c>
      <c r="AG312" s="129">
        <f>SUM(AG313:AG326)</f>
        <v>0</v>
      </c>
      <c r="AH312" s="129">
        <f>SUM(AH313:AH326)</f>
        <v>0</v>
      </c>
      <c r="AI312" s="129">
        <f t="shared" si="629"/>
        <v>0</v>
      </c>
      <c r="AJ312" s="129">
        <f>SUM(AJ313:AJ326)</f>
        <v>8160</v>
      </c>
      <c r="AK312" s="129">
        <f>SUM(AK313:AK326)</f>
        <v>0</v>
      </c>
      <c r="AL312" s="129">
        <f>SUM(AL313:AL326)</f>
        <v>0</v>
      </c>
      <c r="AM312" s="129">
        <f t="shared" si="630"/>
        <v>8160</v>
      </c>
      <c r="AN312" s="129">
        <f>SUM(AN313:AN326)</f>
        <v>0</v>
      </c>
      <c r="AO312" s="129">
        <f>SUM(AO313:AO326)</f>
        <v>0</v>
      </c>
      <c r="AP312" s="129">
        <f>SUM(AP313:AP326)</f>
        <v>0</v>
      </c>
      <c r="AQ312" s="129">
        <f t="shared" si="631"/>
        <v>0</v>
      </c>
      <c r="AR312" s="129">
        <f t="shared" si="632"/>
        <v>16350</v>
      </c>
    </row>
    <row r="313" spans="2:44" x14ac:dyDescent="0.25">
      <c r="B313" s="118" t="s">
        <v>899</v>
      </c>
      <c r="C313" s="119" t="s">
        <v>900</v>
      </c>
      <c r="D3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20">
        <f t="shared" si="622"/>
        <v>0</v>
      </c>
      <c r="G313" s="120"/>
      <c r="H313" s="120">
        <f t="shared" si="623"/>
        <v>0</v>
      </c>
      <c r="I313" s="120"/>
      <c r="J313" s="120">
        <f t="shared" si="624"/>
        <v>0</v>
      </c>
      <c r="K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20">
        <f t="shared" si="628"/>
        <v>0</v>
      </c>
      <c r="AF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20">
        <f t="shared" si="629"/>
        <v>0</v>
      </c>
      <c r="AJ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20">
        <f t="shared" si="630"/>
        <v>0</v>
      </c>
      <c r="AN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20">
        <f t="shared" si="631"/>
        <v>0</v>
      </c>
      <c r="AR313" s="120">
        <f t="shared" si="632"/>
        <v>0</v>
      </c>
    </row>
    <row r="314" spans="2:44" x14ac:dyDescent="0.25">
      <c r="B314" s="118" t="s">
        <v>287</v>
      </c>
      <c r="C314" s="119" t="s">
        <v>901</v>
      </c>
      <c r="D3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20">
        <f t="shared" si="622"/>
        <v>0</v>
      </c>
      <c r="G314" s="120"/>
      <c r="H314" s="120">
        <f t="shared" si="623"/>
        <v>0</v>
      </c>
      <c r="I314" s="120"/>
      <c r="J314" s="120">
        <f t="shared" si="624"/>
        <v>0</v>
      </c>
      <c r="K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20">
        <f t="shared" si="628"/>
        <v>0</v>
      </c>
      <c r="AF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20">
        <f t="shared" si="629"/>
        <v>0</v>
      </c>
      <c r="AJ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20">
        <f t="shared" si="630"/>
        <v>0</v>
      </c>
      <c r="AN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20">
        <f t="shared" si="631"/>
        <v>0</v>
      </c>
      <c r="AR314" s="120">
        <f t="shared" si="632"/>
        <v>0</v>
      </c>
    </row>
    <row r="315" spans="2:44" x14ac:dyDescent="0.25">
      <c r="B315" s="118" t="s">
        <v>902</v>
      </c>
      <c r="C315" s="119" t="s">
        <v>903</v>
      </c>
      <c r="D3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20">
        <f t="shared" si="622"/>
        <v>0</v>
      </c>
      <c r="G315" s="120"/>
      <c r="H315" s="120">
        <f t="shared" si="623"/>
        <v>0</v>
      </c>
      <c r="I315" s="120"/>
      <c r="J315" s="120">
        <f t="shared" si="624"/>
        <v>0</v>
      </c>
      <c r="K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20">
        <f t="shared" si="628"/>
        <v>0</v>
      </c>
      <c r="AF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20">
        <f t="shared" si="629"/>
        <v>0</v>
      </c>
      <c r="AJ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20">
        <f t="shared" si="630"/>
        <v>0</v>
      </c>
      <c r="AN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20">
        <f t="shared" si="631"/>
        <v>0</v>
      </c>
      <c r="AR315" s="120">
        <f t="shared" si="632"/>
        <v>0</v>
      </c>
    </row>
    <row r="316" spans="2:44" x14ac:dyDescent="0.25">
      <c r="B316" s="118" t="s">
        <v>904</v>
      </c>
      <c r="C316" s="119" t="s">
        <v>905</v>
      </c>
      <c r="D3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20">
        <f t="shared" si="622"/>
        <v>0</v>
      </c>
      <c r="G316" s="120"/>
      <c r="H316" s="120">
        <f t="shared" si="623"/>
        <v>0</v>
      </c>
      <c r="I316" s="120"/>
      <c r="J316" s="120">
        <f t="shared" si="624"/>
        <v>0</v>
      </c>
      <c r="K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20">
        <f t="shared" si="628"/>
        <v>0</v>
      </c>
      <c r="AF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20">
        <f t="shared" si="629"/>
        <v>0</v>
      </c>
      <c r="AJ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20">
        <f t="shared" si="630"/>
        <v>0</v>
      </c>
      <c r="AN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20">
        <f t="shared" si="631"/>
        <v>0</v>
      </c>
      <c r="AR316" s="120">
        <f t="shared" si="632"/>
        <v>0</v>
      </c>
    </row>
    <row r="317" spans="2:44" x14ac:dyDescent="0.25">
      <c r="B317" s="118" t="s">
        <v>906</v>
      </c>
      <c r="C317" s="119" t="s">
        <v>907</v>
      </c>
      <c r="D3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20">
        <f t="shared" si="622"/>
        <v>0</v>
      </c>
      <c r="G317" s="120"/>
      <c r="H317" s="120">
        <f t="shared" si="623"/>
        <v>0</v>
      </c>
      <c r="I317" s="120"/>
      <c r="J317" s="120">
        <f t="shared" si="624"/>
        <v>0</v>
      </c>
      <c r="K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20">
        <f t="shared" si="628"/>
        <v>0</v>
      </c>
      <c r="AF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20">
        <f t="shared" si="629"/>
        <v>0</v>
      </c>
      <c r="AJ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20">
        <f t="shared" si="630"/>
        <v>0</v>
      </c>
      <c r="AN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20">
        <f t="shared" si="631"/>
        <v>0</v>
      </c>
      <c r="AR317" s="120">
        <f t="shared" si="632"/>
        <v>0</v>
      </c>
    </row>
    <row r="318" spans="2:44" x14ac:dyDescent="0.25">
      <c r="B318" s="118" t="s">
        <v>908</v>
      </c>
      <c r="C318" s="119" t="s">
        <v>909</v>
      </c>
      <c r="D3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20">
        <f t="shared" ref="F318:F319" si="749">D318+E318</f>
        <v>0</v>
      </c>
      <c r="G318" s="120"/>
      <c r="H318" s="120">
        <f t="shared" ref="H318:H319" si="750">F318-G318</f>
        <v>0</v>
      </c>
      <c r="I318" s="120"/>
      <c r="J318" s="120">
        <f t="shared" ref="J318:J319" si="751">F318-I318</f>
        <v>0</v>
      </c>
      <c r="K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20">
        <f t="shared" ref="AE318:AE319" si="752">AB318+AC318+AD318</f>
        <v>0</v>
      </c>
      <c r="AF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20">
        <f t="shared" ref="AI318:AI319" si="753">AF318+AG318+AH318</f>
        <v>0</v>
      </c>
      <c r="AJ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20">
        <f t="shared" ref="AM318:AM319" si="754">AJ318+AK318+AL318</f>
        <v>0</v>
      </c>
      <c r="AN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20">
        <f t="shared" ref="AQ318:AQ319" si="755">AN318+AO318+AP318</f>
        <v>0</v>
      </c>
      <c r="AR318" s="120">
        <f t="shared" ref="AR318:AR319" si="756">AE318+AI318+AM318+AQ318</f>
        <v>0</v>
      </c>
    </row>
    <row r="319" spans="2:44" x14ac:dyDescent="0.25">
      <c r="B319" s="118" t="s">
        <v>288</v>
      </c>
      <c r="C319" s="119" t="s">
        <v>910</v>
      </c>
      <c r="D3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20">
        <f t="shared" si="749"/>
        <v>0</v>
      </c>
      <c r="G319" s="120"/>
      <c r="H319" s="120">
        <f t="shared" si="750"/>
        <v>0</v>
      </c>
      <c r="I319" s="120"/>
      <c r="J319" s="120">
        <f t="shared" si="751"/>
        <v>0</v>
      </c>
      <c r="K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20">
        <f t="shared" si="752"/>
        <v>0</v>
      </c>
      <c r="AF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20">
        <f t="shared" si="753"/>
        <v>0</v>
      </c>
      <c r="AJ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20">
        <f t="shared" si="754"/>
        <v>0</v>
      </c>
      <c r="AN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20">
        <f t="shared" si="755"/>
        <v>0</v>
      </c>
      <c r="AR319" s="120">
        <f t="shared" si="756"/>
        <v>0</v>
      </c>
    </row>
    <row r="320" spans="2:44" x14ac:dyDescent="0.25">
      <c r="B320" s="118" t="s">
        <v>911</v>
      </c>
      <c r="C320" s="119" t="s">
        <v>912</v>
      </c>
      <c r="D3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20">
        <f t="shared" ref="F320:F323" si="757">D320+E320</f>
        <v>0</v>
      </c>
      <c r="G320" s="120"/>
      <c r="H320" s="120">
        <f t="shared" ref="H320:H323" si="758">F320-G320</f>
        <v>0</v>
      </c>
      <c r="I320" s="120"/>
      <c r="J320" s="120">
        <f t="shared" ref="J320:J323" si="759">F320-I320</f>
        <v>0</v>
      </c>
      <c r="K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20">
        <f t="shared" ref="AE320:AE323" si="760">AB320+AC320+AD320</f>
        <v>0</v>
      </c>
      <c r="AF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20">
        <f t="shared" ref="AI320:AI323" si="761">AF320+AG320+AH320</f>
        <v>0</v>
      </c>
      <c r="AJ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20">
        <f t="shared" ref="AM320:AM323" si="762">AJ320+AK320+AL320</f>
        <v>0</v>
      </c>
      <c r="AN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20">
        <f t="shared" ref="AQ320:AQ323" si="763">AN320+AO320+AP320</f>
        <v>0</v>
      </c>
      <c r="AR320" s="120">
        <f t="shared" ref="AR320:AR323" si="764">AE320+AI320+AM320+AQ320</f>
        <v>0</v>
      </c>
    </row>
    <row r="321" spans="2:44" x14ac:dyDescent="0.25">
      <c r="B321" s="118" t="s">
        <v>913</v>
      </c>
      <c r="C321" s="119" t="s">
        <v>914</v>
      </c>
      <c r="D3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20">
        <f t="shared" si="757"/>
        <v>0</v>
      </c>
      <c r="G321" s="120"/>
      <c r="H321" s="120">
        <f t="shared" si="758"/>
        <v>0</v>
      </c>
      <c r="I321" s="120"/>
      <c r="J321" s="120">
        <f t="shared" si="759"/>
        <v>0</v>
      </c>
      <c r="K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20">
        <f t="shared" si="760"/>
        <v>0</v>
      </c>
      <c r="AF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20">
        <f t="shared" si="761"/>
        <v>0</v>
      </c>
      <c r="AJ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20">
        <f t="shared" si="762"/>
        <v>0</v>
      </c>
      <c r="AN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20">
        <f t="shared" si="763"/>
        <v>0</v>
      </c>
      <c r="AR321" s="120">
        <f t="shared" si="764"/>
        <v>0</v>
      </c>
    </row>
    <row r="322" spans="2:44" x14ac:dyDescent="0.25">
      <c r="B322" s="118" t="s">
        <v>915</v>
      </c>
      <c r="C322" s="119" t="s">
        <v>916</v>
      </c>
      <c r="D3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16350</v>
      </c>
      <c r="E3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20">
        <f t="shared" si="757"/>
        <v>16350</v>
      </c>
      <c r="G322" s="120"/>
      <c r="H322" s="120">
        <f t="shared" si="758"/>
        <v>16350</v>
      </c>
      <c r="I322" s="120"/>
      <c r="J322" s="120">
        <f t="shared" si="759"/>
        <v>16350</v>
      </c>
      <c r="K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v>
      </c>
      <c r="S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16320</v>
      </c>
      <c r="X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8190</v>
      </c>
      <c r="AC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20">
        <f t="shared" si="760"/>
        <v>8190</v>
      </c>
      <c r="AF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20">
        <f t="shared" si="761"/>
        <v>0</v>
      </c>
      <c r="AJ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8160</v>
      </c>
      <c r="AK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20">
        <f t="shared" si="762"/>
        <v>8160</v>
      </c>
      <c r="AN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20">
        <f t="shared" si="763"/>
        <v>0</v>
      </c>
      <c r="AR322" s="120">
        <f t="shared" si="764"/>
        <v>16350</v>
      </c>
    </row>
    <row r="323" spans="2:44" x14ac:dyDescent="0.25">
      <c r="B323" s="118" t="s">
        <v>917</v>
      </c>
      <c r="C323" s="119" t="s">
        <v>918</v>
      </c>
      <c r="D3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20">
        <f t="shared" si="757"/>
        <v>0</v>
      </c>
      <c r="G323" s="120"/>
      <c r="H323" s="120">
        <f t="shared" si="758"/>
        <v>0</v>
      </c>
      <c r="I323" s="120"/>
      <c r="J323" s="120">
        <f t="shared" si="759"/>
        <v>0</v>
      </c>
      <c r="K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20">
        <f t="shared" si="760"/>
        <v>0</v>
      </c>
      <c r="AF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20">
        <f t="shared" si="761"/>
        <v>0</v>
      </c>
      <c r="AJ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20">
        <f t="shared" si="762"/>
        <v>0</v>
      </c>
      <c r="AN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20">
        <f t="shared" si="763"/>
        <v>0</v>
      </c>
      <c r="AR323" s="120">
        <f t="shared" si="764"/>
        <v>0</v>
      </c>
    </row>
    <row r="324" spans="2:44" x14ac:dyDescent="0.25">
      <c r="B324" s="118" t="s">
        <v>919</v>
      </c>
      <c r="C324" s="119" t="s">
        <v>920</v>
      </c>
      <c r="D3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20">
        <f t="shared" si="622"/>
        <v>0</v>
      </c>
      <c r="G324" s="120"/>
      <c r="H324" s="120">
        <f t="shared" si="623"/>
        <v>0</v>
      </c>
      <c r="I324" s="120"/>
      <c r="J324" s="120">
        <f t="shared" si="624"/>
        <v>0</v>
      </c>
      <c r="K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20">
        <f t="shared" si="628"/>
        <v>0</v>
      </c>
      <c r="AF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20">
        <f t="shared" si="629"/>
        <v>0</v>
      </c>
      <c r="AJ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20">
        <f t="shared" si="630"/>
        <v>0</v>
      </c>
      <c r="AN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20">
        <f t="shared" si="631"/>
        <v>0</v>
      </c>
      <c r="AR324" s="120">
        <f t="shared" si="632"/>
        <v>0</v>
      </c>
    </row>
    <row r="325" spans="2:44" x14ac:dyDescent="0.25">
      <c r="B325" s="118" t="s">
        <v>921</v>
      </c>
      <c r="C325" s="119" t="s">
        <v>922</v>
      </c>
      <c r="D3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20">
        <f t="shared" ref="F325" si="765">D325+E325</f>
        <v>0</v>
      </c>
      <c r="G325" s="120"/>
      <c r="H325" s="120">
        <f t="shared" ref="H325" si="766">F325-G325</f>
        <v>0</v>
      </c>
      <c r="I325" s="120"/>
      <c r="J325" s="120">
        <f t="shared" ref="J325" si="767">F325-I325</f>
        <v>0</v>
      </c>
      <c r="K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20">
        <f t="shared" ref="AE325" si="768">AB325+AC325+AD325</f>
        <v>0</v>
      </c>
      <c r="AF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20">
        <f t="shared" ref="AI325" si="769">AF325+AG325+AH325</f>
        <v>0</v>
      </c>
      <c r="AJ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20">
        <f t="shared" ref="AM325" si="770">AJ325+AK325+AL325</f>
        <v>0</v>
      </c>
      <c r="AN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20">
        <f t="shared" ref="AQ325" si="771">AN325+AO325+AP325</f>
        <v>0</v>
      </c>
      <c r="AR325" s="120">
        <f t="shared" ref="AR325" si="772">AE325+AI325+AM325+AQ325</f>
        <v>0</v>
      </c>
    </row>
    <row r="326" spans="2:44" x14ac:dyDescent="0.25">
      <c r="B326" s="118" t="s">
        <v>923</v>
      </c>
      <c r="C326" s="119" t="s">
        <v>924</v>
      </c>
      <c r="D3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20">
        <f t="shared" ref="F326" si="773">D326+E326</f>
        <v>0</v>
      </c>
      <c r="G326" s="120"/>
      <c r="H326" s="120">
        <f t="shared" ref="H326" si="774">F326-G326</f>
        <v>0</v>
      </c>
      <c r="I326" s="120"/>
      <c r="J326" s="120">
        <f t="shared" ref="J326" si="775">F326-I326</f>
        <v>0</v>
      </c>
      <c r="K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20">
        <f t="shared" ref="AE326" si="776">AB326+AC326+AD326</f>
        <v>0</v>
      </c>
      <c r="AF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20">
        <f t="shared" ref="AI326" si="777">AF326+AG326+AH326</f>
        <v>0</v>
      </c>
      <c r="AJ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20">
        <f t="shared" ref="AM326" si="778">AJ326+AK326+AL326</f>
        <v>0</v>
      </c>
      <c r="AN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20">
        <f t="shared" ref="AQ326" si="779">AN326+AO326+AP326</f>
        <v>0</v>
      </c>
      <c r="AR326" s="120">
        <f t="shared" ref="AR326" si="780">AE326+AI326+AM326+AQ326</f>
        <v>0</v>
      </c>
    </row>
    <row r="327" spans="2:44" x14ac:dyDescent="0.25">
      <c r="B327" s="115" t="s">
        <v>290</v>
      </c>
      <c r="C327" s="116" t="s">
        <v>162</v>
      </c>
      <c r="D327" s="117">
        <f>D328+D345+D383+D389</f>
        <v>0</v>
      </c>
      <c r="E327" s="117">
        <f>E328+E345+E383+E389</f>
        <v>0</v>
      </c>
      <c r="F327" s="117">
        <f t="shared" si="622"/>
        <v>0</v>
      </c>
      <c r="G327" s="117">
        <f>G328+G345+G383+G389</f>
        <v>0</v>
      </c>
      <c r="H327" s="117">
        <f t="shared" si="623"/>
        <v>0</v>
      </c>
      <c r="I327" s="117">
        <f>I328+I345+I383+I389</f>
        <v>0</v>
      </c>
      <c r="J327" s="117">
        <f t="shared" si="624"/>
        <v>0</v>
      </c>
      <c r="K327" s="117">
        <f t="shared" ref="K327:AD327" si="781">K328+K345+K383+K389</f>
        <v>0</v>
      </c>
      <c r="L327" s="117">
        <f t="shared" si="781"/>
        <v>0</v>
      </c>
      <c r="M327" s="117">
        <f t="shared" si="781"/>
        <v>0</v>
      </c>
      <c r="N327" s="117">
        <f t="shared" si="781"/>
        <v>0</v>
      </c>
      <c r="O327" s="117">
        <f t="shared" si="781"/>
        <v>0</v>
      </c>
      <c r="P327" s="117">
        <f t="shared" si="781"/>
        <v>0</v>
      </c>
      <c r="Q327" s="117">
        <f t="shared" si="781"/>
        <v>0</v>
      </c>
      <c r="R327" s="117">
        <f t="shared" si="781"/>
        <v>0</v>
      </c>
      <c r="S327" s="117">
        <f t="shared" si="781"/>
        <v>0</v>
      </c>
      <c r="T327" s="117">
        <f t="shared" ref="T327" si="782">T328+T345+T383+T389</f>
        <v>0</v>
      </c>
      <c r="U327" s="117">
        <f t="shared" si="781"/>
        <v>0</v>
      </c>
      <c r="V327" s="117">
        <f t="shared" si="781"/>
        <v>0</v>
      </c>
      <c r="W327" s="117">
        <f t="shared" si="781"/>
        <v>0</v>
      </c>
      <c r="X327" s="117">
        <f t="shared" si="781"/>
        <v>0</v>
      </c>
      <c r="Y327" s="117">
        <f t="shared" ref="Y327:Z327" si="783">Y328+Y345+Y383+Y389</f>
        <v>0</v>
      </c>
      <c r="Z327" s="117">
        <f t="shared" si="783"/>
        <v>0</v>
      </c>
      <c r="AA327" s="117">
        <f t="shared" si="781"/>
        <v>0</v>
      </c>
      <c r="AB327" s="117">
        <f t="shared" si="781"/>
        <v>0</v>
      </c>
      <c r="AC327" s="117">
        <f t="shared" si="781"/>
        <v>0</v>
      </c>
      <c r="AD327" s="117">
        <f t="shared" si="781"/>
        <v>0</v>
      </c>
      <c r="AE327" s="117">
        <f t="shared" si="628"/>
        <v>0</v>
      </c>
      <c r="AF327" s="117">
        <f>AF328+AF345+AF383+AF389</f>
        <v>0</v>
      </c>
      <c r="AG327" s="117">
        <f>AG328+AG345+AG383+AG389</f>
        <v>0</v>
      </c>
      <c r="AH327" s="117">
        <f>AH328+AH345+AH383+AH389</f>
        <v>0</v>
      </c>
      <c r="AI327" s="117">
        <f t="shared" si="629"/>
        <v>0</v>
      </c>
      <c r="AJ327" s="117">
        <f>AJ328+AJ345+AJ383+AJ389</f>
        <v>0</v>
      </c>
      <c r="AK327" s="117">
        <f>AK328+AK345+AK383+AK389</f>
        <v>0</v>
      </c>
      <c r="AL327" s="117">
        <f>AL328+AL345+AL383+AL389</f>
        <v>0</v>
      </c>
      <c r="AM327" s="117">
        <f t="shared" si="630"/>
        <v>0</v>
      </c>
      <c r="AN327" s="117">
        <f>AN328+AN345+AN383+AN389</f>
        <v>0</v>
      </c>
      <c r="AO327" s="117">
        <f>AO328+AO345+AO383+AO389</f>
        <v>0</v>
      </c>
      <c r="AP327" s="117">
        <f>AP328+AP345+AP383+AP389</f>
        <v>0</v>
      </c>
      <c r="AQ327" s="117">
        <f t="shared" si="631"/>
        <v>0</v>
      </c>
      <c r="AR327" s="117">
        <f t="shared" si="632"/>
        <v>0</v>
      </c>
    </row>
    <row r="328" spans="2:44" x14ac:dyDescent="0.25">
      <c r="B328" s="127" t="s">
        <v>291</v>
      </c>
      <c r="C328" s="128" t="s">
        <v>163</v>
      </c>
      <c r="D328" s="129">
        <f>SUM(D329:D344)</f>
        <v>0</v>
      </c>
      <c r="E328" s="129">
        <f>SUM(E329:E344)</f>
        <v>0</v>
      </c>
      <c r="F328" s="129">
        <f t="shared" si="622"/>
        <v>0</v>
      </c>
      <c r="G328" s="129">
        <f>SUM(G329:G344)</f>
        <v>0</v>
      </c>
      <c r="H328" s="129">
        <f t="shared" si="623"/>
        <v>0</v>
      </c>
      <c r="I328" s="129">
        <f>SUM(I329:I344)</f>
        <v>0</v>
      </c>
      <c r="J328" s="129">
        <f t="shared" si="624"/>
        <v>0</v>
      </c>
      <c r="K328" s="129">
        <f t="shared" ref="K328:AD328" si="784">SUM(K329:K344)</f>
        <v>0</v>
      </c>
      <c r="L328" s="129">
        <f t="shared" si="784"/>
        <v>0</v>
      </c>
      <c r="M328" s="129">
        <f t="shared" si="784"/>
        <v>0</v>
      </c>
      <c r="N328" s="129">
        <f t="shared" si="784"/>
        <v>0</v>
      </c>
      <c r="O328" s="129">
        <f t="shared" si="784"/>
        <v>0</v>
      </c>
      <c r="P328" s="129">
        <f t="shared" si="784"/>
        <v>0</v>
      </c>
      <c r="Q328" s="129">
        <f t="shared" si="784"/>
        <v>0</v>
      </c>
      <c r="R328" s="129">
        <f t="shared" si="784"/>
        <v>0</v>
      </c>
      <c r="S328" s="129">
        <f t="shared" si="784"/>
        <v>0</v>
      </c>
      <c r="T328" s="129">
        <f t="shared" ref="T328" si="785">SUM(T329:T344)</f>
        <v>0</v>
      </c>
      <c r="U328" s="129">
        <f t="shared" si="784"/>
        <v>0</v>
      </c>
      <c r="V328" s="129">
        <f t="shared" si="784"/>
        <v>0</v>
      </c>
      <c r="W328" s="129">
        <f t="shared" si="784"/>
        <v>0</v>
      </c>
      <c r="X328" s="129">
        <f t="shared" si="784"/>
        <v>0</v>
      </c>
      <c r="Y328" s="129">
        <f t="shared" ref="Y328:Z328" si="786">SUM(Y329:Y344)</f>
        <v>0</v>
      </c>
      <c r="Z328" s="129">
        <f t="shared" si="786"/>
        <v>0</v>
      </c>
      <c r="AA328" s="129">
        <f t="shared" si="784"/>
        <v>0</v>
      </c>
      <c r="AB328" s="129">
        <f t="shared" si="784"/>
        <v>0</v>
      </c>
      <c r="AC328" s="129">
        <f t="shared" si="784"/>
        <v>0</v>
      </c>
      <c r="AD328" s="129">
        <f t="shared" si="784"/>
        <v>0</v>
      </c>
      <c r="AE328" s="129">
        <f t="shared" si="628"/>
        <v>0</v>
      </c>
      <c r="AF328" s="129">
        <f>SUM(AF329:AF344)</f>
        <v>0</v>
      </c>
      <c r="AG328" s="129">
        <f>SUM(AG329:AG344)</f>
        <v>0</v>
      </c>
      <c r="AH328" s="129">
        <f>SUM(AH329:AH344)</f>
        <v>0</v>
      </c>
      <c r="AI328" s="129">
        <f t="shared" si="629"/>
        <v>0</v>
      </c>
      <c r="AJ328" s="129">
        <f>SUM(AJ329:AJ344)</f>
        <v>0</v>
      </c>
      <c r="AK328" s="129">
        <f>SUM(AK329:AK344)</f>
        <v>0</v>
      </c>
      <c r="AL328" s="129">
        <f>SUM(AL329:AL344)</f>
        <v>0</v>
      </c>
      <c r="AM328" s="129">
        <f t="shared" si="630"/>
        <v>0</v>
      </c>
      <c r="AN328" s="129">
        <f>SUM(AN329:AN344)</f>
        <v>0</v>
      </c>
      <c r="AO328" s="129">
        <f>SUM(AO329:AO344)</f>
        <v>0</v>
      </c>
      <c r="AP328" s="129">
        <f>SUM(AP329:AP344)</f>
        <v>0</v>
      </c>
      <c r="AQ328" s="129">
        <f t="shared" si="631"/>
        <v>0</v>
      </c>
      <c r="AR328" s="129">
        <f t="shared" si="632"/>
        <v>0</v>
      </c>
    </row>
    <row r="329" spans="2:44" x14ac:dyDescent="0.25">
      <c r="B329" s="118" t="s">
        <v>292</v>
      </c>
      <c r="C329" s="119" t="s">
        <v>164</v>
      </c>
      <c r="D3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20">
        <f t="shared" si="622"/>
        <v>0</v>
      </c>
      <c r="G329" s="120"/>
      <c r="H329" s="120">
        <f t="shared" si="623"/>
        <v>0</v>
      </c>
      <c r="I329" s="120"/>
      <c r="J329" s="120">
        <f t="shared" si="624"/>
        <v>0</v>
      </c>
      <c r="K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20">
        <f t="shared" si="628"/>
        <v>0</v>
      </c>
      <c r="AF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20">
        <f t="shared" si="629"/>
        <v>0</v>
      </c>
      <c r="AJ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20">
        <f t="shared" si="630"/>
        <v>0</v>
      </c>
      <c r="AN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20">
        <f t="shared" si="631"/>
        <v>0</v>
      </c>
      <c r="AR329" s="120">
        <f t="shared" si="632"/>
        <v>0</v>
      </c>
    </row>
    <row r="330" spans="2:44" x14ac:dyDescent="0.25">
      <c r="B330" s="118" t="s">
        <v>306</v>
      </c>
      <c r="C330" s="119" t="s">
        <v>174</v>
      </c>
      <c r="D3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20">
        <f>D330+E330</f>
        <v>0</v>
      </c>
      <c r="G330" s="120"/>
      <c r="H330" s="120">
        <f>F330-G330</f>
        <v>0</v>
      </c>
      <c r="I330" s="120"/>
      <c r="J330" s="120">
        <f>F330-I330</f>
        <v>0</v>
      </c>
      <c r="K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20">
        <f>AB330+AC330+AD330</f>
        <v>0</v>
      </c>
      <c r="AF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20">
        <f>AF330+AG330+AH330</f>
        <v>0</v>
      </c>
      <c r="AJ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20">
        <f>AJ330+AK330+AL330</f>
        <v>0</v>
      </c>
      <c r="AN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20">
        <f>AN330+AO330+AP330</f>
        <v>0</v>
      </c>
      <c r="AR330" s="120">
        <f>AE330+AI330+AM330+AQ330</f>
        <v>0</v>
      </c>
    </row>
    <row r="331" spans="2:44" x14ac:dyDescent="0.25">
      <c r="B331" s="118" t="s">
        <v>925</v>
      </c>
      <c r="C331" s="119" t="s">
        <v>926</v>
      </c>
      <c r="D3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20">
        <f>D331+E331</f>
        <v>0</v>
      </c>
      <c r="G331" s="120"/>
      <c r="H331" s="120">
        <f>F331-G331</f>
        <v>0</v>
      </c>
      <c r="I331" s="120"/>
      <c r="J331" s="120">
        <f>F331-I331</f>
        <v>0</v>
      </c>
      <c r="K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20">
        <f>AB331+AC331+AD331</f>
        <v>0</v>
      </c>
      <c r="AF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20">
        <f>AF331+AG331+AH331</f>
        <v>0</v>
      </c>
      <c r="AJ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20">
        <f>AJ331+AK331+AL331</f>
        <v>0</v>
      </c>
      <c r="AN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20">
        <f>AN331+AO331+AP331</f>
        <v>0</v>
      </c>
      <c r="AR331" s="120">
        <f>AE331+AI331+AM331+AQ331</f>
        <v>0</v>
      </c>
    </row>
    <row r="332" spans="2:44" x14ac:dyDescent="0.25">
      <c r="B332" s="118" t="s">
        <v>927</v>
      </c>
      <c r="C332" s="119" t="s">
        <v>928</v>
      </c>
      <c r="D3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20">
        <f t="shared" ref="F332:F334" si="787">D332+E332</f>
        <v>0</v>
      </c>
      <c r="G332" s="120"/>
      <c r="H332" s="120">
        <f t="shared" ref="H332:H334" si="788">F332-G332</f>
        <v>0</v>
      </c>
      <c r="I332" s="120"/>
      <c r="J332" s="120">
        <f t="shared" ref="J332:J334" si="789">F332-I332</f>
        <v>0</v>
      </c>
      <c r="K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20">
        <f t="shared" ref="AE332:AE334" si="790">AB332+AC332+AD332</f>
        <v>0</v>
      </c>
      <c r="AF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20">
        <f t="shared" ref="AI332:AI334" si="791">AF332+AG332+AH332</f>
        <v>0</v>
      </c>
      <c r="AJ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20">
        <f t="shared" ref="AM332:AM334" si="792">AJ332+AK332+AL332</f>
        <v>0</v>
      </c>
      <c r="AN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20">
        <f t="shared" ref="AQ332:AQ334" si="793">AN332+AO332+AP332</f>
        <v>0</v>
      </c>
      <c r="AR332" s="120">
        <f t="shared" ref="AR332:AR334" si="794">AE332+AI332+AM332+AQ332</f>
        <v>0</v>
      </c>
    </row>
    <row r="333" spans="2:44" x14ac:dyDescent="0.25">
      <c r="B333" s="118" t="s">
        <v>929</v>
      </c>
      <c r="C333" s="119" t="s">
        <v>930</v>
      </c>
      <c r="D3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20">
        <f t="shared" si="787"/>
        <v>0</v>
      </c>
      <c r="G333" s="120"/>
      <c r="H333" s="120">
        <f t="shared" si="788"/>
        <v>0</v>
      </c>
      <c r="I333" s="120"/>
      <c r="J333" s="120">
        <f t="shared" si="789"/>
        <v>0</v>
      </c>
      <c r="K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20">
        <f t="shared" si="790"/>
        <v>0</v>
      </c>
      <c r="AF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20">
        <f t="shared" si="791"/>
        <v>0</v>
      </c>
      <c r="AJ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20">
        <f t="shared" si="792"/>
        <v>0</v>
      </c>
      <c r="AN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20">
        <f t="shared" si="793"/>
        <v>0</v>
      </c>
      <c r="AR333" s="120">
        <f t="shared" si="794"/>
        <v>0</v>
      </c>
    </row>
    <row r="334" spans="2:44" x14ac:dyDescent="0.25">
      <c r="B334" s="118" t="s">
        <v>931</v>
      </c>
      <c r="C334" s="119" t="s">
        <v>932</v>
      </c>
      <c r="D3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20">
        <f t="shared" si="787"/>
        <v>0</v>
      </c>
      <c r="G334" s="120"/>
      <c r="H334" s="120">
        <f t="shared" si="788"/>
        <v>0</v>
      </c>
      <c r="I334" s="120"/>
      <c r="J334" s="120">
        <f t="shared" si="789"/>
        <v>0</v>
      </c>
      <c r="K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20">
        <f t="shared" si="790"/>
        <v>0</v>
      </c>
      <c r="AF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20">
        <f t="shared" si="791"/>
        <v>0</v>
      </c>
      <c r="AJ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20">
        <f t="shared" si="792"/>
        <v>0</v>
      </c>
      <c r="AN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20">
        <f t="shared" si="793"/>
        <v>0</v>
      </c>
      <c r="AR334" s="120">
        <f t="shared" si="794"/>
        <v>0</v>
      </c>
    </row>
    <row r="335" spans="2:44" x14ac:dyDescent="0.25">
      <c r="B335" s="118" t="s">
        <v>307</v>
      </c>
      <c r="C335" s="119" t="s">
        <v>175</v>
      </c>
      <c r="D3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20">
        <f>D335+E335</f>
        <v>0</v>
      </c>
      <c r="G335" s="120"/>
      <c r="H335" s="120">
        <f>F335-G335</f>
        <v>0</v>
      </c>
      <c r="I335" s="120"/>
      <c r="J335" s="120">
        <f>F335-I335</f>
        <v>0</v>
      </c>
      <c r="K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20">
        <f>AB335+AC335+AD335</f>
        <v>0</v>
      </c>
      <c r="AF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20">
        <f>AF335+AG335+AH335</f>
        <v>0</v>
      </c>
      <c r="AJ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20">
        <f>AJ335+AK335+AL335</f>
        <v>0</v>
      </c>
      <c r="AN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20">
        <f>AN335+AO335+AP335</f>
        <v>0</v>
      </c>
      <c r="AR335" s="120">
        <f>AE335+AI335+AM335+AQ335</f>
        <v>0</v>
      </c>
    </row>
    <row r="336" spans="2:44" x14ac:dyDescent="0.25">
      <c r="B336" s="118" t="s">
        <v>933</v>
      </c>
      <c r="C336" s="119" t="s">
        <v>934</v>
      </c>
      <c r="D3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20">
        <f t="shared" ref="F336:F337" si="795">D336+E336</f>
        <v>0</v>
      </c>
      <c r="G336" s="120"/>
      <c r="H336" s="120">
        <f t="shared" ref="H336:H337" si="796">F336-G336</f>
        <v>0</v>
      </c>
      <c r="I336" s="120"/>
      <c r="J336" s="120">
        <f t="shared" ref="J336:J337" si="797">F336-I336</f>
        <v>0</v>
      </c>
      <c r="K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20">
        <f t="shared" ref="AE336:AE337" si="798">AB336+AC336+AD336</f>
        <v>0</v>
      </c>
      <c r="AF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20">
        <f t="shared" ref="AI336:AI337" si="799">AF336+AG336+AH336</f>
        <v>0</v>
      </c>
      <c r="AJ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20">
        <f t="shared" ref="AM336:AM337" si="800">AJ336+AK336+AL336</f>
        <v>0</v>
      </c>
      <c r="AN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20">
        <f t="shared" ref="AQ336:AQ337" si="801">AN336+AO336+AP336</f>
        <v>0</v>
      </c>
      <c r="AR336" s="120">
        <f t="shared" ref="AR336:AR337" si="802">AE336+AI336+AM336+AQ336</f>
        <v>0</v>
      </c>
    </row>
    <row r="337" spans="2:44" x14ac:dyDescent="0.25">
      <c r="B337" s="118" t="s">
        <v>308</v>
      </c>
      <c r="C337" s="119" t="s">
        <v>176</v>
      </c>
      <c r="D3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20">
        <f t="shared" si="795"/>
        <v>0</v>
      </c>
      <c r="G337" s="120"/>
      <c r="H337" s="120">
        <f t="shared" si="796"/>
        <v>0</v>
      </c>
      <c r="I337" s="120"/>
      <c r="J337" s="120">
        <f t="shared" si="797"/>
        <v>0</v>
      </c>
      <c r="K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20">
        <f t="shared" si="798"/>
        <v>0</v>
      </c>
      <c r="AF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20">
        <f t="shared" si="799"/>
        <v>0</v>
      </c>
      <c r="AJ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20">
        <f t="shared" si="800"/>
        <v>0</v>
      </c>
      <c r="AN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20">
        <f t="shared" si="801"/>
        <v>0</v>
      </c>
      <c r="AR337" s="120">
        <f t="shared" si="802"/>
        <v>0</v>
      </c>
    </row>
    <row r="338" spans="2:44" x14ac:dyDescent="0.25">
      <c r="B338" s="118" t="s">
        <v>935</v>
      </c>
      <c r="C338" s="119" t="s">
        <v>936</v>
      </c>
      <c r="D3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20">
        <f>D338+E338</f>
        <v>0</v>
      </c>
      <c r="G338" s="120"/>
      <c r="H338" s="120">
        <f>F338-G338</f>
        <v>0</v>
      </c>
      <c r="I338" s="120"/>
      <c r="J338" s="120">
        <f>F338-I338</f>
        <v>0</v>
      </c>
      <c r="K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20">
        <f>AB338+AC338+AD338</f>
        <v>0</v>
      </c>
      <c r="AF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20">
        <f>AF338+AG338+AH338</f>
        <v>0</v>
      </c>
      <c r="AJ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20">
        <f>AJ338+AK338+AL338</f>
        <v>0</v>
      </c>
      <c r="AN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20">
        <f>AN338+AO338+AP338</f>
        <v>0</v>
      </c>
      <c r="AR338" s="120">
        <f>AE338+AI338+AM338+AQ338</f>
        <v>0</v>
      </c>
    </row>
    <row r="339" spans="2:44" x14ac:dyDescent="0.25">
      <c r="B339" s="118" t="s">
        <v>293</v>
      </c>
      <c r="C339" s="119" t="s">
        <v>165</v>
      </c>
      <c r="D3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20">
        <f>D339+E339</f>
        <v>0</v>
      </c>
      <c r="G339" s="120"/>
      <c r="H339" s="120">
        <f>F339-G339</f>
        <v>0</v>
      </c>
      <c r="I339" s="120"/>
      <c r="J339" s="120">
        <f>F339-I339</f>
        <v>0</v>
      </c>
      <c r="K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20">
        <f>AB339+AC339+AD339</f>
        <v>0</v>
      </c>
      <c r="AF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20">
        <f>AF339+AG339+AH339</f>
        <v>0</v>
      </c>
      <c r="AJ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20">
        <f>AJ339+AK339+AL339</f>
        <v>0</v>
      </c>
      <c r="AN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20">
        <f>AN339+AO339+AP339</f>
        <v>0</v>
      </c>
      <c r="AR339" s="120">
        <f>AE339+AI339+AM339+AQ339</f>
        <v>0</v>
      </c>
    </row>
    <row r="340" spans="2:44" x14ac:dyDescent="0.25">
      <c r="B340" s="118" t="s">
        <v>937</v>
      </c>
      <c r="C340" s="119" t="s">
        <v>938</v>
      </c>
      <c r="D3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20">
        <f t="shared" ref="F340" si="803">D340+E340</f>
        <v>0</v>
      </c>
      <c r="G340" s="120"/>
      <c r="H340" s="120">
        <f t="shared" ref="H340" si="804">F340-G340</f>
        <v>0</v>
      </c>
      <c r="I340" s="120"/>
      <c r="J340" s="120">
        <f t="shared" ref="J340" si="805">F340-I340</f>
        <v>0</v>
      </c>
      <c r="K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20">
        <f t="shared" ref="AE340" si="806">AB340+AC340+AD340</f>
        <v>0</v>
      </c>
      <c r="AF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20">
        <f t="shared" ref="AI340" si="807">AF340+AG340+AH340</f>
        <v>0</v>
      </c>
      <c r="AJ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20">
        <f t="shared" ref="AM340" si="808">AJ340+AK340+AL340</f>
        <v>0</v>
      </c>
      <c r="AN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20">
        <f t="shared" ref="AQ340" si="809">AN340+AO340+AP340</f>
        <v>0</v>
      </c>
      <c r="AR340" s="120">
        <f t="shared" ref="AR340" si="810">AE340+AI340+AM340+AQ340</f>
        <v>0</v>
      </c>
    </row>
    <row r="341" spans="2:44" x14ac:dyDescent="0.25">
      <c r="B341" s="118" t="s">
        <v>309</v>
      </c>
      <c r="C341" s="119" t="s">
        <v>177</v>
      </c>
      <c r="D3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20">
        <f>D341+E341</f>
        <v>0</v>
      </c>
      <c r="G341" s="120"/>
      <c r="H341" s="120">
        <f>F341-G341</f>
        <v>0</v>
      </c>
      <c r="I341" s="120"/>
      <c r="J341" s="120">
        <f>F341-I341</f>
        <v>0</v>
      </c>
      <c r="K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20">
        <f>AB341+AC341+AD341</f>
        <v>0</v>
      </c>
      <c r="AF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20">
        <f>AF341+AG341+AH341</f>
        <v>0</v>
      </c>
      <c r="AJ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20">
        <f>AJ341+AK341+AL341</f>
        <v>0</v>
      </c>
      <c r="AN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20">
        <f>AN341+AO341+AP341</f>
        <v>0</v>
      </c>
      <c r="AR341" s="120">
        <f>AE341+AI341+AM341+AQ341</f>
        <v>0</v>
      </c>
    </row>
    <row r="342" spans="2:44" x14ac:dyDescent="0.25">
      <c r="B342" s="118" t="s">
        <v>939</v>
      </c>
      <c r="C342" s="119" t="s">
        <v>940</v>
      </c>
      <c r="D3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20">
        <f>D342+E342</f>
        <v>0</v>
      </c>
      <c r="G342" s="120"/>
      <c r="H342" s="120">
        <f>F342-G342</f>
        <v>0</v>
      </c>
      <c r="I342" s="120"/>
      <c r="J342" s="120">
        <f>F342-I342</f>
        <v>0</v>
      </c>
      <c r="K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20">
        <f>AB342+AC342+AD342</f>
        <v>0</v>
      </c>
      <c r="AF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20">
        <f>AF342+AG342+AH342</f>
        <v>0</v>
      </c>
      <c r="AJ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20">
        <f>AJ342+AK342+AL342</f>
        <v>0</v>
      </c>
      <c r="AN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20">
        <f>AN342+AO342+AP342</f>
        <v>0</v>
      </c>
      <c r="AR342" s="120">
        <f>AE342+AI342+AM342+AQ342</f>
        <v>0</v>
      </c>
    </row>
    <row r="343" spans="2:44" x14ac:dyDescent="0.25">
      <c r="B343" s="118" t="s">
        <v>941</v>
      </c>
      <c r="C343" s="119" t="s">
        <v>942</v>
      </c>
      <c r="D3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20">
        <f t="shared" ref="F343" si="811">D343+E343</f>
        <v>0</v>
      </c>
      <c r="G343" s="120"/>
      <c r="H343" s="120">
        <f t="shared" ref="H343" si="812">F343-G343</f>
        <v>0</v>
      </c>
      <c r="I343" s="120"/>
      <c r="J343" s="120">
        <f t="shared" ref="J343" si="813">F343-I343</f>
        <v>0</v>
      </c>
      <c r="K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20">
        <f t="shared" ref="AE343" si="814">AB343+AC343+AD343</f>
        <v>0</v>
      </c>
      <c r="AF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20">
        <f t="shared" ref="AI343" si="815">AF343+AG343+AH343</f>
        <v>0</v>
      </c>
      <c r="AJ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20">
        <f t="shared" ref="AM343" si="816">AJ343+AK343+AL343</f>
        <v>0</v>
      </c>
      <c r="AN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20">
        <f t="shared" ref="AQ343" si="817">AN343+AO343+AP343</f>
        <v>0</v>
      </c>
      <c r="AR343" s="120">
        <f t="shared" ref="AR343" si="818">AE343+AI343+AM343+AQ343</f>
        <v>0</v>
      </c>
    </row>
    <row r="344" spans="2:44" x14ac:dyDescent="0.25">
      <c r="B344" s="118" t="s">
        <v>310</v>
      </c>
      <c r="C344" s="119" t="s">
        <v>178</v>
      </c>
      <c r="D3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20">
        <f>D344+E344</f>
        <v>0</v>
      </c>
      <c r="G344" s="120"/>
      <c r="H344" s="120">
        <f>F344-G344</f>
        <v>0</v>
      </c>
      <c r="I344" s="120"/>
      <c r="J344" s="120">
        <f>F344-I344</f>
        <v>0</v>
      </c>
      <c r="K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20">
        <f>AB344+AC344+AD344</f>
        <v>0</v>
      </c>
      <c r="AF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20">
        <f>AF344+AG344+AH344</f>
        <v>0</v>
      </c>
      <c r="AJ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20">
        <f>AJ344+AK344+AL344</f>
        <v>0</v>
      </c>
      <c r="AN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20">
        <f>AN344+AO344+AP344</f>
        <v>0</v>
      </c>
      <c r="AR344" s="120">
        <f>AE344+AI344+AM344+AQ344</f>
        <v>0</v>
      </c>
    </row>
    <row r="345" spans="2:44" x14ac:dyDescent="0.25">
      <c r="B345" s="127" t="s">
        <v>294</v>
      </c>
      <c r="C345" s="128" t="s">
        <v>166</v>
      </c>
      <c r="D345" s="129">
        <f>SUM(D346:D382)</f>
        <v>0</v>
      </c>
      <c r="E345" s="129">
        <f>SUM(E346:E382)</f>
        <v>0</v>
      </c>
      <c r="F345" s="129">
        <f t="shared" si="622"/>
        <v>0</v>
      </c>
      <c r="G345" s="129">
        <f>SUM(G346:G382)</f>
        <v>0</v>
      </c>
      <c r="H345" s="129">
        <f t="shared" si="623"/>
        <v>0</v>
      </c>
      <c r="I345" s="129">
        <f>SUM(I346:I382)</f>
        <v>0</v>
      </c>
      <c r="J345" s="129">
        <f t="shared" si="624"/>
        <v>0</v>
      </c>
      <c r="K345" s="129">
        <f t="shared" ref="K345:AD345" si="819">SUM(K346:K382)</f>
        <v>0</v>
      </c>
      <c r="L345" s="129">
        <f t="shared" si="819"/>
        <v>0</v>
      </c>
      <c r="M345" s="129">
        <f t="shared" si="819"/>
        <v>0</v>
      </c>
      <c r="N345" s="129">
        <f t="shared" si="819"/>
        <v>0</v>
      </c>
      <c r="O345" s="129">
        <f t="shared" si="819"/>
        <v>0</v>
      </c>
      <c r="P345" s="129">
        <f t="shared" si="819"/>
        <v>0</v>
      </c>
      <c r="Q345" s="129">
        <f t="shared" si="819"/>
        <v>0</v>
      </c>
      <c r="R345" s="129">
        <f t="shared" si="819"/>
        <v>0</v>
      </c>
      <c r="S345" s="129">
        <f t="shared" si="819"/>
        <v>0</v>
      </c>
      <c r="T345" s="129">
        <f t="shared" ref="T345" si="820">SUM(T346:T382)</f>
        <v>0</v>
      </c>
      <c r="U345" s="129">
        <f t="shared" si="819"/>
        <v>0</v>
      </c>
      <c r="V345" s="129">
        <f t="shared" si="819"/>
        <v>0</v>
      </c>
      <c r="W345" s="129">
        <f t="shared" si="819"/>
        <v>0</v>
      </c>
      <c r="X345" s="129">
        <f t="shared" si="819"/>
        <v>0</v>
      </c>
      <c r="Y345" s="129">
        <f t="shared" ref="Y345:Z345" si="821">SUM(Y346:Y382)</f>
        <v>0</v>
      </c>
      <c r="Z345" s="129">
        <f t="shared" si="821"/>
        <v>0</v>
      </c>
      <c r="AA345" s="129">
        <f t="shared" si="819"/>
        <v>0</v>
      </c>
      <c r="AB345" s="129">
        <f t="shared" si="819"/>
        <v>0</v>
      </c>
      <c r="AC345" s="129">
        <f t="shared" si="819"/>
        <v>0</v>
      </c>
      <c r="AD345" s="129">
        <f t="shared" si="819"/>
        <v>0</v>
      </c>
      <c r="AE345" s="129">
        <f t="shared" si="628"/>
        <v>0</v>
      </c>
      <c r="AF345" s="129">
        <f>SUM(AF346:AF382)</f>
        <v>0</v>
      </c>
      <c r="AG345" s="129">
        <f>SUM(AG346:AG382)</f>
        <v>0</v>
      </c>
      <c r="AH345" s="129">
        <f>SUM(AH346:AH382)</f>
        <v>0</v>
      </c>
      <c r="AI345" s="129">
        <f t="shared" si="629"/>
        <v>0</v>
      </c>
      <c r="AJ345" s="129">
        <f>SUM(AJ346:AJ382)</f>
        <v>0</v>
      </c>
      <c r="AK345" s="129">
        <f>SUM(AK346:AK382)</f>
        <v>0</v>
      </c>
      <c r="AL345" s="129">
        <f>SUM(AL346:AL382)</f>
        <v>0</v>
      </c>
      <c r="AM345" s="129">
        <f t="shared" si="630"/>
        <v>0</v>
      </c>
      <c r="AN345" s="129">
        <f>SUM(AN346:AN382)</f>
        <v>0</v>
      </c>
      <c r="AO345" s="129">
        <f>SUM(AO346:AO382)</f>
        <v>0</v>
      </c>
      <c r="AP345" s="129">
        <f>SUM(AP346:AP382)</f>
        <v>0</v>
      </c>
      <c r="AQ345" s="129">
        <f t="shared" si="631"/>
        <v>0</v>
      </c>
      <c r="AR345" s="129">
        <f t="shared" si="632"/>
        <v>0</v>
      </c>
    </row>
    <row r="346" spans="2:44" x14ac:dyDescent="0.25">
      <c r="B346" s="118" t="s">
        <v>295</v>
      </c>
      <c r="C346" s="119" t="s">
        <v>167</v>
      </c>
      <c r="D3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20">
        <f t="shared" si="622"/>
        <v>0</v>
      </c>
      <c r="G346" s="120"/>
      <c r="H346" s="120">
        <f t="shared" si="623"/>
        <v>0</v>
      </c>
      <c r="I346" s="120"/>
      <c r="J346" s="120">
        <f t="shared" si="624"/>
        <v>0</v>
      </c>
      <c r="K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20">
        <f t="shared" si="628"/>
        <v>0</v>
      </c>
      <c r="AF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20">
        <f t="shared" si="629"/>
        <v>0</v>
      </c>
      <c r="AJ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20">
        <f t="shared" si="630"/>
        <v>0</v>
      </c>
      <c r="AN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20">
        <f t="shared" si="631"/>
        <v>0</v>
      </c>
      <c r="AR346" s="120">
        <f t="shared" si="632"/>
        <v>0</v>
      </c>
    </row>
    <row r="347" spans="2:44" x14ac:dyDescent="0.25">
      <c r="B347" s="118" t="s">
        <v>943</v>
      </c>
      <c r="C347" s="119" t="s">
        <v>944</v>
      </c>
      <c r="D3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20">
        <f t="shared" si="622"/>
        <v>0</v>
      </c>
      <c r="G347" s="120"/>
      <c r="H347" s="120">
        <f t="shared" si="623"/>
        <v>0</v>
      </c>
      <c r="I347" s="120"/>
      <c r="J347" s="120">
        <f t="shared" si="624"/>
        <v>0</v>
      </c>
      <c r="K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20">
        <f t="shared" si="628"/>
        <v>0</v>
      </c>
      <c r="AF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20">
        <f t="shared" si="629"/>
        <v>0</v>
      </c>
      <c r="AJ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20">
        <f t="shared" si="630"/>
        <v>0</v>
      </c>
      <c r="AN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20">
        <f t="shared" si="631"/>
        <v>0</v>
      </c>
      <c r="AR347" s="120">
        <f t="shared" si="632"/>
        <v>0</v>
      </c>
    </row>
    <row r="348" spans="2:44" x14ac:dyDescent="0.25">
      <c r="B348" s="118" t="s">
        <v>945</v>
      </c>
      <c r="C348" s="119" t="s">
        <v>944</v>
      </c>
      <c r="D3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20">
        <f t="shared" si="622"/>
        <v>0</v>
      </c>
      <c r="G348" s="120"/>
      <c r="H348" s="120">
        <f t="shared" si="623"/>
        <v>0</v>
      </c>
      <c r="I348" s="120"/>
      <c r="J348" s="120">
        <f t="shared" si="624"/>
        <v>0</v>
      </c>
      <c r="K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20">
        <f t="shared" si="628"/>
        <v>0</v>
      </c>
      <c r="AF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20">
        <f t="shared" si="629"/>
        <v>0</v>
      </c>
      <c r="AJ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20">
        <f t="shared" si="630"/>
        <v>0</v>
      </c>
      <c r="AN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20">
        <f t="shared" si="631"/>
        <v>0</v>
      </c>
      <c r="AR348" s="120">
        <f t="shared" si="632"/>
        <v>0</v>
      </c>
    </row>
    <row r="349" spans="2:44" x14ac:dyDescent="0.25">
      <c r="B349" s="118" t="s">
        <v>946</v>
      </c>
      <c r="C349" s="119" t="s">
        <v>947</v>
      </c>
      <c r="D3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20">
        <f t="shared" si="622"/>
        <v>0</v>
      </c>
      <c r="G349" s="120"/>
      <c r="H349" s="120">
        <f t="shared" si="623"/>
        <v>0</v>
      </c>
      <c r="I349" s="120"/>
      <c r="J349" s="120">
        <f t="shared" si="624"/>
        <v>0</v>
      </c>
      <c r="K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20">
        <f t="shared" si="628"/>
        <v>0</v>
      </c>
      <c r="AF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20">
        <f t="shared" si="629"/>
        <v>0</v>
      </c>
      <c r="AJ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20">
        <f t="shared" si="630"/>
        <v>0</v>
      </c>
      <c r="AN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20">
        <f t="shared" si="631"/>
        <v>0</v>
      </c>
      <c r="AR349" s="120">
        <f t="shared" si="632"/>
        <v>0</v>
      </c>
    </row>
    <row r="350" spans="2:44" x14ac:dyDescent="0.25">
      <c r="B350" s="118" t="s">
        <v>948</v>
      </c>
      <c r="C350" s="119" t="s">
        <v>947</v>
      </c>
      <c r="D3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20">
        <f t="shared" si="622"/>
        <v>0</v>
      </c>
      <c r="G350" s="120"/>
      <c r="H350" s="120">
        <f t="shared" si="623"/>
        <v>0</v>
      </c>
      <c r="I350" s="120"/>
      <c r="J350" s="120">
        <f t="shared" si="624"/>
        <v>0</v>
      </c>
      <c r="K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20">
        <f t="shared" si="628"/>
        <v>0</v>
      </c>
      <c r="AF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20">
        <f t="shared" si="629"/>
        <v>0</v>
      </c>
      <c r="AJ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20">
        <f t="shared" si="630"/>
        <v>0</v>
      </c>
      <c r="AN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20">
        <f t="shared" si="631"/>
        <v>0</v>
      </c>
      <c r="AR350" s="120">
        <f t="shared" si="632"/>
        <v>0</v>
      </c>
    </row>
    <row r="351" spans="2:44" x14ac:dyDescent="0.25">
      <c r="B351" s="118" t="s">
        <v>949</v>
      </c>
      <c r="C351" s="119" t="s">
        <v>950</v>
      </c>
      <c r="D3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20">
        <f t="shared" si="622"/>
        <v>0</v>
      </c>
      <c r="G351" s="120"/>
      <c r="H351" s="120">
        <f t="shared" si="623"/>
        <v>0</v>
      </c>
      <c r="I351" s="120"/>
      <c r="J351" s="120">
        <f t="shared" si="624"/>
        <v>0</v>
      </c>
      <c r="K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20">
        <f t="shared" si="628"/>
        <v>0</v>
      </c>
      <c r="AF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20">
        <f t="shared" si="629"/>
        <v>0</v>
      </c>
      <c r="AJ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20">
        <f t="shared" si="630"/>
        <v>0</v>
      </c>
      <c r="AN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20">
        <f t="shared" si="631"/>
        <v>0</v>
      </c>
      <c r="AR351" s="120">
        <f t="shared" si="632"/>
        <v>0</v>
      </c>
    </row>
    <row r="352" spans="2:44" x14ac:dyDescent="0.25">
      <c r="B352" s="118" t="s">
        <v>951</v>
      </c>
      <c r="C352" s="119" t="s">
        <v>952</v>
      </c>
      <c r="D3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20">
        <f t="shared" si="622"/>
        <v>0</v>
      </c>
      <c r="G352" s="120"/>
      <c r="H352" s="120">
        <f t="shared" si="623"/>
        <v>0</v>
      </c>
      <c r="I352" s="120"/>
      <c r="J352" s="120">
        <f t="shared" si="624"/>
        <v>0</v>
      </c>
      <c r="K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20">
        <f t="shared" si="628"/>
        <v>0</v>
      </c>
      <c r="AF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20">
        <f t="shared" si="629"/>
        <v>0</v>
      </c>
      <c r="AJ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20">
        <f t="shared" si="630"/>
        <v>0</v>
      </c>
      <c r="AN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20">
        <f t="shared" si="631"/>
        <v>0</v>
      </c>
      <c r="AR352" s="120">
        <f t="shared" si="632"/>
        <v>0</v>
      </c>
    </row>
    <row r="353" spans="2:44" x14ac:dyDescent="0.25">
      <c r="B353" s="118" t="s">
        <v>953</v>
      </c>
      <c r="C353" s="119" t="s">
        <v>954</v>
      </c>
      <c r="D3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20">
        <f t="shared" si="622"/>
        <v>0</v>
      </c>
      <c r="G353" s="120"/>
      <c r="H353" s="120">
        <f t="shared" si="623"/>
        <v>0</v>
      </c>
      <c r="I353" s="120"/>
      <c r="J353" s="120">
        <f t="shared" si="624"/>
        <v>0</v>
      </c>
      <c r="K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20">
        <f t="shared" si="628"/>
        <v>0</v>
      </c>
      <c r="AF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20">
        <f t="shared" si="629"/>
        <v>0</v>
      </c>
      <c r="AJ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20">
        <f t="shared" si="630"/>
        <v>0</v>
      </c>
      <c r="AN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20">
        <f t="shared" si="631"/>
        <v>0</v>
      </c>
      <c r="AR353" s="120">
        <f t="shared" si="632"/>
        <v>0</v>
      </c>
    </row>
    <row r="354" spans="2:44" x14ac:dyDescent="0.25">
      <c r="B354" s="118" t="s">
        <v>955</v>
      </c>
      <c r="C354" s="119" t="s">
        <v>956</v>
      </c>
      <c r="D3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20">
        <f t="shared" si="622"/>
        <v>0</v>
      </c>
      <c r="G354" s="120"/>
      <c r="H354" s="120">
        <f t="shared" si="623"/>
        <v>0</v>
      </c>
      <c r="I354" s="120"/>
      <c r="J354" s="120">
        <f t="shared" si="624"/>
        <v>0</v>
      </c>
      <c r="K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20">
        <f t="shared" si="628"/>
        <v>0</v>
      </c>
      <c r="AF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20">
        <f t="shared" si="629"/>
        <v>0</v>
      </c>
      <c r="AJ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20">
        <f t="shared" si="630"/>
        <v>0</v>
      </c>
      <c r="AN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20">
        <f t="shared" si="631"/>
        <v>0</v>
      </c>
      <c r="AR354" s="120">
        <f t="shared" si="632"/>
        <v>0</v>
      </c>
    </row>
    <row r="355" spans="2:44" x14ac:dyDescent="0.25">
      <c r="B355" s="118" t="s">
        <v>957</v>
      </c>
      <c r="C355" s="119" t="s">
        <v>958</v>
      </c>
      <c r="D3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20">
        <f t="shared" si="622"/>
        <v>0</v>
      </c>
      <c r="G355" s="120"/>
      <c r="H355" s="120">
        <f t="shared" si="623"/>
        <v>0</v>
      </c>
      <c r="I355" s="120"/>
      <c r="J355" s="120">
        <f t="shared" si="624"/>
        <v>0</v>
      </c>
      <c r="K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20">
        <f t="shared" si="628"/>
        <v>0</v>
      </c>
      <c r="AF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20">
        <f t="shared" si="629"/>
        <v>0</v>
      </c>
      <c r="AJ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20">
        <f t="shared" si="630"/>
        <v>0</v>
      </c>
      <c r="AN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20">
        <f t="shared" si="631"/>
        <v>0</v>
      </c>
      <c r="AR355" s="120">
        <f t="shared" si="632"/>
        <v>0</v>
      </c>
    </row>
    <row r="356" spans="2:44" x14ac:dyDescent="0.25">
      <c r="B356" s="118" t="s">
        <v>296</v>
      </c>
      <c r="C356" s="119" t="s">
        <v>959</v>
      </c>
      <c r="D3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20">
        <f t="shared" si="622"/>
        <v>0</v>
      </c>
      <c r="G356" s="120"/>
      <c r="H356" s="120">
        <f t="shared" si="623"/>
        <v>0</v>
      </c>
      <c r="I356" s="120"/>
      <c r="J356" s="120">
        <f t="shared" si="624"/>
        <v>0</v>
      </c>
      <c r="K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20">
        <f t="shared" si="628"/>
        <v>0</v>
      </c>
      <c r="AF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20">
        <f t="shared" si="629"/>
        <v>0</v>
      </c>
      <c r="AJ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20">
        <f t="shared" si="630"/>
        <v>0</v>
      </c>
      <c r="AN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20">
        <f t="shared" si="631"/>
        <v>0</v>
      </c>
      <c r="AR356" s="120">
        <f t="shared" si="632"/>
        <v>0</v>
      </c>
    </row>
    <row r="357" spans="2:44" x14ac:dyDescent="0.25">
      <c r="B357" s="118" t="s">
        <v>960</v>
      </c>
      <c r="C357" s="119" t="s">
        <v>959</v>
      </c>
      <c r="D3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20">
        <f t="shared" si="622"/>
        <v>0</v>
      </c>
      <c r="G357" s="120"/>
      <c r="H357" s="120">
        <f t="shared" si="623"/>
        <v>0</v>
      </c>
      <c r="I357" s="120"/>
      <c r="J357" s="120">
        <f t="shared" si="624"/>
        <v>0</v>
      </c>
      <c r="K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20">
        <f t="shared" si="628"/>
        <v>0</v>
      </c>
      <c r="AF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20">
        <f t="shared" si="629"/>
        <v>0</v>
      </c>
      <c r="AJ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20">
        <f t="shared" si="630"/>
        <v>0</v>
      </c>
      <c r="AN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20">
        <f t="shared" si="631"/>
        <v>0</v>
      </c>
      <c r="AR357" s="120">
        <f t="shared" si="632"/>
        <v>0</v>
      </c>
    </row>
    <row r="358" spans="2:44" x14ac:dyDescent="0.25">
      <c r="B358" s="118" t="s">
        <v>961</v>
      </c>
      <c r="C358" s="119" t="s">
        <v>962</v>
      </c>
      <c r="D3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20">
        <f t="shared" si="622"/>
        <v>0</v>
      </c>
      <c r="G358" s="120"/>
      <c r="H358" s="120">
        <f t="shared" si="623"/>
        <v>0</v>
      </c>
      <c r="I358" s="120"/>
      <c r="J358" s="120">
        <f t="shared" si="624"/>
        <v>0</v>
      </c>
      <c r="K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20">
        <f t="shared" si="628"/>
        <v>0</v>
      </c>
      <c r="AF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20">
        <f t="shared" si="629"/>
        <v>0</v>
      </c>
      <c r="AJ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20">
        <f t="shared" si="630"/>
        <v>0</v>
      </c>
      <c r="AN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20">
        <f t="shared" si="631"/>
        <v>0</v>
      </c>
      <c r="AR358" s="120">
        <f t="shared" si="632"/>
        <v>0</v>
      </c>
    </row>
    <row r="359" spans="2:44" x14ac:dyDescent="0.25">
      <c r="B359" s="118" t="s">
        <v>963</v>
      </c>
      <c r="C359" s="119" t="s">
        <v>964</v>
      </c>
      <c r="D3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20">
        <f t="shared" si="622"/>
        <v>0</v>
      </c>
      <c r="G359" s="120"/>
      <c r="H359" s="120">
        <f t="shared" si="623"/>
        <v>0</v>
      </c>
      <c r="I359" s="120"/>
      <c r="J359" s="120">
        <f t="shared" si="624"/>
        <v>0</v>
      </c>
      <c r="K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20">
        <f t="shared" si="628"/>
        <v>0</v>
      </c>
      <c r="AF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20">
        <f t="shared" si="629"/>
        <v>0</v>
      </c>
      <c r="AJ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20">
        <f t="shared" si="630"/>
        <v>0</v>
      </c>
      <c r="AN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20">
        <f t="shared" si="631"/>
        <v>0</v>
      </c>
      <c r="AR359" s="120">
        <f t="shared" si="632"/>
        <v>0</v>
      </c>
    </row>
    <row r="360" spans="2:44" x14ac:dyDescent="0.25">
      <c r="B360" s="118" t="s">
        <v>297</v>
      </c>
      <c r="C360" s="119" t="s">
        <v>965</v>
      </c>
      <c r="D3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20">
        <f t="shared" si="622"/>
        <v>0</v>
      </c>
      <c r="G360" s="120"/>
      <c r="H360" s="120">
        <f t="shared" si="623"/>
        <v>0</v>
      </c>
      <c r="I360" s="120"/>
      <c r="J360" s="120">
        <f t="shared" si="624"/>
        <v>0</v>
      </c>
      <c r="K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20">
        <f t="shared" si="628"/>
        <v>0</v>
      </c>
      <c r="AF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20">
        <f t="shared" si="629"/>
        <v>0</v>
      </c>
      <c r="AJ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20">
        <f t="shared" si="630"/>
        <v>0</v>
      </c>
      <c r="AN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20">
        <f t="shared" si="631"/>
        <v>0</v>
      </c>
      <c r="AR360" s="120">
        <f t="shared" si="632"/>
        <v>0</v>
      </c>
    </row>
    <row r="361" spans="2:44" x14ac:dyDescent="0.25">
      <c r="B361" s="118" t="s">
        <v>966</v>
      </c>
      <c r="C361" s="119" t="s">
        <v>965</v>
      </c>
      <c r="D3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20">
        <f t="shared" si="622"/>
        <v>0</v>
      </c>
      <c r="G361" s="120"/>
      <c r="H361" s="120">
        <f t="shared" si="623"/>
        <v>0</v>
      </c>
      <c r="I361" s="120"/>
      <c r="J361" s="120">
        <f t="shared" si="624"/>
        <v>0</v>
      </c>
      <c r="K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20">
        <f t="shared" si="628"/>
        <v>0</v>
      </c>
      <c r="AF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20">
        <f t="shared" si="629"/>
        <v>0</v>
      </c>
      <c r="AJ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20">
        <f t="shared" si="630"/>
        <v>0</v>
      </c>
      <c r="AN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20">
        <f t="shared" si="631"/>
        <v>0</v>
      </c>
      <c r="AR361" s="120">
        <f t="shared" si="632"/>
        <v>0</v>
      </c>
    </row>
    <row r="362" spans="2:44" x14ac:dyDescent="0.25">
      <c r="B362" s="118" t="s">
        <v>967</v>
      </c>
      <c r="C362" s="119" t="s">
        <v>968</v>
      </c>
      <c r="D3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20">
        <f t="shared" si="622"/>
        <v>0</v>
      </c>
      <c r="G362" s="120"/>
      <c r="H362" s="120">
        <f t="shared" si="623"/>
        <v>0</v>
      </c>
      <c r="I362" s="120"/>
      <c r="J362" s="120">
        <f t="shared" si="624"/>
        <v>0</v>
      </c>
      <c r="K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20">
        <f t="shared" si="628"/>
        <v>0</v>
      </c>
      <c r="AF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20">
        <f t="shared" si="629"/>
        <v>0</v>
      </c>
      <c r="AJ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20">
        <f t="shared" si="630"/>
        <v>0</v>
      </c>
      <c r="AN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20">
        <f t="shared" si="631"/>
        <v>0</v>
      </c>
      <c r="AR362" s="120">
        <f t="shared" si="632"/>
        <v>0</v>
      </c>
    </row>
    <row r="363" spans="2:44" x14ac:dyDescent="0.25">
      <c r="B363" s="118" t="s">
        <v>969</v>
      </c>
      <c r="C363" s="119" t="s">
        <v>970</v>
      </c>
      <c r="D3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20">
        <f t="shared" ref="F363:F378" si="822">D363+E363</f>
        <v>0</v>
      </c>
      <c r="G363" s="120"/>
      <c r="H363" s="120">
        <f t="shared" ref="H363:H378" si="823">F363-G363</f>
        <v>0</v>
      </c>
      <c r="I363" s="120"/>
      <c r="J363" s="120">
        <f t="shared" ref="J363:J378" si="824">F363-I363</f>
        <v>0</v>
      </c>
      <c r="K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20">
        <f t="shared" ref="AE363:AE378" si="825">AB363+AC363+AD363</f>
        <v>0</v>
      </c>
      <c r="AF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20">
        <f t="shared" ref="AI363:AI378" si="826">AF363+AG363+AH363</f>
        <v>0</v>
      </c>
      <c r="AJ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20">
        <f t="shared" ref="AM363:AM378" si="827">AJ363+AK363+AL363</f>
        <v>0</v>
      </c>
      <c r="AN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20">
        <f t="shared" ref="AQ363:AQ378" si="828">AN363+AO363+AP363</f>
        <v>0</v>
      </c>
      <c r="AR363" s="120">
        <f t="shared" ref="AR363:AR378" si="829">AE363+AI363+AM363+AQ363</f>
        <v>0</v>
      </c>
    </row>
    <row r="364" spans="2:44" x14ac:dyDescent="0.25">
      <c r="B364" s="118" t="s">
        <v>971</v>
      </c>
      <c r="C364" s="119" t="s">
        <v>972</v>
      </c>
      <c r="D3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20">
        <f t="shared" si="822"/>
        <v>0</v>
      </c>
      <c r="G364" s="120"/>
      <c r="H364" s="120">
        <f t="shared" si="823"/>
        <v>0</v>
      </c>
      <c r="I364" s="120"/>
      <c r="J364" s="120">
        <f t="shared" si="824"/>
        <v>0</v>
      </c>
      <c r="K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20">
        <f t="shared" si="825"/>
        <v>0</v>
      </c>
      <c r="AF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20">
        <f t="shared" si="826"/>
        <v>0</v>
      </c>
      <c r="AJ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20">
        <f t="shared" si="827"/>
        <v>0</v>
      </c>
      <c r="AN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20">
        <f t="shared" si="828"/>
        <v>0</v>
      </c>
      <c r="AR364" s="120">
        <f t="shared" si="829"/>
        <v>0</v>
      </c>
    </row>
    <row r="365" spans="2:44" x14ac:dyDescent="0.25">
      <c r="B365" s="118" t="s">
        <v>298</v>
      </c>
      <c r="C365" s="119" t="s">
        <v>973</v>
      </c>
      <c r="D3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20">
        <f t="shared" si="822"/>
        <v>0</v>
      </c>
      <c r="G365" s="120"/>
      <c r="H365" s="120">
        <f t="shared" si="823"/>
        <v>0</v>
      </c>
      <c r="I365" s="120"/>
      <c r="J365" s="120">
        <f t="shared" si="824"/>
        <v>0</v>
      </c>
      <c r="K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20">
        <f t="shared" si="825"/>
        <v>0</v>
      </c>
      <c r="AF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20">
        <f t="shared" si="826"/>
        <v>0</v>
      </c>
      <c r="AJ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20">
        <f t="shared" si="827"/>
        <v>0</v>
      </c>
      <c r="AN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20">
        <f t="shared" si="828"/>
        <v>0</v>
      </c>
      <c r="AR365" s="120">
        <f t="shared" si="829"/>
        <v>0</v>
      </c>
    </row>
    <row r="366" spans="2:44" x14ac:dyDescent="0.25">
      <c r="B366" s="118" t="s">
        <v>974</v>
      </c>
      <c r="C366" s="119" t="s">
        <v>975</v>
      </c>
      <c r="D3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20">
        <f t="shared" si="822"/>
        <v>0</v>
      </c>
      <c r="G366" s="120"/>
      <c r="H366" s="120">
        <f t="shared" si="823"/>
        <v>0</v>
      </c>
      <c r="I366" s="120"/>
      <c r="J366" s="120">
        <f t="shared" si="824"/>
        <v>0</v>
      </c>
      <c r="K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20">
        <f t="shared" si="825"/>
        <v>0</v>
      </c>
      <c r="AF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20">
        <f t="shared" si="826"/>
        <v>0</v>
      </c>
      <c r="AJ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20">
        <f t="shared" si="827"/>
        <v>0</v>
      </c>
      <c r="AN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20">
        <f t="shared" si="828"/>
        <v>0</v>
      </c>
      <c r="AR366" s="120">
        <f t="shared" si="829"/>
        <v>0</v>
      </c>
    </row>
    <row r="367" spans="2:44" x14ac:dyDescent="0.25">
      <c r="B367" s="118" t="s">
        <v>976</v>
      </c>
      <c r="C367" s="119" t="s">
        <v>977</v>
      </c>
      <c r="D36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20">
        <f t="shared" si="822"/>
        <v>0</v>
      </c>
      <c r="G367" s="120"/>
      <c r="H367" s="120">
        <f t="shared" si="823"/>
        <v>0</v>
      </c>
      <c r="I367" s="120"/>
      <c r="J367" s="120">
        <f t="shared" si="824"/>
        <v>0</v>
      </c>
      <c r="K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20">
        <f t="shared" si="825"/>
        <v>0</v>
      </c>
      <c r="AF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20">
        <f t="shared" si="826"/>
        <v>0</v>
      </c>
      <c r="AJ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20">
        <f t="shared" si="827"/>
        <v>0</v>
      </c>
      <c r="AN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20">
        <f t="shared" si="828"/>
        <v>0</v>
      </c>
      <c r="AR367" s="120">
        <f t="shared" si="829"/>
        <v>0</v>
      </c>
    </row>
    <row r="368" spans="2:44" x14ac:dyDescent="0.25">
      <c r="B368" s="118" t="s">
        <v>978</v>
      </c>
      <c r="C368" s="119" t="s">
        <v>979</v>
      </c>
      <c r="D3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20">
        <f t="shared" si="822"/>
        <v>0</v>
      </c>
      <c r="G368" s="120"/>
      <c r="H368" s="120">
        <f t="shared" si="823"/>
        <v>0</v>
      </c>
      <c r="I368" s="120"/>
      <c r="J368" s="120">
        <f t="shared" si="824"/>
        <v>0</v>
      </c>
      <c r="K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20">
        <f t="shared" si="825"/>
        <v>0</v>
      </c>
      <c r="AF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20">
        <f t="shared" si="826"/>
        <v>0</v>
      </c>
      <c r="AJ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20">
        <f t="shared" si="827"/>
        <v>0</v>
      </c>
      <c r="AN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20">
        <f t="shared" si="828"/>
        <v>0</v>
      </c>
      <c r="AR368" s="120">
        <f t="shared" si="829"/>
        <v>0</v>
      </c>
    </row>
    <row r="369" spans="2:44" x14ac:dyDescent="0.25">
      <c r="B369" s="118" t="s">
        <v>980</v>
      </c>
      <c r="C369" s="119" t="s">
        <v>981</v>
      </c>
      <c r="D3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20">
        <f t="shared" si="822"/>
        <v>0</v>
      </c>
      <c r="G369" s="120"/>
      <c r="H369" s="120">
        <f t="shared" si="823"/>
        <v>0</v>
      </c>
      <c r="I369" s="120"/>
      <c r="J369" s="120">
        <f t="shared" si="824"/>
        <v>0</v>
      </c>
      <c r="K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20">
        <f t="shared" si="825"/>
        <v>0</v>
      </c>
      <c r="AF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20">
        <f t="shared" si="826"/>
        <v>0</v>
      </c>
      <c r="AJ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20">
        <f t="shared" si="827"/>
        <v>0</v>
      </c>
      <c r="AN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20">
        <f t="shared" si="828"/>
        <v>0</v>
      </c>
      <c r="AR369" s="120">
        <f t="shared" si="829"/>
        <v>0</v>
      </c>
    </row>
    <row r="370" spans="2:44" x14ac:dyDescent="0.25">
      <c r="B370" s="118" t="s">
        <v>299</v>
      </c>
      <c r="C370" s="119" t="s">
        <v>982</v>
      </c>
      <c r="D3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20">
        <f t="shared" si="822"/>
        <v>0</v>
      </c>
      <c r="G370" s="120"/>
      <c r="H370" s="120">
        <f t="shared" si="823"/>
        <v>0</v>
      </c>
      <c r="I370" s="120"/>
      <c r="J370" s="120">
        <f t="shared" si="824"/>
        <v>0</v>
      </c>
      <c r="K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20">
        <f t="shared" si="825"/>
        <v>0</v>
      </c>
      <c r="AF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20">
        <f t="shared" si="826"/>
        <v>0</v>
      </c>
      <c r="AJ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20">
        <f t="shared" si="827"/>
        <v>0</v>
      </c>
      <c r="AN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20">
        <f t="shared" si="828"/>
        <v>0</v>
      </c>
      <c r="AR370" s="120">
        <f t="shared" si="829"/>
        <v>0</v>
      </c>
    </row>
    <row r="371" spans="2:44" x14ac:dyDescent="0.25">
      <c r="B371" s="118" t="s">
        <v>983</v>
      </c>
      <c r="C371" s="119" t="s">
        <v>984</v>
      </c>
      <c r="D3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20">
        <f t="shared" si="822"/>
        <v>0</v>
      </c>
      <c r="G371" s="120"/>
      <c r="H371" s="120">
        <f t="shared" si="823"/>
        <v>0</v>
      </c>
      <c r="I371" s="120"/>
      <c r="J371" s="120">
        <f t="shared" si="824"/>
        <v>0</v>
      </c>
      <c r="K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20">
        <f t="shared" si="825"/>
        <v>0</v>
      </c>
      <c r="AF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20">
        <f t="shared" si="826"/>
        <v>0</v>
      </c>
      <c r="AJ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20">
        <f t="shared" si="827"/>
        <v>0</v>
      </c>
      <c r="AN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20">
        <f t="shared" si="828"/>
        <v>0</v>
      </c>
      <c r="AR371" s="120">
        <f t="shared" si="829"/>
        <v>0</v>
      </c>
    </row>
    <row r="372" spans="2:44" x14ac:dyDescent="0.25">
      <c r="B372" s="118" t="s">
        <v>985</v>
      </c>
      <c r="C372" s="119" t="s">
        <v>986</v>
      </c>
      <c r="D3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20">
        <f t="shared" si="822"/>
        <v>0</v>
      </c>
      <c r="G372" s="120"/>
      <c r="H372" s="120">
        <f t="shared" si="823"/>
        <v>0</v>
      </c>
      <c r="I372" s="120"/>
      <c r="J372" s="120">
        <f t="shared" si="824"/>
        <v>0</v>
      </c>
      <c r="K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20">
        <f t="shared" si="825"/>
        <v>0</v>
      </c>
      <c r="AF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20">
        <f t="shared" si="826"/>
        <v>0</v>
      </c>
      <c r="AJ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20">
        <f t="shared" si="827"/>
        <v>0</v>
      </c>
      <c r="AN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20">
        <f t="shared" si="828"/>
        <v>0</v>
      </c>
      <c r="AR372" s="120">
        <f t="shared" si="829"/>
        <v>0</v>
      </c>
    </row>
    <row r="373" spans="2:44" x14ac:dyDescent="0.25">
      <c r="B373" s="118" t="s">
        <v>987</v>
      </c>
      <c r="C373" s="119" t="s">
        <v>988</v>
      </c>
      <c r="D3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20">
        <f t="shared" si="822"/>
        <v>0</v>
      </c>
      <c r="G373" s="120"/>
      <c r="H373" s="120">
        <f t="shared" si="823"/>
        <v>0</v>
      </c>
      <c r="I373" s="120"/>
      <c r="J373" s="120">
        <f t="shared" si="824"/>
        <v>0</v>
      </c>
      <c r="K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20">
        <f t="shared" si="825"/>
        <v>0</v>
      </c>
      <c r="AF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20">
        <f t="shared" si="826"/>
        <v>0</v>
      </c>
      <c r="AJ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20">
        <f t="shared" si="827"/>
        <v>0</v>
      </c>
      <c r="AN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20">
        <f t="shared" si="828"/>
        <v>0</v>
      </c>
      <c r="AR373" s="120">
        <f t="shared" si="829"/>
        <v>0</v>
      </c>
    </row>
    <row r="374" spans="2:44" x14ac:dyDescent="0.25">
      <c r="B374" s="118" t="s">
        <v>989</v>
      </c>
      <c r="C374" s="119" t="s">
        <v>990</v>
      </c>
      <c r="D3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20">
        <f t="shared" si="822"/>
        <v>0</v>
      </c>
      <c r="G374" s="120"/>
      <c r="H374" s="120">
        <f t="shared" si="823"/>
        <v>0</v>
      </c>
      <c r="I374" s="120"/>
      <c r="J374" s="120">
        <f t="shared" si="824"/>
        <v>0</v>
      </c>
      <c r="K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20">
        <f t="shared" si="825"/>
        <v>0</v>
      </c>
      <c r="AF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20">
        <f t="shared" si="826"/>
        <v>0</v>
      </c>
      <c r="AJ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20">
        <f t="shared" si="827"/>
        <v>0</v>
      </c>
      <c r="AN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20">
        <f t="shared" si="828"/>
        <v>0</v>
      </c>
      <c r="AR374" s="120">
        <f t="shared" si="829"/>
        <v>0</v>
      </c>
    </row>
    <row r="375" spans="2:44" x14ac:dyDescent="0.25">
      <c r="B375" s="118" t="s">
        <v>991</v>
      </c>
      <c r="C375" s="119" t="s">
        <v>992</v>
      </c>
      <c r="D3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20">
        <f t="shared" si="822"/>
        <v>0</v>
      </c>
      <c r="G375" s="120"/>
      <c r="H375" s="120">
        <f t="shared" si="823"/>
        <v>0</v>
      </c>
      <c r="I375" s="120"/>
      <c r="J375" s="120">
        <f t="shared" si="824"/>
        <v>0</v>
      </c>
      <c r="K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20">
        <f t="shared" si="825"/>
        <v>0</v>
      </c>
      <c r="AF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20">
        <f t="shared" si="826"/>
        <v>0</v>
      </c>
      <c r="AJ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20">
        <f t="shared" si="827"/>
        <v>0</v>
      </c>
      <c r="AN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20">
        <f t="shared" si="828"/>
        <v>0</v>
      </c>
      <c r="AR375" s="120">
        <f t="shared" si="829"/>
        <v>0</v>
      </c>
    </row>
    <row r="376" spans="2:44" x14ac:dyDescent="0.25">
      <c r="B376" s="118" t="s">
        <v>993</v>
      </c>
      <c r="C376" s="119" t="s">
        <v>994</v>
      </c>
      <c r="D3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20">
        <f t="shared" si="822"/>
        <v>0</v>
      </c>
      <c r="G376" s="120"/>
      <c r="H376" s="120">
        <f t="shared" si="823"/>
        <v>0</v>
      </c>
      <c r="I376" s="120"/>
      <c r="J376" s="120">
        <f t="shared" si="824"/>
        <v>0</v>
      </c>
      <c r="K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20">
        <f t="shared" si="825"/>
        <v>0</v>
      </c>
      <c r="AF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20">
        <f t="shared" si="826"/>
        <v>0</v>
      </c>
      <c r="AJ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20">
        <f t="shared" si="827"/>
        <v>0</v>
      </c>
      <c r="AN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20">
        <f t="shared" si="828"/>
        <v>0</v>
      </c>
      <c r="AR376" s="120">
        <f t="shared" si="829"/>
        <v>0</v>
      </c>
    </row>
    <row r="377" spans="2:44" x14ac:dyDescent="0.25">
      <c r="B377" s="118" t="s">
        <v>995</v>
      </c>
      <c r="C377" s="119" t="s">
        <v>996</v>
      </c>
      <c r="D3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20">
        <f t="shared" si="822"/>
        <v>0</v>
      </c>
      <c r="G377" s="120"/>
      <c r="H377" s="120">
        <f t="shared" si="823"/>
        <v>0</v>
      </c>
      <c r="I377" s="120"/>
      <c r="J377" s="120">
        <f t="shared" si="824"/>
        <v>0</v>
      </c>
      <c r="K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20">
        <f t="shared" si="825"/>
        <v>0</v>
      </c>
      <c r="AF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20">
        <f t="shared" si="826"/>
        <v>0</v>
      </c>
      <c r="AJ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20">
        <f t="shared" si="827"/>
        <v>0</v>
      </c>
      <c r="AN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20">
        <f t="shared" si="828"/>
        <v>0</v>
      </c>
      <c r="AR377" s="120">
        <f t="shared" si="829"/>
        <v>0</v>
      </c>
    </row>
    <row r="378" spans="2:44" x14ac:dyDescent="0.25">
      <c r="B378" s="118" t="s">
        <v>997</v>
      </c>
      <c r="C378" s="119" t="s">
        <v>998</v>
      </c>
      <c r="D3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20">
        <f t="shared" si="822"/>
        <v>0</v>
      </c>
      <c r="G378" s="120"/>
      <c r="H378" s="120">
        <f t="shared" si="823"/>
        <v>0</v>
      </c>
      <c r="I378" s="120"/>
      <c r="J378" s="120">
        <f t="shared" si="824"/>
        <v>0</v>
      </c>
      <c r="K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20">
        <f t="shared" si="825"/>
        <v>0</v>
      </c>
      <c r="AF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20">
        <f t="shared" si="826"/>
        <v>0</v>
      </c>
      <c r="AJ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20">
        <f t="shared" si="827"/>
        <v>0</v>
      </c>
      <c r="AN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20">
        <f t="shared" si="828"/>
        <v>0</v>
      </c>
      <c r="AR378" s="120">
        <f t="shared" si="829"/>
        <v>0</v>
      </c>
    </row>
    <row r="379" spans="2:44" x14ac:dyDescent="0.25">
      <c r="B379" s="118" t="s">
        <v>999</v>
      </c>
      <c r="C379" s="119" t="s">
        <v>1000</v>
      </c>
      <c r="D3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20">
        <f t="shared" si="622"/>
        <v>0</v>
      </c>
      <c r="G379" s="120"/>
      <c r="H379" s="120">
        <f t="shared" si="623"/>
        <v>0</v>
      </c>
      <c r="I379" s="120"/>
      <c r="J379" s="120">
        <f t="shared" si="624"/>
        <v>0</v>
      </c>
      <c r="K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20">
        <f t="shared" si="628"/>
        <v>0</v>
      </c>
      <c r="AF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20">
        <f t="shared" si="629"/>
        <v>0</v>
      </c>
      <c r="AJ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20">
        <f t="shared" si="630"/>
        <v>0</v>
      </c>
      <c r="AN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20">
        <f t="shared" si="631"/>
        <v>0</v>
      </c>
      <c r="AR379" s="120">
        <f t="shared" si="632"/>
        <v>0</v>
      </c>
    </row>
    <row r="380" spans="2:44" x14ac:dyDescent="0.25">
      <c r="B380" s="118" t="s">
        <v>1001</v>
      </c>
      <c r="C380" s="119" t="s">
        <v>1002</v>
      </c>
      <c r="D3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20">
        <f t="shared" si="622"/>
        <v>0</v>
      </c>
      <c r="G380" s="120"/>
      <c r="H380" s="120">
        <f t="shared" si="623"/>
        <v>0</v>
      </c>
      <c r="I380" s="120"/>
      <c r="J380" s="120">
        <f t="shared" si="624"/>
        <v>0</v>
      </c>
      <c r="K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20">
        <f t="shared" si="628"/>
        <v>0</v>
      </c>
      <c r="AF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20">
        <f t="shared" si="629"/>
        <v>0</v>
      </c>
      <c r="AJ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20">
        <f t="shared" si="630"/>
        <v>0</v>
      </c>
      <c r="AN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20">
        <f t="shared" si="631"/>
        <v>0</v>
      </c>
      <c r="AR380" s="120">
        <f t="shared" si="632"/>
        <v>0</v>
      </c>
    </row>
    <row r="381" spans="2:44" x14ac:dyDescent="0.25">
      <c r="B381" s="118" t="s">
        <v>1003</v>
      </c>
      <c r="C381" s="119" t="s">
        <v>1002</v>
      </c>
      <c r="D3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20">
        <f t="shared" si="622"/>
        <v>0</v>
      </c>
      <c r="G381" s="120"/>
      <c r="H381" s="120">
        <f t="shared" si="623"/>
        <v>0</v>
      </c>
      <c r="I381" s="120"/>
      <c r="J381" s="120">
        <f t="shared" si="624"/>
        <v>0</v>
      </c>
      <c r="K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20">
        <f t="shared" si="628"/>
        <v>0</v>
      </c>
      <c r="AF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20">
        <f t="shared" si="629"/>
        <v>0</v>
      </c>
      <c r="AJ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20">
        <f t="shared" si="630"/>
        <v>0</v>
      </c>
      <c r="AN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20">
        <f t="shared" si="631"/>
        <v>0</v>
      </c>
      <c r="AR381" s="120">
        <f t="shared" si="632"/>
        <v>0</v>
      </c>
    </row>
    <row r="382" spans="2:44" x14ac:dyDescent="0.25">
      <c r="B382" s="118" t="s">
        <v>1004</v>
      </c>
      <c r="C382" s="119" t="s">
        <v>1005</v>
      </c>
      <c r="D3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20">
        <f t="shared" si="622"/>
        <v>0</v>
      </c>
      <c r="G382" s="120"/>
      <c r="H382" s="120">
        <f t="shared" si="623"/>
        <v>0</v>
      </c>
      <c r="I382" s="120"/>
      <c r="J382" s="120">
        <f t="shared" si="624"/>
        <v>0</v>
      </c>
      <c r="K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20">
        <f t="shared" si="628"/>
        <v>0</v>
      </c>
      <c r="AF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20">
        <f t="shared" si="629"/>
        <v>0</v>
      </c>
      <c r="AJ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20">
        <f t="shared" si="630"/>
        <v>0</v>
      </c>
      <c r="AN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20">
        <f t="shared" si="631"/>
        <v>0</v>
      </c>
      <c r="AR382" s="120">
        <f t="shared" si="632"/>
        <v>0</v>
      </c>
    </row>
    <row r="383" spans="2:44" x14ac:dyDescent="0.25">
      <c r="B383" s="127" t="s">
        <v>300</v>
      </c>
      <c r="C383" s="128" t="s">
        <v>168</v>
      </c>
      <c r="D383" s="129">
        <f>SUM(D384:D388)</f>
        <v>0</v>
      </c>
      <c r="E383" s="129">
        <f>SUM(E384:E388)</f>
        <v>0</v>
      </c>
      <c r="F383" s="129">
        <f t="shared" ref="F383:F498" si="830">D383+E383</f>
        <v>0</v>
      </c>
      <c r="G383" s="129">
        <f>SUM(G384:G388)</f>
        <v>0</v>
      </c>
      <c r="H383" s="129">
        <f t="shared" si="623"/>
        <v>0</v>
      </c>
      <c r="I383" s="129">
        <f>SUM(I384:I388)</f>
        <v>0</v>
      </c>
      <c r="J383" s="129">
        <f t="shared" si="624"/>
        <v>0</v>
      </c>
      <c r="K383" s="129">
        <f t="shared" ref="K383:AD383" si="831">SUM(K384:K388)</f>
        <v>0</v>
      </c>
      <c r="L383" s="129">
        <f t="shared" si="831"/>
        <v>0</v>
      </c>
      <c r="M383" s="129">
        <f t="shared" si="831"/>
        <v>0</v>
      </c>
      <c r="N383" s="129">
        <f t="shared" si="831"/>
        <v>0</v>
      </c>
      <c r="O383" s="129">
        <f t="shared" si="831"/>
        <v>0</v>
      </c>
      <c r="P383" s="129">
        <f t="shared" ref="P383:Q383" si="832">SUM(P384:P388)</f>
        <v>0</v>
      </c>
      <c r="Q383" s="129">
        <f t="shared" si="832"/>
        <v>0</v>
      </c>
      <c r="R383" s="129">
        <f t="shared" si="831"/>
        <v>0</v>
      </c>
      <c r="S383" s="129">
        <f t="shared" si="831"/>
        <v>0</v>
      </c>
      <c r="T383" s="129">
        <f t="shared" ref="T383" si="833">SUM(T384:T388)</f>
        <v>0</v>
      </c>
      <c r="U383" s="129">
        <f t="shared" si="831"/>
        <v>0</v>
      </c>
      <c r="V383" s="129">
        <f t="shared" si="831"/>
        <v>0</v>
      </c>
      <c r="W383" s="129">
        <f t="shared" ref="W383" si="834">SUM(W384:W388)</f>
        <v>0</v>
      </c>
      <c r="X383" s="129">
        <f t="shared" si="831"/>
        <v>0</v>
      </c>
      <c r="Y383" s="129">
        <f t="shared" ref="Y383:Z383" si="835">SUM(Y384:Y388)</f>
        <v>0</v>
      </c>
      <c r="Z383" s="129">
        <f t="shared" si="835"/>
        <v>0</v>
      </c>
      <c r="AA383" s="129">
        <f t="shared" si="831"/>
        <v>0</v>
      </c>
      <c r="AB383" s="129">
        <f t="shared" si="831"/>
        <v>0</v>
      </c>
      <c r="AC383" s="129">
        <f t="shared" si="831"/>
        <v>0</v>
      </c>
      <c r="AD383" s="129">
        <f t="shared" si="831"/>
        <v>0</v>
      </c>
      <c r="AE383" s="129">
        <f t="shared" si="628"/>
        <v>0</v>
      </c>
      <c r="AF383" s="129">
        <f>SUM(AF384:AF388)</f>
        <v>0</v>
      </c>
      <c r="AG383" s="129">
        <f>SUM(AG384:AG388)</f>
        <v>0</v>
      </c>
      <c r="AH383" s="129">
        <f>SUM(AH384:AH388)</f>
        <v>0</v>
      </c>
      <c r="AI383" s="129">
        <f t="shared" si="629"/>
        <v>0</v>
      </c>
      <c r="AJ383" s="129">
        <f>SUM(AJ384:AJ388)</f>
        <v>0</v>
      </c>
      <c r="AK383" s="129">
        <f>SUM(AK384:AK388)</f>
        <v>0</v>
      </c>
      <c r="AL383" s="129">
        <f>SUM(AL384:AL388)</f>
        <v>0</v>
      </c>
      <c r="AM383" s="129">
        <f t="shared" si="630"/>
        <v>0</v>
      </c>
      <c r="AN383" s="129">
        <f>SUM(AN384:AN388)</f>
        <v>0</v>
      </c>
      <c r="AO383" s="129">
        <f>SUM(AO384:AO388)</f>
        <v>0</v>
      </c>
      <c r="AP383" s="129">
        <f>SUM(AP384:AP388)</f>
        <v>0</v>
      </c>
      <c r="AQ383" s="129">
        <f t="shared" si="631"/>
        <v>0</v>
      </c>
      <c r="AR383" s="129">
        <f t="shared" si="632"/>
        <v>0</v>
      </c>
    </row>
    <row r="384" spans="2:44" x14ac:dyDescent="0.25">
      <c r="B384" s="118" t="s">
        <v>301</v>
      </c>
      <c r="C384" s="119" t="s">
        <v>169</v>
      </c>
      <c r="D3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20">
        <f t="shared" si="830"/>
        <v>0</v>
      </c>
      <c r="G384" s="120"/>
      <c r="H384" s="120">
        <f t="shared" si="623"/>
        <v>0</v>
      </c>
      <c r="I384" s="120"/>
      <c r="J384" s="120">
        <f t="shared" si="624"/>
        <v>0</v>
      </c>
      <c r="K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20">
        <f t="shared" si="628"/>
        <v>0</v>
      </c>
      <c r="AF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20">
        <f t="shared" si="629"/>
        <v>0</v>
      </c>
      <c r="AJ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20">
        <f t="shared" si="630"/>
        <v>0</v>
      </c>
      <c r="AN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20">
        <f t="shared" si="631"/>
        <v>0</v>
      </c>
      <c r="AR384" s="120">
        <f t="shared" si="632"/>
        <v>0</v>
      </c>
    </row>
    <row r="385" spans="1:44" x14ac:dyDescent="0.25">
      <c r="B385" s="118" t="s">
        <v>1006</v>
      </c>
      <c r="C385" s="119" t="s">
        <v>1007</v>
      </c>
      <c r="D3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20">
        <f t="shared" si="830"/>
        <v>0</v>
      </c>
      <c r="G385" s="120"/>
      <c r="H385" s="120">
        <f t="shared" si="623"/>
        <v>0</v>
      </c>
      <c r="I385" s="120"/>
      <c r="J385" s="120">
        <f t="shared" si="624"/>
        <v>0</v>
      </c>
      <c r="K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20">
        <f t="shared" si="628"/>
        <v>0</v>
      </c>
      <c r="AF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20">
        <f t="shared" si="629"/>
        <v>0</v>
      </c>
      <c r="AJ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20">
        <f t="shared" si="630"/>
        <v>0</v>
      </c>
      <c r="AN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20">
        <f t="shared" si="631"/>
        <v>0</v>
      </c>
      <c r="AR385" s="120">
        <f t="shared" si="632"/>
        <v>0</v>
      </c>
    </row>
    <row r="386" spans="1:44" x14ac:dyDescent="0.25">
      <c r="B386" s="118" t="s">
        <v>1008</v>
      </c>
      <c r="C386" s="119" t="s">
        <v>1009</v>
      </c>
      <c r="D3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20">
        <f t="shared" ref="F386" si="836">D386+E386</f>
        <v>0</v>
      </c>
      <c r="G386" s="120"/>
      <c r="H386" s="120">
        <f t="shared" ref="H386" si="837">F386-G386</f>
        <v>0</v>
      </c>
      <c r="I386" s="120"/>
      <c r="J386" s="120">
        <f t="shared" ref="J386" si="838">F386-I386</f>
        <v>0</v>
      </c>
      <c r="K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20">
        <f t="shared" ref="AE386" si="839">AB386+AC386+AD386</f>
        <v>0</v>
      </c>
      <c r="AF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20">
        <f t="shared" ref="AI386" si="840">AF386+AG386+AH386</f>
        <v>0</v>
      </c>
      <c r="AJ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20">
        <f t="shared" ref="AM386" si="841">AJ386+AK386+AL386</f>
        <v>0</v>
      </c>
      <c r="AN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20">
        <f t="shared" ref="AQ386" si="842">AN386+AO386+AP386</f>
        <v>0</v>
      </c>
      <c r="AR386" s="120">
        <f t="shared" ref="AR386" si="843">AE386+AI386+AM386+AQ386</f>
        <v>0</v>
      </c>
    </row>
    <row r="387" spans="1:44" x14ac:dyDescent="0.25">
      <c r="A387" s="48"/>
      <c r="B387" s="118" t="s">
        <v>1010</v>
      </c>
      <c r="C387" s="119" t="s">
        <v>1332</v>
      </c>
      <c r="D3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20">
        <f t="shared" ref="F387" si="844">D387+E387</f>
        <v>0</v>
      </c>
      <c r="G387" s="120"/>
      <c r="H387" s="120">
        <f t="shared" ref="H387" si="845">F387-G387</f>
        <v>0</v>
      </c>
      <c r="I387" s="120"/>
      <c r="J387" s="120">
        <f t="shared" ref="J387" si="846">F387-I387</f>
        <v>0</v>
      </c>
      <c r="K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20">
        <f t="shared" ref="AE387" si="847">AB387+AC387+AD387</f>
        <v>0</v>
      </c>
      <c r="AF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20">
        <f t="shared" ref="AI387" si="848">AF387+AG387+AH387</f>
        <v>0</v>
      </c>
      <c r="AJ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20">
        <f t="shared" ref="AM387" si="849">AJ387+AK387+AL387</f>
        <v>0</v>
      </c>
      <c r="AN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20">
        <f t="shared" ref="AQ387" si="850">AN387+AO387+AP387</f>
        <v>0</v>
      </c>
      <c r="AR387" s="120">
        <f t="shared" ref="AR387" si="851">AE387+AI387+AM387+AQ387</f>
        <v>0</v>
      </c>
    </row>
    <row r="388" spans="1:44" x14ac:dyDescent="0.25">
      <c r="A388" s="48"/>
      <c r="B388" s="118" t="s">
        <v>1012</v>
      </c>
      <c r="C388" s="119" t="s">
        <v>1011</v>
      </c>
      <c r="D3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20">
        <f t="shared" si="830"/>
        <v>0</v>
      </c>
      <c r="G388" s="120"/>
      <c r="H388" s="120">
        <f t="shared" si="623"/>
        <v>0</v>
      </c>
      <c r="I388" s="120"/>
      <c r="J388" s="120">
        <f t="shared" si="624"/>
        <v>0</v>
      </c>
      <c r="K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20">
        <f t="shared" si="628"/>
        <v>0</v>
      </c>
      <c r="AF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20">
        <f t="shared" si="629"/>
        <v>0</v>
      </c>
      <c r="AJ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20">
        <f t="shared" si="630"/>
        <v>0</v>
      </c>
      <c r="AN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20">
        <f t="shared" si="631"/>
        <v>0</v>
      </c>
      <c r="AR388" s="120">
        <f t="shared" si="632"/>
        <v>0</v>
      </c>
    </row>
    <row r="389" spans="1:44" x14ac:dyDescent="0.25">
      <c r="B389" s="127" t="s">
        <v>302</v>
      </c>
      <c r="C389" s="128" t="s">
        <v>170</v>
      </c>
      <c r="D389" s="129">
        <f>SUM(D390:D396)</f>
        <v>0</v>
      </c>
      <c r="E389" s="129">
        <f>SUM(E390:E396)</f>
        <v>0</v>
      </c>
      <c r="F389" s="129">
        <f t="shared" si="830"/>
        <v>0</v>
      </c>
      <c r="G389" s="129">
        <f>SUM(G390:G396)</f>
        <v>0</v>
      </c>
      <c r="H389" s="129">
        <f t="shared" si="623"/>
        <v>0</v>
      </c>
      <c r="I389" s="129">
        <f>SUM(I390:I396)</f>
        <v>0</v>
      </c>
      <c r="J389" s="129">
        <f t="shared" si="624"/>
        <v>0</v>
      </c>
      <c r="K389" s="129">
        <f t="shared" ref="K389:AD389" si="852">SUM(K390:K396)</f>
        <v>0</v>
      </c>
      <c r="L389" s="129">
        <f t="shared" si="852"/>
        <v>0</v>
      </c>
      <c r="M389" s="129">
        <f t="shared" si="852"/>
        <v>0</v>
      </c>
      <c r="N389" s="129">
        <f t="shared" si="852"/>
        <v>0</v>
      </c>
      <c r="O389" s="129">
        <f t="shared" si="852"/>
        <v>0</v>
      </c>
      <c r="P389" s="129">
        <f t="shared" si="852"/>
        <v>0</v>
      </c>
      <c r="Q389" s="129">
        <f t="shared" si="852"/>
        <v>0</v>
      </c>
      <c r="R389" s="129">
        <f t="shared" si="852"/>
        <v>0</v>
      </c>
      <c r="S389" s="129">
        <f t="shared" si="852"/>
        <v>0</v>
      </c>
      <c r="T389" s="129">
        <f t="shared" ref="T389" si="853">SUM(T390:T396)</f>
        <v>0</v>
      </c>
      <c r="U389" s="129">
        <f t="shared" si="852"/>
        <v>0</v>
      </c>
      <c r="V389" s="129">
        <f t="shared" si="852"/>
        <v>0</v>
      </c>
      <c r="W389" s="129">
        <f t="shared" si="852"/>
        <v>0</v>
      </c>
      <c r="X389" s="129">
        <f t="shared" si="852"/>
        <v>0</v>
      </c>
      <c r="Y389" s="129">
        <f t="shared" ref="Y389:Z389" si="854">SUM(Y390:Y396)</f>
        <v>0</v>
      </c>
      <c r="Z389" s="129">
        <f t="shared" si="854"/>
        <v>0</v>
      </c>
      <c r="AA389" s="129">
        <f t="shared" si="852"/>
        <v>0</v>
      </c>
      <c r="AB389" s="129">
        <f t="shared" si="852"/>
        <v>0</v>
      </c>
      <c r="AC389" s="129">
        <f t="shared" si="852"/>
        <v>0</v>
      </c>
      <c r="AD389" s="129">
        <f t="shared" si="852"/>
        <v>0</v>
      </c>
      <c r="AE389" s="129">
        <f t="shared" si="628"/>
        <v>0</v>
      </c>
      <c r="AF389" s="129">
        <f>SUM(AF390:AF396)</f>
        <v>0</v>
      </c>
      <c r="AG389" s="129">
        <f>SUM(AG390:AG396)</f>
        <v>0</v>
      </c>
      <c r="AH389" s="129">
        <f>SUM(AH390:AH396)</f>
        <v>0</v>
      </c>
      <c r="AI389" s="129">
        <f t="shared" si="629"/>
        <v>0</v>
      </c>
      <c r="AJ389" s="129">
        <f>SUM(AJ390:AJ396)</f>
        <v>0</v>
      </c>
      <c r="AK389" s="129">
        <f>SUM(AK390:AK396)</f>
        <v>0</v>
      </c>
      <c r="AL389" s="129">
        <f>SUM(AL390:AL396)</f>
        <v>0</v>
      </c>
      <c r="AM389" s="129">
        <f t="shared" si="630"/>
        <v>0</v>
      </c>
      <c r="AN389" s="129">
        <f>SUM(AN390:AN396)</f>
        <v>0</v>
      </c>
      <c r="AO389" s="129">
        <f>SUM(AO390:AO396)</f>
        <v>0</v>
      </c>
      <c r="AP389" s="129">
        <f>SUM(AP390:AP396)</f>
        <v>0</v>
      </c>
      <c r="AQ389" s="129">
        <f t="shared" si="631"/>
        <v>0</v>
      </c>
      <c r="AR389" s="129">
        <f t="shared" si="632"/>
        <v>0</v>
      </c>
    </row>
    <row r="390" spans="1:44" x14ac:dyDescent="0.25">
      <c r="B390" s="118" t="s">
        <v>303</v>
      </c>
      <c r="C390" s="119" t="s">
        <v>171</v>
      </c>
      <c r="D3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20">
        <f t="shared" si="830"/>
        <v>0</v>
      </c>
      <c r="G390" s="120"/>
      <c r="H390" s="120">
        <f t="shared" si="623"/>
        <v>0</v>
      </c>
      <c r="I390" s="120"/>
      <c r="J390" s="120">
        <f t="shared" si="624"/>
        <v>0</v>
      </c>
      <c r="K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20">
        <f t="shared" si="628"/>
        <v>0</v>
      </c>
      <c r="AF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20">
        <f t="shared" si="629"/>
        <v>0</v>
      </c>
      <c r="AJ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20">
        <f t="shared" si="630"/>
        <v>0</v>
      </c>
      <c r="AN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20">
        <f t="shared" si="631"/>
        <v>0</v>
      </c>
      <c r="AR390" s="120">
        <f t="shared" si="632"/>
        <v>0</v>
      </c>
    </row>
    <row r="391" spans="1:44" x14ac:dyDescent="0.25">
      <c r="B391" s="118" t="s">
        <v>1013</v>
      </c>
      <c r="C391" s="119" t="s">
        <v>1014</v>
      </c>
      <c r="D3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20">
        <f t="shared" ref="F391:F394" si="855">D391+E391</f>
        <v>0</v>
      </c>
      <c r="G391" s="120"/>
      <c r="H391" s="120">
        <f t="shared" ref="H391:H394" si="856">F391-G391</f>
        <v>0</v>
      </c>
      <c r="I391" s="120"/>
      <c r="J391" s="120">
        <f t="shared" ref="J391:J394" si="857">F391-I391</f>
        <v>0</v>
      </c>
      <c r="K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20">
        <f t="shared" ref="AE391:AE394" si="858">AB391+AC391+AD391</f>
        <v>0</v>
      </c>
      <c r="AF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20">
        <f t="shared" ref="AI391:AI394" si="859">AF391+AG391+AH391</f>
        <v>0</v>
      </c>
      <c r="AJ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20">
        <f t="shared" ref="AM391:AM394" si="860">AJ391+AK391+AL391</f>
        <v>0</v>
      </c>
      <c r="AN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20">
        <f t="shared" ref="AQ391:AQ394" si="861">AN391+AO391+AP391</f>
        <v>0</v>
      </c>
      <c r="AR391" s="120">
        <f t="shared" ref="AR391:AR394" si="862">AE391+AI391+AM391+AQ391</f>
        <v>0</v>
      </c>
    </row>
    <row r="392" spans="1:44" x14ac:dyDescent="0.25">
      <c r="B392" s="118" t="s">
        <v>304</v>
      </c>
      <c r="C392" s="119" t="s">
        <v>172</v>
      </c>
      <c r="D3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20">
        <f t="shared" si="855"/>
        <v>0</v>
      </c>
      <c r="G392" s="120"/>
      <c r="H392" s="120">
        <f t="shared" si="856"/>
        <v>0</v>
      </c>
      <c r="I392" s="120"/>
      <c r="J392" s="120">
        <f t="shared" si="857"/>
        <v>0</v>
      </c>
      <c r="K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20">
        <f t="shared" si="858"/>
        <v>0</v>
      </c>
      <c r="AF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20">
        <f t="shared" si="859"/>
        <v>0</v>
      </c>
      <c r="AJ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20">
        <f t="shared" si="860"/>
        <v>0</v>
      </c>
      <c r="AN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20">
        <f t="shared" si="861"/>
        <v>0</v>
      </c>
      <c r="AR392" s="120">
        <f t="shared" si="862"/>
        <v>0</v>
      </c>
    </row>
    <row r="393" spans="1:44" x14ac:dyDescent="0.25">
      <c r="B393" s="118" t="s">
        <v>1015</v>
      </c>
      <c r="C393" s="119" t="s">
        <v>1016</v>
      </c>
      <c r="D3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20">
        <f t="shared" si="855"/>
        <v>0</v>
      </c>
      <c r="G393" s="120"/>
      <c r="H393" s="120">
        <f t="shared" si="856"/>
        <v>0</v>
      </c>
      <c r="I393" s="120"/>
      <c r="J393" s="120">
        <f t="shared" si="857"/>
        <v>0</v>
      </c>
      <c r="K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20">
        <f t="shared" si="858"/>
        <v>0</v>
      </c>
      <c r="AF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20">
        <f t="shared" si="859"/>
        <v>0</v>
      </c>
      <c r="AJ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20">
        <f t="shared" si="860"/>
        <v>0</v>
      </c>
      <c r="AN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20">
        <f t="shared" si="861"/>
        <v>0</v>
      </c>
      <c r="AR393" s="120">
        <f t="shared" si="862"/>
        <v>0</v>
      </c>
    </row>
    <row r="394" spans="1:44" x14ac:dyDescent="0.25">
      <c r="B394" s="118" t="s">
        <v>1017</v>
      </c>
      <c r="C394" s="119" t="s">
        <v>1018</v>
      </c>
      <c r="D3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20">
        <f t="shared" si="855"/>
        <v>0</v>
      </c>
      <c r="G394" s="120"/>
      <c r="H394" s="120">
        <f t="shared" si="856"/>
        <v>0</v>
      </c>
      <c r="I394" s="120"/>
      <c r="J394" s="120">
        <f t="shared" si="857"/>
        <v>0</v>
      </c>
      <c r="K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20">
        <f t="shared" si="858"/>
        <v>0</v>
      </c>
      <c r="AF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20">
        <f t="shared" si="859"/>
        <v>0</v>
      </c>
      <c r="AJ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20">
        <f t="shared" si="860"/>
        <v>0</v>
      </c>
      <c r="AN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20">
        <f t="shared" si="861"/>
        <v>0</v>
      </c>
      <c r="AR394" s="120">
        <f t="shared" si="862"/>
        <v>0</v>
      </c>
    </row>
    <row r="395" spans="1:44" x14ac:dyDescent="0.25">
      <c r="B395" s="118" t="s">
        <v>305</v>
      </c>
      <c r="C395" s="119" t="s">
        <v>173</v>
      </c>
      <c r="D3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20">
        <f t="shared" si="830"/>
        <v>0</v>
      </c>
      <c r="G395" s="120"/>
      <c r="H395" s="120">
        <f t="shared" si="623"/>
        <v>0</v>
      </c>
      <c r="I395" s="120"/>
      <c r="J395" s="120">
        <f t="shared" si="624"/>
        <v>0</v>
      </c>
      <c r="K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20">
        <f t="shared" si="628"/>
        <v>0</v>
      </c>
      <c r="AF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20">
        <f t="shared" si="629"/>
        <v>0</v>
      </c>
      <c r="AJ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20">
        <f t="shared" si="630"/>
        <v>0</v>
      </c>
      <c r="AN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20">
        <f t="shared" si="631"/>
        <v>0</v>
      </c>
      <c r="AR395" s="120">
        <f t="shared" si="632"/>
        <v>0</v>
      </c>
    </row>
    <row r="396" spans="1:44" x14ac:dyDescent="0.25">
      <c r="B396" s="118" t="s">
        <v>1019</v>
      </c>
      <c r="C396" s="119" t="s">
        <v>1020</v>
      </c>
      <c r="D3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20">
        <f t="shared" ref="F396" si="863">D396+E396</f>
        <v>0</v>
      </c>
      <c r="G396" s="120"/>
      <c r="H396" s="120">
        <f t="shared" ref="H396" si="864">F396-G396</f>
        <v>0</v>
      </c>
      <c r="I396" s="120"/>
      <c r="J396" s="120">
        <f t="shared" ref="J396" si="865">F396-I396</f>
        <v>0</v>
      </c>
      <c r="K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20">
        <f t="shared" ref="AE396" si="866">AB396+AC396+AD396</f>
        <v>0</v>
      </c>
      <c r="AF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20">
        <f t="shared" ref="AI396" si="867">AF396+AG396+AH396</f>
        <v>0</v>
      </c>
      <c r="AJ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20">
        <f t="shared" ref="AM396" si="868">AJ396+AK396+AL396</f>
        <v>0</v>
      </c>
      <c r="AN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20">
        <f t="shared" ref="AQ396" si="869">AN396+AO396+AP396</f>
        <v>0</v>
      </c>
      <c r="AR396" s="120">
        <f t="shared" ref="AR396" si="870">AE396+AI396+AM396+AQ396</f>
        <v>0</v>
      </c>
    </row>
    <row r="397" spans="1:44" x14ac:dyDescent="0.25">
      <c r="B397" s="115" t="s">
        <v>311</v>
      </c>
      <c r="C397" s="116" t="s">
        <v>179</v>
      </c>
      <c r="D397" s="117">
        <f>D398+D459+D467+D485+D489</f>
        <v>0</v>
      </c>
      <c r="E397" s="117">
        <f>E398+E459+E467+E485+E489</f>
        <v>0</v>
      </c>
      <c r="F397" s="117">
        <f t="shared" si="830"/>
        <v>0</v>
      </c>
      <c r="G397" s="117">
        <f>G398+G459+G467+G485+G489</f>
        <v>0</v>
      </c>
      <c r="H397" s="117">
        <f t="shared" si="623"/>
        <v>0</v>
      </c>
      <c r="I397" s="117">
        <f>I398+I459+I467+I485+I489</f>
        <v>0</v>
      </c>
      <c r="J397" s="117">
        <f t="shared" si="624"/>
        <v>0</v>
      </c>
      <c r="K397" s="117">
        <f t="shared" ref="K397:AD397" si="871">K398+K459+K467+K485+K489</f>
        <v>0</v>
      </c>
      <c r="L397" s="117">
        <f t="shared" si="871"/>
        <v>0</v>
      </c>
      <c r="M397" s="117">
        <f t="shared" si="871"/>
        <v>0</v>
      </c>
      <c r="N397" s="117">
        <f t="shared" si="871"/>
        <v>0</v>
      </c>
      <c r="O397" s="117">
        <f t="shared" si="871"/>
        <v>0</v>
      </c>
      <c r="P397" s="117">
        <f t="shared" si="871"/>
        <v>0</v>
      </c>
      <c r="Q397" s="117">
        <f t="shared" si="871"/>
        <v>0</v>
      </c>
      <c r="R397" s="117">
        <f t="shared" si="871"/>
        <v>0</v>
      </c>
      <c r="S397" s="117">
        <f t="shared" si="871"/>
        <v>0</v>
      </c>
      <c r="T397" s="117">
        <f t="shared" ref="T397" si="872">T398+T459+T467+T485+T489</f>
        <v>0</v>
      </c>
      <c r="U397" s="117">
        <f t="shared" si="871"/>
        <v>0</v>
      </c>
      <c r="V397" s="117">
        <f t="shared" si="871"/>
        <v>0</v>
      </c>
      <c r="W397" s="117">
        <f t="shared" si="871"/>
        <v>0</v>
      </c>
      <c r="X397" s="117">
        <f t="shared" si="871"/>
        <v>0</v>
      </c>
      <c r="Y397" s="117">
        <f t="shared" ref="Y397:Z397" si="873">Y398+Y459+Y467+Y485+Y489</f>
        <v>0</v>
      </c>
      <c r="Z397" s="117">
        <f t="shared" si="873"/>
        <v>0</v>
      </c>
      <c r="AA397" s="117">
        <f t="shared" si="871"/>
        <v>0</v>
      </c>
      <c r="AB397" s="117">
        <f t="shared" si="871"/>
        <v>0</v>
      </c>
      <c r="AC397" s="117">
        <f t="shared" si="871"/>
        <v>0</v>
      </c>
      <c r="AD397" s="117">
        <f t="shared" si="871"/>
        <v>0</v>
      </c>
      <c r="AE397" s="117">
        <f t="shared" si="628"/>
        <v>0</v>
      </c>
      <c r="AF397" s="117">
        <f>AF398+AF459+AF467+AF485+AF489</f>
        <v>0</v>
      </c>
      <c r="AG397" s="117">
        <f>AG398+AG459+AG467+AG485+AG489</f>
        <v>0</v>
      </c>
      <c r="AH397" s="117">
        <f>AH398+AH459+AH467+AH485+AH489</f>
        <v>0</v>
      </c>
      <c r="AI397" s="117">
        <f t="shared" si="629"/>
        <v>0</v>
      </c>
      <c r="AJ397" s="117">
        <f>AJ398+AJ459+AJ467+AJ485+AJ489</f>
        <v>0</v>
      </c>
      <c r="AK397" s="117">
        <f>AK398+AK459+AK467+AK485+AK489</f>
        <v>0</v>
      </c>
      <c r="AL397" s="117">
        <f>AL398+AL459+AL467+AL485+AL489</f>
        <v>0</v>
      </c>
      <c r="AM397" s="117">
        <f t="shared" si="630"/>
        <v>0</v>
      </c>
      <c r="AN397" s="117">
        <f>AN398+AN459+AN467+AN485+AN489</f>
        <v>0</v>
      </c>
      <c r="AO397" s="117">
        <f>AO398+AO459+AO467+AO485+AO489</f>
        <v>0</v>
      </c>
      <c r="AP397" s="117">
        <f>AP398+AP459+AP467+AP485+AP489</f>
        <v>0</v>
      </c>
      <c r="AQ397" s="117">
        <f t="shared" si="631"/>
        <v>0</v>
      </c>
      <c r="AR397" s="117">
        <f t="shared" si="632"/>
        <v>0</v>
      </c>
    </row>
    <row r="398" spans="1:44" x14ac:dyDescent="0.25">
      <c r="B398" s="127" t="s">
        <v>312</v>
      </c>
      <c r="C398" s="128" t="s">
        <v>180</v>
      </c>
      <c r="D398" s="129">
        <f>SUM(D399:D458)</f>
        <v>0</v>
      </c>
      <c r="E398" s="129">
        <f>SUM(E399:E458)</f>
        <v>0</v>
      </c>
      <c r="F398" s="129">
        <f t="shared" si="830"/>
        <v>0</v>
      </c>
      <c r="G398" s="129">
        <f t="shared" ref="G398:I398" si="874">SUM(G399:G458)</f>
        <v>0</v>
      </c>
      <c r="H398" s="129">
        <f t="shared" si="623"/>
        <v>0</v>
      </c>
      <c r="I398" s="129">
        <f t="shared" si="874"/>
        <v>0</v>
      </c>
      <c r="J398" s="129">
        <f t="shared" si="624"/>
        <v>0</v>
      </c>
      <c r="K398" s="129">
        <f t="shared" ref="K398:AP398" si="875">SUM(K399:K458)</f>
        <v>0</v>
      </c>
      <c r="L398" s="129">
        <f t="shared" si="875"/>
        <v>0</v>
      </c>
      <c r="M398" s="129">
        <f t="shared" si="875"/>
        <v>0</v>
      </c>
      <c r="N398" s="129">
        <f t="shared" si="875"/>
        <v>0</v>
      </c>
      <c r="O398" s="129">
        <f t="shared" si="875"/>
        <v>0</v>
      </c>
      <c r="P398" s="129">
        <f t="shared" ref="P398:Q398" si="876">SUM(P399:P458)</f>
        <v>0</v>
      </c>
      <c r="Q398" s="129">
        <f t="shared" si="876"/>
        <v>0</v>
      </c>
      <c r="R398" s="129">
        <f t="shared" si="875"/>
        <v>0</v>
      </c>
      <c r="S398" s="129">
        <f t="shared" si="875"/>
        <v>0</v>
      </c>
      <c r="T398" s="129">
        <f t="shared" ref="T398" si="877">SUM(T399:T458)</f>
        <v>0</v>
      </c>
      <c r="U398" s="129">
        <f t="shared" si="875"/>
        <v>0</v>
      </c>
      <c r="V398" s="129">
        <f t="shared" si="875"/>
        <v>0</v>
      </c>
      <c r="W398" s="129">
        <f t="shared" ref="W398" si="878">SUM(W399:W458)</f>
        <v>0</v>
      </c>
      <c r="X398" s="129">
        <f t="shared" si="875"/>
        <v>0</v>
      </c>
      <c r="Y398" s="129">
        <f t="shared" ref="Y398:Z398" si="879">SUM(Y399:Y458)</f>
        <v>0</v>
      </c>
      <c r="Z398" s="129">
        <f t="shared" si="879"/>
        <v>0</v>
      </c>
      <c r="AA398" s="129">
        <f t="shared" si="875"/>
        <v>0</v>
      </c>
      <c r="AB398" s="129">
        <f t="shared" si="875"/>
        <v>0</v>
      </c>
      <c r="AC398" s="129">
        <f t="shared" si="875"/>
        <v>0</v>
      </c>
      <c r="AD398" s="129">
        <f t="shared" si="875"/>
        <v>0</v>
      </c>
      <c r="AE398" s="129">
        <f t="shared" si="628"/>
        <v>0</v>
      </c>
      <c r="AF398" s="129">
        <f t="shared" si="875"/>
        <v>0</v>
      </c>
      <c r="AG398" s="129">
        <f t="shared" si="875"/>
        <v>0</v>
      </c>
      <c r="AH398" s="129">
        <f t="shared" si="875"/>
        <v>0</v>
      </c>
      <c r="AI398" s="129">
        <f t="shared" si="629"/>
        <v>0</v>
      </c>
      <c r="AJ398" s="129">
        <f t="shared" si="875"/>
        <v>0</v>
      </c>
      <c r="AK398" s="129">
        <f t="shared" si="875"/>
        <v>0</v>
      </c>
      <c r="AL398" s="129">
        <f t="shared" si="875"/>
        <v>0</v>
      </c>
      <c r="AM398" s="129">
        <f t="shared" si="630"/>
        <v>0</v>
      </c>
      <c r="AN398" s="129">
        <f t="shared" si="875"/>
        <v>0</v>
      </c>
      <c r="AO398" s="129">
        <f t="shared" si="875"/>
        <v>0</v>
      </c>
      <c r="AP398" s="129">
        <f t="shared" si="875"/>
        <v>0</v>
      </c>
      <c r="AQ398" s="129">
        <f t="shared" si="631"/>
        <v>0</v>
      </c>
      <c r="AR398" s="129">
        <f t="shared" si="632"/>
        <v>0</v>
      </c>
    </row>
    <row r="399" spans="1:44" x14ac:dyDescent="0.25">
      <c r="B399" s="118" t="s">
        <v>313</v>
      </c>
      <c r="C399" s="119" t="s">
        <v>181</v>
      </c>
      <c r="D39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20">
        <f t="shared" si="830"/>
        <v>0</v>
      </c>
      <c r="G399" s="120"/>
      <c r="H399" s="120">
        <f t="shared" si="623"/>
        <v>0</v>
      </c>
      <c r="I399" s="120"/>
      <c r="J399" s="120">
        <f t="shared" si="624"/>
        <v>0</v>
      </c>
      <c r="K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20">
        <f t="shared" si="628"/>
        <v>0</v>
      </c>
      <c r="AF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20">
        <f t="shared" si="629"/>
        <v>0</v>
      </c>
      <c r="AJ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20">
        <f t="shared" si="630"/>
        <v>0</v>
      </c>
      <c r="AN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20">
        <f t="shared" si="631"/>
        <v>0</v>
      </c>
      <c r="AR399" s="120">
        <f t="shared" si="632"/>
        <v>0</v>
      </c>
    </row>
    <row r="400" spans="1:44" x14ac:dyDescent="0.25">
      <c r="B400" s="118" t="s">
        <v>1022</v>
      </c>
      <c r="C400" s="119" t="s">
        <v>1023</v>
      </c>
      <c r="D4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20">
        <f t="shared" si="830"/>
        <v>0</v>
      </c>
      <c r="G400" s="120"/>
      <c r="H400" s="120">
        <f t="shared" si="623"/>
        <v>0</v>
      </c>
      <c r="I400" s="120"/>
      <c r="J400" s="120">
        <f t="shared" si="624"/>
        <v>0</v>
      </c>
      <c r="K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20">
        <f t="shared" si="628"/>
        <v>0</v>
      </c>
      <c r="AF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20">
        <f t="shared" si="629"/>
        <v>0</v>
      </c>
      <c r="AJ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20">
        <f t="shared" si="630"/>
        <v>0</v>
      </c>
      <c r="AN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20">
        <f t="shared" si="631"/>
        <v>0</v>
      </c>
      <c r="AR400" s="120">
        <f t="shared" si="632"/>
        <v>0</v>
      </c>
    </row>
    <row r="401" spans="2:44" x14ac:dyDescent="0.25">
      <c r="B401" s="118" t="s">
        <v>1024</v>
      </c>
      <c r="C401" s="119" t="s">
        <v>1025</v>
      </c>
      <c r="D4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20">
        <f t="shared" si="830"/>
        <v>0</v>
      </c>
      <c r="G401" s="120"/>
      <c r="H401" s="120">
        <f t="shared" si="623"/>
        <v>0</v>
      </c>
      <c r="I401" s="120"/>
      <c r="J401" s="120">
        <f t="shared" si="624"/>
        <v>0</v>
      </c>
      <c r="K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20">
        <f t="shared" si="628"/>
        <v>0</v>
      </c>
      <c r="AF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20">
        <f t="shared" si="629"/>
        <v>0</v>
      </c>
      <c r="AJ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20">
        <f t="shared" si="630"/>
        <v>0</v>
      </c>
      <c r="AN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20">
        <f t="shared" si="631"/>
        <v>0</v>
      </c>
      <c r="AR401" s="120">
        <f t="shared" si="632"/>
        <v>0</v>
      </c>
    </row>
    <row r="402" spans="2:44" x14ac:dyDescent="0.25">
      <c r="B402" s="118" t="s">
        <v>314</v>
      </c>
      <c r="C402" s="119" t="s">
        <v>182</v>
      </c>
      <c r="D4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20">
        <f t="shared" ref="F402:F453" si="880">D402+E402</f>
        <v>0</v>
      </c>
      <c r="G402" s="120"/>
      <c r="H402" s="120">
        <f t="shared" ref="H402:H453" si="881">F402-G402</f>
        <v>0</v>
      </c>
      <c r="I402" s="120"/>
      <c r="J402" s="120">
        <f t="shared" ref="J402:J453" si="882">F402-I402</f>
        <v>0</v>
      </c>
      <c r="K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20">
        <f t="shared" ref="AE402:AE453" si="883">AB402+AC402+AD402</f>
        <v>0</v>
      </c>
      <c r="AF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20">
        <f t="shared" ref="AI402:AI453" si="884">AF402+AG402+AH402</f>
        <v>0</v>
      </c>
      <c r="AJ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20">
        <f t="shared" ref="AM402:AM453" si="885">AJ402+AK402+AL402</f>
        <v>0</v>
      </c>
      <c r="AN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20">
        <f t="shared" ref="AQ402:AQ453" si="886">AN402+AO402+AP402</f>
        <v>0</v>
      </c>
      <c r="AR402" s="120">
        <f t="shared" ref="AR402:AR453" si="887">AE402+AI402+AM402+AQ402</f>
        <v>0</v>
      </c>
    </row>
    <row r="403" spans="2:44" x14ac:dyDescent="0.25">
      <c r="B403" s="118" t="s">
        <v>324</v>
      </c>
      <c r="C403" s="119" t="s">
        <v>191</v>
      </c>
      <c r="D4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20">
        <f t="shared" ref="F403:F419" si="888">D403+E403</f>
        <v>0</v>
      </c>
      <c r="G403" s="120"/>
      <c r="H403" s="120">
        <f t="shared" ref="H403:H419" si="889">F403-G403</f>
        <v>0</v>
      </c>
      <c r="I403" s="120"/>
      <c r="J403" s="120">
        <f t="shared" ref="J403:J419" si="890">F403-I403</f>
        <v>0</v>
      </c>
      <c r="K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20">
        <f t="shared" ref="AE403:AE419" si="891">AB403+AC403+AD403</f>
        <v>0</v>
      </c>
      <c r="AF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20">
        <f t="shared" ref="AI403:AI419" si="892">AF403+AG403+AH403</f>
        <v>0</v>
      </c>
      <c r="AJ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20">
        <f t="shared" ref="AM403:AM419" si="893">AJ403+AK403+AL403</f>
        <v>0</v>
      </c>
      <c r="AN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20">
        <f t="shared" ref="AQ403:AQ419" si="894">AN403+AO403+AP403</f>
        <v>0</v>
      </c>
      <c r="AR403" s="120">
        <f t="shared" ref="AR403:AR419" si="895">AE403+AI403+AM403+AQ403</f>
        <v>0</v>
      </c>
    </row>
    <row r="404" spans="2:44" x14ac:dyDescent="0.25">
      <c r="B404" s="118" t="s">
        <v>1026</v>
      </c>
      <c r="C404" s="119" t="s">
        <v>1027</v>
      </c>
      <c r="D4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20">
        <f t="shared" si="888"/>
        <v>0</v>
      </c>
      <c r="G404" s="120"/>
      <c r="H404" s="120">
        <f t="shared" si="889"/>
        <v>0</v>
      </c>
      <c r="I404" s="120"/>
      <c r="J404" s="120">
        <f t="shared" si="890"/>
        <v>0</v>
      </c>
      <c r="K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20">
        <f t="shared" si="891"/>
        <v>0</v>
      </c>
      <c r="AF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20">
        <f t="shared" si="892"/>
        <v>0</v>
      </c>
      <c r="AJ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20">
        <f t="shared" si="893"/>
        <v>0</v>
      </c>
      <c r="AN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20">
        <f t="shared" si="894"/>
        <v>0</v>
      </c>
      <c r="AR404" s="120">
        <f t="shared" si="895"/>
        <v>0</v>
      </c>
    </row>
    <row r="405" spans="2:44" x14ac:dyDescent="0.25">
      <c r="B405" s="118" t="s">
        <v>1028</v>
      </c>
      <c r="C405" s="119" t="s">
        <v>1029</v>
      </c>
      <c r="D4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20">
        <f t="shared" si="888"/>
        <v>0</v>
      </c>
      <c r="G405" s="120"/>
      <c r="H405" s="120">
        <f t="shared" si="889"/>
        <v>0</v>
      </c>
      <c r="I405" s="120"/>
      <c r="J405" s="120">
        <f t="shared" si="890"/>
        <v>0</v>
      </c>
      <c r="K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20">
        <f t="shared" si="891"/>
        <v>0</v>
      </c>
      <c r="AF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20">
        <f t="shared" si="892"/>
        <v>0</v>
      </c>
      <c r="AJ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20">
        <f t="shared" si="893"/>
        <v>0</v>
      </c>
      <c r="AN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20">
        <f t="shared" si="894"/>
        <v>0</v>
      </c>
      <c r="AR405" s="120">
        <f t="shared" si="895"/>
        <v>0</v>
      </c>
    </row>
    <row r="406" spans="2:44" x14ac:dyDescent="0.25">
      <c r="B406" s="118" t="s">
        <v>1030</v>
      </c>
      <c r="C406" s="119" t="s">
        <v>1031</v>
      </c>
      <c r="D4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20">
        <f t="shared" si="888"/>
        <v>0</v>
      </c>
      <c r="G406" s="120"/>
      <c r="H406" s="120">
        <f t="shared" si="889"/>
        <v>0</v>
      </c>
      <c r="I406" s="120"/>
      <c r="J406" s="120">
        <f t="shared" si="890"/>
        <v>0</v>
      </c>
      <c r="K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20">
        <f t="shared" si="891"/>
        <v>0</v>
      </c>
      <c r="AF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20">
        <f t="shared" si="892"/>
        <v>0</v>
      </c>
      <c r="AJ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20">
        <f t="shared" si="893"/>
        <v>0</v>
      </c>
      <c r="AN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20">
        <f t="shared" si="894"/>
        <v>0</v>
      </c>
      <c r="AR406" s="120">
        <f t="shared" si="895"/>
        <v>0</v>
      </c>
    </row>
    <row r="407" spans="2:44" x14ac:dyDescent="0.25">
      <c r="B407" s="118" t="s">
        <v>1032</v>
      </c>
      <c r="C407" s="119" t="s">
        <v>1033</v>
      </c>
      <c r="D40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20">
        <f t="shared" si="888"/>
        <v>0</v>
      </c>
      <c r="G407" s="120"/>
      <c r="H407" s="120">
        <f t="shared" si="889"/>
        <v>0</v>
      </c>
      <c r="I407" s="120"/>
      <c r="J407" s="120">
        <f t="shared" si="890"/>
        <v>0</v>
      </c>
      <c r="K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20">
        <f t="shared" si="891"/>
        <v>0</v>
      </c>
      <c r="AF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20">
        <f t="shared" si="892"/>
        <v>0</v>
      </c>
      <c r="AJ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20">
        <f t="shared" si="893"/>
        <v>0</v>
      </c>
      <c r="AN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20">
        <f t="shared" si="894"/>
        <v>0</v>
      </c>
      <c r="AR407" s="120">
        <f t="shared" si="895"/>
        <v>0</v>
      </c>
    </row>
    <row r="408" spans="2:44" x14ac:dyDescent="0.25">
      <c r="B408" s="118" t="s">
        <v>1034</v>
      </c>
      <c r="C408" s="119" t="s">
        <v>1035</v>
      </c>
      <c r="D4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20">
        <f t="shared" si="888"/>
        <v>0</v>
      </c>
      <c r="G408" s="120"/>
      <c r="H408" s="120">
        <f t="shared" si="889"/>
        <v>0</v>
      </c>
      <c r="I408" s="120"/>
      <c r="J408" s="120">
        <f t="shared" si="890"/>
        <v>0</v>
      </c>
      <c r="K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20">
        <f t="shared" si="891"/>
        <v>0</v>
      </c>
      <c r="AF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20">
        <f t="shared" si="892"/>
        <v>0</v>
      </c>
      <c r="AJ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20">
        <f t="shared" si="893"/>
        <v>0</v>
      </c>
      <c r="AN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20">
        <f t="shared" si="894"/>
        <v>0</v>
      </c>
      <c r="AR408" s="120">
        <f t="shared" si="895"/>
        <v>0</v>
      </c>
    </row>
    <row r="409" spans="2:44" x14ac:dyDescent="0.25">
      <c r="B409" s="118" t="s">
        <v>1036</v>
      </c>
      <c r="C409" s="119" t="s">
        <v>1037</v>
      </c>
      <c r="D4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20">
        <f t="shared" si="888"/>
        <v>0</v>
      </c>
      <c r="G409" s="120"/>
      <c r="H409" s="120">
        <f t="shared" si="889"/>
        <v>0</v>
      </c>
      <c r="I409" s="120"/>
      <c r="J409" s="120">
        <f t="shared" si="890"/>
        <v>0</v>
      </c>
      <c r="K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20">
        <f t="shared" si="891"/>
        <v>0</v>
      </c>
      <c r="AF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20">
        <f t="shared" si="892"/>
        <v>0</v>
      </c>
      <c r="AJ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20">
        <f t="shared" si="893"/>
        <v>0</v>
      </c>
      <c r="AN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20">
        <f t="shared" si="894"/>
        <v>0</v>
      </c>
      <c r="AR409" s="120">
        <f t="shared" si="895"/>
        <v>0</v>
      </c>
    </row>
    <row r="410" spans="2:44" x14ac:dyDescent="0.25">
      <c r="B410" s="118" t="s">
        <v>1038</v>
      </c>
      <c r="C410" s="119" t="s">
        <v>1039</v>
      </c>
      <c r="D4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20">
        <f t="shared" si="888"/>
        <v>0</v>
      </c>
      <c r="G410" s="120"/>
      <c r="H410" s="120">
        <f t="shared" si="889"/>
        <v>0</v>
      </c>
      <c r="I410" s="120"/>
      <c r="J410" s="120">
        <f t="shared" si="890"/>
        <v>0</v>
      </c>
      <c r="K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20">
        <f t="shared" si="891"/>
        <v>0</v>
      </c>
      <c r="AF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20">
        <f t="shared" si="892"/>
        <v>0</v>
      </c>
      <c r="AJ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20">
        <f t="shared" si="893"/>
        <v>0</v>
      </c>
      <c r="AN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20">
        <f t="shared" si="894"/>
        <v>0</v>
      </c>
      <c r="AR410" s="120">
        <f t="shared" si="895"/>
        <v>0</v>
      </c>
    </row>
    <row r="411" spans="2:44" x14ac:dyDescent="0.25">
      <c r="B411" s="118" t="s">
        <v>1040</v>
      </c>
      <c r="C411" s="119" t="s">
        <v>1041</v>
      </c>
      <c r="D4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20">
        <f t="shared" si="888"/>
        <v>0</v>
      </c>
      <c r="G411" s="120"/>
      <c r="H411" s="120">
        <f t="shared" si="889"/>
        <v>0</v>
      </c>
      <c r="I411" s="120"/>
      <c r="J411" s="120">
        <f t="shared" si="890"/>
        <v>0</v>
      </c>
      <c r="K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20">
        <f t="shared" si="891"/>
        <v>0</v>
      </c>
      <c r="AF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20">
        <f t="shared" si="892"/>
        <v>0</v>
      </c>
      <c r="AJ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20">
        <f t="shared" si="893"/>
        <v>0</v>
      </c>
      <c r="AN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20">
        <f t="shared" si="894"/>
        <v>0</v>
      </c>
      <c r="AR411" s="120">
        <f t="shared" si="895"/>
        <v>0</v>
      </c>
    </row>
    <row r="412" spans="2:44" x14ac:dyDescent="0.25">
      <c r="B412" s="118" t="s">
        <v>1042</v>
      </c>
      <c r="C412" s="119" t="s">
        <v>1043</v>
      </c>
      <c r="D4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20">
        <f t="shared" si="888"/>
        <v>0</v>
      </c>
      <c r="G412" s="120"/>
      <c r="H412" s="120">
        <f t="shared" si="889"/>
        <v>0</v>
      </c>
      <c r="I412" s="120"/>
      <c r="J412" s="120">
        <f t="shared" si="890"/>
        <v>0</v>
      </c>
      <c r="K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20">
        <f t="shared" si="891"/>
        <v>0</v>
      </c>
      <c r="AF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20">
        <f t="shared" si="892"/>
        <v>0</v>
      </c>
      <c r="AJ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20">
        <f t="shared" si="893"/>
        <v>0</v>
      </c>
      <c r="AN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20">
        <f t="shared" si="894"/>
        <v>0</v>
      </c>
      <c r="AR412" s="120">
        <f t="shared" si="895"/>
        <v>0</v>
      </c>
    </row>
    <row r="413" spans="2:44" x14ac:dyDescent="0.25">
      <c r="B413" s="118" t="s">
        <v>1044</v>
      </c>
      <c r="C413" s="119" t="s">
        <v>1045</v>
      </c>
      <c r="D4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20">
        <f t="shared" si="888"/>
        <v>0</v>
      </c>
      <c r="G413" s="120"/>
      <c r="H413" s="120">
        <f t="shared" si="889"/>
        <v>0</v>
      </c>
      <c r="I413" s="120"/>
      <c r="J413" s="120">
        <f t="shared" si="890"/>
        <v>0</v>
      </c>
      <c r="K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20">
        <f t="shared" si="891"/>
        <v>0</v>
      </c>
      <c r="AF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20">
        <f t="shared" si="892"/>
        <v>0</v>
      </c>
      <c r="AJ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20">
        <f t="shared" si="893"/>
        <v>0</v>
      </c>
      <c r="AN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20">
        <f t="shared" si="894"/>
        <v>0</v>
      </c>
      <c r="AR413" s="120">
        <f t="shared" si="895"/>
        <v>0</v>
      </c>
    </row>
    <row r="414" spans="2:44" x14ac:dyDescent="0.25">
      <c r="B414" s="118" t="s">
        <v>1046</v>
      </c>
      <c r="C414" s="119" t="s">
        <v>1047</v>
      </c>
      <c r="D4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20">
        <f t="shared" si="888"/>
        <v>0</v>
      </c>
      <c r="G414" s="120"/>
      <c r="H414" s="120">
        <f t="shared" si="889"/>
        <v>0</v>
      </c>
      <c r="I414" s="120"/>
      <c r="J414" s="120">
        <f t="shared" si="890"/>
        <v>0</v>
      </c>
      <c r="K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20">
        <f t="shared" si="891"/>
        <v>0</v>
      </c>
      <c r="AF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20">
        <f t="shared" si="892"/>
        <v>0</v>
      </c>
      <c r="AJ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20">
        <f t="shared" si="893"/>
        <v>0</v>
      </c>
      <c r="AN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20">
        <f t="shared" si="894"/>
        <v>0</v>
      </c>
      <c r="AR414" s="120">
        <f t="shared" si="895"/>
        <v>0</v>
      </c>
    </row>
    <row r="415" spans="2:44" x14ac:dyDescent="0.25">
      <c r="B415" s="118" t="s">
        <v>1048</v>
      </c>
      <c r="C415" s="119" t="s">
        <v>1049</v>
      </c>
      <c r="D4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20">
        <f t="shared" si="888"/>
        <v>0</v>
      </c>
      <c r="G415" s="120"/>
      <c r="H415" s="120">
        <f t="shared" si="889"/>
        <v>0</v>
      </c>
      <c r="I415" s="120"/>
      <c r="J415" s="120">
        <f t="shared" si="890"/>
        <v>0</v>
      </c>
      <c r="K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20">
        <f t="shared" si="891"/>
        <v>0</v>
      </c>
      <c r="AF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20">
        <f t="shared" si="892"/>
        <v>0</v>
      </c>
      <c r="AJ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20">
        <f t="shared" si="893"/>
        <v>0</v>
      </c>
      <c r="AN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20">
        <f t="shared" si="894"/>
        <v>0</v>
      </c>
      <c r="AR415" s="120">
        <f t="shared" si="895"/>
        <v>0</v>
      </c>
    </row>
    <row r="416" spans="2:44" x14ac:dyDescent="0.25">
      <c r="B416" s="118" t="s">
        <v>1050</v>
      </c>
      <c r="C416" s="119" t="s">
        <v>1051</v>
      </c>
      <c r="D4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20">
        <f t="shared" si="888"/>
        <v>0</v>
      </c>
      <c r="G416" s="120"/>
      <c r="H416" s="120">
        <f t="shared" si="889"/>
        <v>0</v>
      </c>
      <c r="I416" s="120"/>
      <c r="J416" s="120">
        <f t="shared" si="890"/>
        <v>0</v>
      </c>
      <c r="K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20">
        <f t="shared" si="891"/>
        <v>0</v>
      </c>
      <c r="AF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20">
        <f t="shared" si="892"/>
        <v>0</v>
      </c>
      <c r="AJ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20">
        <f t="shared" si="893"/>
        <v>0</v>
      </c>
      <c r="AN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20">
        <f t="shared" si="894"/>
        <v>0</v>
      </c>
      <c r="AR416" s="120">
        <f t="shared" si="895"/>
        <v>0</v>
      </c>
    </row>
    <row r="417" spans="2:44" x14ac:dyDescent="0.25">
      <c r="B417" s="118" t="s">
        <v>1052</v>
      </c>
      <c r="C417" s="119" t="s">
        <v>1053</v>
      </c>
      <c r="D4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20">
        <f t="shared" si="888"/>
        <v>0</v>
      </c>
      <c r="G417" s="120"/>
      <c r="H417" s="120">
        <f t="shared" si="889"/>
        <v>0</v>
      </c>
      <c r="I417" s="120"/>
      <c r="J417" s="120">
        <f t="shared" si="890"/>
        <v>0</v>
      </c>
      <c r="K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20">
        <f t="shared" si="891"/>
        <v>0</v>
      </c>
      <c r="AF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20">
        <f t="shared" si="892"/>
        <v>0</v>
      </c>
      <c r="AJ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20">
        <f t="shared" si="893"/>
        <v>0</v>
      </c>
      <c r="AN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20">
        <f t="shared" si="894"/>
        <v>0</v>
      </c>
      <c r="AR417" s="120">
        <f t="shared" si="895"/>
        <v>0</v>
      </c>
    </row>
    <row r="418" spans="2:44" x14ac:dyDescent="0.25">
      <c r="B418" s="118" t="s">
        <v>1054</v>
      </c>
      <c r="C418" s="119" t="s">
        <v>1055</v>
      </c>
      <c r="D4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20">
        <f t="shared" si="888"/>
        <v>0</v>
      </c>
      <c r="G418" s="120"/>
      <c r="H418" s="120">
        <f t="shared" si="889"/>
        <v>0</v>
      </c>
      <c r="I418" s="120"/>
      <c r="J418" s="120">
        <f t="shared" si="890"/>
        <v>0</v>
      </c>
      <c r="K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20">
        <f t="shared" si="891"/>
        <v>0</v>
      </c>
      <c r="AF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20">
        <f t="shared" si="892"/>
        <v>0</v>
      </c>
      <c r="AJ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20">
        <f t="shared" si="893"/>
        <v>0</v>
      </c>
      <c r="AN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20">
        <f t="shared" si="894"/>
        <v>0</v>
      </c>
      <c r="AR418" s="120">
        <f t="shared" si="895"/>
        <v>0</v>
      </c>
    </row>
    <row r="419" spans="2:44" x14ac:dyDescent="0.25">
      <c r="B419" s="118" t="s">
        <v>1056</v>
      </c>
      <c r="C419" s="119" t="s">
        <v>1057</v>
      </c>
      <c r="D4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20">
        <f t="shared" si="888"/>
        <v>0</v>
      </c>
      <c r="G419" s="120"/>
      <c r="H419" s="120">
        <f t="shared" si="889"/>
        <v>0</v>
      </c>
      <c r="I419" s="120"/>
      <c r="J419" s="120">
        <f t="shared" si="890"/>
        <v>0</v>
      </c>
      <c r="K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20">
        <f t="shared" si="891"/>
        <v>0</v>
      </c>
      <c r="AF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20">
        <f t="shared" si="892"/>
        <v>0</v>
      </c>
      <c r="AJ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20">
        <f t="shared" si="893"/>
        <v>0</v>
      </c>
      <c r="AN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20">
        <f t="shared" si="894"/>
        <v>0</v>
      </c>
      <c r="AR419" s="120">
        <f t="shared" si="895"/>
        <v>0</v>
      </c>
    </row>
    <row r="420" spans="2:44" x14ac:dyDescent="0.25">
      <c r="B420" s="118" t="s">
        <v>1058</v>
      </c>
      <c r="C420" s="119" t="s">
        <v>1059</v>
      </c>
      <c r="D4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20">
        <f t="shared" ref="F420:F428" si="896">D420+E420</f>
        <v>0</v>
      </c>
      <c r="G420" s="120"/>
      <c r="H420" s="120">
        <f t="shared" ref="H420:H428" si="897">F420-G420</f>
        <v>0</v>
      </c>
      <c r="I420" s="120"/>
      <c r="J420" s="120">
        <f t="shared" ref="J420:J428" si="898">F420-I420</f>
        <v>0</v>
      </c>
      <c r="K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20">
        <f t="shared" ref="AE420:AE428" si="899">AB420+AC420+AD420</f>
        <v>0</v>
      </c>
      <c r="AF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20">
        <f t="shared" ref="AI420:AI428" si="900">AF420+AG420+AH420</f>
        <v>0</v>
      </c>
      <c r="AJ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20">
        <f t="shared" ref="AM420:AM428" si="901">AJ420+AK420+AL420</f>
        <v>0</v>
      </c>
      <c r="AN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20">
        <f t="shared" ref="AQ420:AQ428" si="902">AN420+AO420+AP420</f>
        <v>0</v>
      </c>
      <c r="AR420" s="120">
        <f t="shared" ref="AR420:AR428" si="903">AE420+AI420+AM420+AQ420</f>
        <v>0</v>
      </c>
    </row>
    <row r="421" spans="2:44" x14ac:dyDescent="0.25">
      <c r="B421" s="118" t="s">
        <v>1060</v>
      </c>
      <c r="C421" s="119" t="s">
        <v>1061</v>
      </c>
      <c r="D4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20">
        <f t="shared" si="896"/>
        <v>0</v>
      </c>
      <c r="G421" s="120"/>
      <c r="H421" s="120">
        <f t="shared" si="897"/>
        <v>0</v>
      </c>
      <c r="I421" s="120"/>
      <c r="J421" s="120">
        <f t="shared" si="898"/>
        <v>0</v>
      </c>
      <c r="K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20">
        <f t="shared" si="899"/>
        <v>0</v>
      </c>
      <c r="AF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20">
        <f t="shared" si="900"/>
        <v>0</v>
      </c>
      <c r="AJ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20">
        <f t="shared" si="901"/>
        <v>0</v>
      </c>
      <c r="AN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20">
        <f t="shared" si="902"/>
        <v>0</v>
      </c>
      <c r="AR421" s="120">
        <f t="shared" si="903"/>
        <v>0</v>
      </c>
    </row>
    <row r="422" spans="2:44" x14ac:dyDescent="0.25">
      <c r="B422" s="118" t="s">
        <v>1062</v>
      </c>
      <c r="C422" s="119" t="s">
        <v>1063</v>
      </c>
      <c r="D4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20">
        <f t="shared" si="896"/>
        <v>0</v>
      </c>
      <c r="G422" s="120"/>
      <c r="H422" s="120">
        <f t="shared" si="897"/>
        <v>0</v>
      </c>
      <c r="I422" s="120"/>
      <c r="J422" s="120">
        <f t="shared" si="898"/>
        <v>0</v>
      </c>
      <c r="K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20">
        <f t="shared" si="899"/>
        <v>0</v>
      </c>
      <c r="AF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20">
        <f t="shared" si="900"/>
        <v>0</v>
      </c>
      <c r="AJ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20">
        <f t="shared" si="901"/>
        <v>0</v>
      </c>
      <c r="AN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20">
        <f t="shared" si="902"/>
        <v>0</v>
      </c>
      <c r="AR422" s="120">
        <f t="shared" si="903"/>
        <v>0</v>
      </c>
    </row>
    <row r="423" spans="2:44" x14ac:dyDescent="0.25">
      <c r="B423" s="118" t="s">
        <v>1064</v>
      </c>
      <c r="C423" s="119" t="s">
        <v>1065</v>
      </c>
      <c r="D4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20">
        <f t="shared" si="896"/>
        <v>0</v>
      </c>
      <c r="G423" s="120"/>
      <c r="H423" s="120">
        <f t="shared" si="897"/>
        <v>0</v>
      </c>
      <c r="I423" s="120"/>
      <c r="J423" s="120">
        <f t="shared" si="898"/>
        <v>0</v>
      </c>
      <c r="K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20">
        <f t="shared" si="899"/>
        <v>0</v>
      </c>
      <c r="AF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20">
        <f t="shared" si="900"/>
        <v>0</v>
      </c>
      <c r="AJ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20">
        <f t="shared" si="901"/>
        <v>0</v>
      </c>
      <c r="AN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20">
        <f t="shared" si="902"/>
        <v>0</v>
      </c>
      <c r="AR423" s="120">
        <f t="shared" si="903"/>
        <v>0</v>
      </c>
    </row>
    <row r="424" spans="2:44" x14ac:dyDescent="0.25">
      <c r="B424" s="118" t="s">
        <v>1066</v>
      </c>
      <c r="C424" s="119" t="s">
        <v>1067</v>
      </c>
      <c r="D4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20">
        <f t="shared" si="896"/>
        <v>0</v>
      </c>
      <c r="G424" s="120"/>
      <c r="H424" s="120">
        <f t="shared" si="897"/>
        <v>0</v>
      </c>
      <c r="I424" s="120"/>
      <c r="J424" s="120">
        <f t="shared" si="898"/>
        <v>0</v>
      </c>
      <c r="K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20">
        <f t="shared" si="899"/>
        <v>0</v>
      </c>
      <c r="AF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20">
        <f t="shared" si="900"/>
        <v>0</v>
      </c>
      <c r="AJ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20">
        <f t="shared" si="901"/>
        <v>0</v>
      </c>
      <c r="AN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20">
        <f t="shared" si="902"/>
        <v>0</v>
      </c>
      <c r="AR424" s="120">
        <f t="shared" si="903"/>
        <v>0</v>
      </c>
    </row>
    <row r="425" spans="2:44" x14ac:dyDescent="0.25">
      <c r="B425" s="118" t="s">
        <v>1068</v>
      </c>
      <c r="C425" s="119" t="s">
        <v>1069</v>
      </c>
      <c r="D4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20">
        <f t="shared" si="896"/>
        <v>0</v>
      </c>
      <c r="G425" s="120"/>
      <c r="H425" s="120">
        <f t="shared" si="897"/>
        <v>0</v>
      </c>
      <c r="I425" s="120"/>
      <c r="J425" s="120">
        <f t="shared" si="898"/>
        <v>0</v>
      </c>
      <c r="K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20">
        <f t="shared" si="899"/>
        <v>0</v>
      </c>
      <c r="AF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20">
        <f t="shared" si="900"/>
        <v>0</v>
      </c>
      <c r="AJ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20">
        <f t="shared" si="901"/>
        <v>0</v>
      </c>
      <c r="AN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20">
        <f t="shared" si="902"/>
        <v>0</v>
      </c>
      <c r="AR425" s="120">
        <f t="shared" si="903"/>
        <v>0</v>
      </c>
    </row>
    <row r="426" spans="2:44" x14ac:dyDescent="0.25">
      <c r="B426" s="118" t="s">
        <v>325</v>
      </c>
      <c r="C426" s="119" t="s">
        <v>1070</v>
      </c>
      <c r="D4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20">
        <f t="shared" si="896"/>
        <v>0</v>
      </c>
      <c r="G426" s="120"/>
      <c r="H426" s="120">
        <f t="shared" si="897"/>
        <v>0</v>
      </c>
      <c r="I426" s="120"/>
      <c r="J426" s="120">
        <f t="shared" si="898"/>
        <v>0</v>
      </c>
      <c r="K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20">
        <f t="shared" si="899"/>
        <v>0</v>
      </c>
      <c r="AF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20">
        <f t="shared" si="900"/>
        <v>0</v>
      </c>
      <c r="AJ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20">
        <f t="shared" si="901"/>
        <v>0</v>
      </c>
      <c r="AN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20">
        <f t="shared" si="902"/>
        <v>0</v>
      </c>
      <c r="AR426" s="120">
        <f t="shared" si="903"/>
        <v>0</v>
      </c>
    </row>
    <row r="427" spans="2:44" x14ac:dyDescent="0.25">
      <c r="B427" s="118" t="s">
        <v>1071</v>
      </c>
      <c r="C427" s="119" t="s">
        <v>1072</v>
      </c>
      <c r="D4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20">
        <f t="shared" si="896"/>
        <v>0</v>
      </c>
      <c r="G427" s="120"/>
      <c r="H427" s="120">
        <f t="shared" si="897"/>
        <v>0</v>
      </c>
      <c r="I427" s="120"/>
      <c r="J427" s="120">
        <f t="shared" si="898"/>
        <v>0</v>
      </c>
      <c r="K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20">
        <f t="shared" si="899"/>
        <v>0</v>
      </c>
      <c r="AF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20">
        <f t="shared" si="900"/>
        <v>0</v>
      </c>
      <c r="AJ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20">
        <f t="shared" si="901"/>
        <v>0</v>
      </c>
      <c r="AN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20">
        <f t="shared" si="902"/>
        <v>0</v>
      </c>
      <c r="AR427" s="120">
        <f t="shared" si="903"/>
        <v>0</v>
      </c>
    </row>
    <row r="428" spans="2:44" x14ac:dyDescent="0.25">
      <c r="B428" s="118" t="s">
        <v>1073</v>
      </c>
      <c r="C428" s="119" t="s">
        <v>1063</v>
      </c>
      <c r="D4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20">
        <f t="shared" si="896"/>
        <v>0</v>
      </c>
      <c r="G428" s="120"/>
      <c r="H428" s="120">
        <f t="shared" si="897"/>
        <v>0</v>
      </c>
      <c r="I428" s="120"/>
      <c r="J428" s="120">
        <f t="shared" si="898"/>
        <v>0</v>
      </c>
      <c r="K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20">
        <f t="shared" si="899"/>
        <v>0</v>
      </c>
      <c r="AF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20">
        <f t="shared" si="900"/>
        <v>0</v>
      </c>
      <c r="AJ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20">
        <f t="shared" si="901"/>
        <v>0</v>
      </c>
      <c r="AN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20">
        <f t="shared" si="902"/>
        <v>0</v>
      </c>
      <c r="AR428" s="120">
        <f t="shared" si="903"/>
        <v>0</v>
      </c>
    </row>
    <row r="429" spans="2:44" x14ac:dyDescent="0.25">
      <c r="B429" s="118" t="s">
        <v>1074</v>
      </c>
      <c r="C429" s="119" t="s">
        <v>1075</v>
      </c>
      <c r="D4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20">
        <f t="shared" ref="F429:F444" si="904">D429+E429</f>
        <v>0</v>
      </c>
      <c r="G429" s="120"/>
      <c r="H429" s="120">
        <f t="shared" ref="H429:H444" si="905">F429-G429</f>
        <v>0</v>
      </c>
      <c r="I429" s="120"/>
      <c r="J429" s="120">
        <f t="shared" ref="J429:J444" si="906">F429-I429</f>
        <v>0</v>
      </c>
      <c r="K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20">
        <f t="shared" ref="AE429:AE444" si="907">AB429+AC429+AD429</f>
        <v>0</v>
      </c>
      <c r="AF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20">
        <f t="shared" ref="AI429:AI444" si="908">AF429+AG429+AH429</f>
        <v>0</v>
      </c>
      <c r="AJ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20">
        <f t="shared" ref="AM429:AM444" si="909">AJ429+AK429+AL429</f>
        <v>0</v>
      </c>
      <c r="AN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20">
        <f t="shared" ref="AQ429:AQ444" si="910">AN429+AO429+AP429</f>
        <v>0</v>
      </c>
      <c r="AR429" s="120">
        <f t="shared" ref="AR429:AR444" si="911">AE429+AI429+AM429+AQ429</f>
        <v>0</v>
      </c>
    </row>
    <row r="430" spans="2:44" x14ac:dyDescent="0.25">
      <c r="B430" s="118" t="s">
        <v>1076</v>
      </c>
      <c r="C430" s="119" t="s">
        <v>1077</v>
      </c>
      <c r="D4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20">
        <f t="shared" si="904"/>
        <v>0</v>
      </c>
      <c r="G430" s="120"/>
      <c r="H430" s="120">
        <f t="shared" si="905"/>
        <v>0</v>
      </c>
      <c r="I430" s="120"/>
      <c r="J430" s="120">
        <f t="shared" si="906"/>
        <v>0</v>
      </c>
      <c r="K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20">
        <f t="shared" si="907"/>
        <v>0</v>
      </c>
      <c r="AF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20">
        <f t="shared" si="908"/>
        <v>0</v>
      </c>
      <c r="AJ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20">
        <f t="shared" si="909"/>
        <v>0</v>
      </c>
      <c r="AN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20">
        <f t="shared" si="910"/>
        <v>0</v>
      </c>
      <c r="AR430" s="120">
        <f t="shared" si="911"/>
        <v>0</v>
      </c>
    </row>
    <row r="431" spans="2:44" x14ac:dyDescent="0.25">
      <c r="B431" s="118" t="s">
        <v>1078</v>
      </c>
      <c r="C431" s="119" t="s">
        <v>1079</v>
      </c>
      <c r="D4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20">
        <f t="shared" si="904"/>
        <v>0</v>
      </c>
      <c r="G431" s="120"/>
      <c r="H431" s="120">
        <f t="shared" si="905"/>
        <v>0</v>
      </c>
      <c r="I431" s="120"/>
      <c r="J431" s="120">
        <f t="shared" si="906"/>
        <v>0</v>
      </c>
      <c r="K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20">
        <f t="shared" si="907"/>
        <v>0</v>
      </c>
      <c r="AF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20">
        <f t="shared" si="908"/>
        <v>0</v>
      </c>
      <c r="AJ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20">
        <f t="shared" si="909"/>
        <v>0</v>
      </c>
      <c r="AN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20">
        <f t="shared" si="910"/>
        <v>0</v>
      </c>
      <c r="AR431" s="120">
        <f t="shared" si="911"/>
        <v>0</v>
      </c>
    </row>
    <row r="432" spans="2:44" x14ac:dyDescent="0.25">
      <c r="B432" s="118" t="s">
        <v>1080</v>
      </c>
      <c r="C432" s="119" t="s">
        <v>1081</v>
      </c>
      <c r="D4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20">
        <f t="shared" si="904"/>
        <v>0</v>
      </c>
      <c r="G432" s="120"/>
      <c r="H432" s="120">
        <f t="shared" si="905"/>
        <v>0</v>
      </c>
      <c r="I432" s="120"/>
      <c r="J432" s="120">
        <f t="shared" si="906"/>
        <v>0</v>
      </c>
      <c r="K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20">
        <f t="shared" si="907"/>
        <v>0</v>
      </c>
      <c r="AF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20">
        <f t="shared" si="908"/>
        <v>0</v>
      </c>
      <c r="AJ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20">
        <f t="shared" si="909"/>
        <v>0</v>
      </c>
      <c r="AN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20">
        <f t="shared" si="910"/>
        <v>0</v>
      </c>
      <c r="AR432" s="120">
        <f t="shared" si="911"/>
        <v>0</v>
      </c>
    </row>
    <row r="433" spans="2:44" x14ac:dyDescent="0.25">
      <c r="B433" s="118" t="s">
        <v>1082</v>
      </c>
      <c r="C433" s="119" t="s">
        <v>1083</v>
      </c>
      <c r="D4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20">
        <f t="shared" si="904"/>
        <v>0</v>
      </c>
      <c r="G433" s="120"/>
      <c r="H433" s="120">
        <f t="shared" si="905"/>
        <v>0</v>
      </c>
      <c r="I433" s="120"/>
      <c r="J433" s="120">
        <f t="shared" si="906"/>
        <v>0</v>
      </c>
      <c r="K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20">
        <f t="shared" si="907"/>
        <v>0</v>
      </c>
      <c r="AF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20">
        <f t="shared" si="908"/>
        <v>0</v>
      </c>
      <c r="AJ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20">
        <f t="shared" si="909"/>
        <v>0</v>
      </c>
      <c r="AN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20">
        <f t="shared" si="910"/>
        <v>0</v>
      </c>
      <c r="AR433" s="120">
        <f t="shared" si="911"/>
        <v>0</v>
      </c>
    </row>
    <row r="434" spans="2:44" x14ac:dyDescent="0.25">
      <c r="B434" s="118" t="s">
        <v>1084</v>
      </c>
      <c r="C434" s="119" t="s">
        <v>1085</v>
      </c>
      <c r="D4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20">
        <f t="shared" si="904"/>
        <v>0</v>
      </c>
      <c r="G434" s="120"/>
      <c r="H434" s="120">
        <f t="shared" si="905"/>
        <v>0</v>
      </c>
      <c r="I434" s="120"/>
      <c r="J434" s="120">
        <f t="shared" si="906"/>
        <v>0</v>
      </c>
      <c r="K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20">
        <f t="shared" si="907"/>
        <v>0</v>
      </c>
      <c r="AF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20">
        <f t="shared" si="908"/>
        <v>0</v>
      </c>
      <c r="AJ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20">
        <f t="shared" si="909"/>
        <v>0</v>
      </c>
      <c r="AN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20">
        <f t="shared" si="910"/>
        <v>0</v>
      </c>
      <c r="AR434" s="120">
        <f t="shared" si="911"/>
        <v>0</v>
      </c>
    </row>
    <row r="435" spans="2:44" x14ac:dyDescent="0.25">
      <c r="B435" s="118" t="s">
        <v>1086</v>
      </c>
      <c r="C435" s="119" t="s">
        <v>1087</v>
      </c>
      <c r="D4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20">
        <f t="shared" si="904"/>
        <v>0</v>
      </c>
      <c r="G435" s="120"/>
      <c r="H435" s="120">
        <f t="shared" si="905"/>
        <v>0</v>
      </c>
      <c r="I435" s="120"/>
      <c r="J435" s="120">
        <f t="shared" si="906"/>
        <v>0</v>
      </c>
      <c r="K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20">
        <f t="shared" si="907"/>
        <v>0</v>
      </c>
      <c r="AF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20">
        <f t="shared" si="908"/>
        <v>0</v>
      </c>
      <c r="AJ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20">
        <f t="shared" si="909"/>
        <v>0</v>
      </c>
      <c r="AN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20">
        <f t="shared" si="910"/>
        <v>0</v>
      </c>
      <c r="AR435" s="120">
        <f t="shared" si="911"/>
        <v>0</v>
      </c>
    </row>
    <row r="436" spans="2:44" x14ac:dyDescent="0.25">
      <c r="B436" s="118" t="s">
        <v>1088</v>
      </c>
      <c r="C436" s="119" t="s">
        <v>1089</v>
      </c>
      <c r="D4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20">
        <f t="shared" si="904"/>
        <v>0</v>
      </c>
      <c r="G436" s="120"/>
      <c r="H436" s="120">
        <f t="shared" si="905"/>
        <v>0</v>
      </c>
      <c r="I436" s="120"/>
      <c r="J436" s="120">
        <f t="shared" si="906"/>
        <v>0</v>
      </c>
      <c r="K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20">
        <f t="shared" si="907"/>
        <v>0</v>
      </c>
      <c r="AF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20">
        <f t="shared" si="908"/>
        <v>0</v>
      </c>
      <c r="AJ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20">
        <f t="shared" si="909"/>
        <v>0</v>
      </c>
      <c r="AN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20">
        <f t="shared" si="910"/>
        <v>0</v>
      </c>
      <c r="AR436" s="120">
        <f t="shared" si="911"/>
        <v>0</v>
      </c>
    </row>
    <row r="437" spans="2:44" x14ac:dyDescent="0.25">
      <c r="B437" s="118" t="s">
        <v>1090</v>
      </c>
      <c r="C437" s="119" t="s">
        <v>1091</v>
      </c>
      <c r="D4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20">
        <f t="shared" si="904"/>
        <v>0</v>
      </c>
      <c r="G437" s="120"/>
      <c r="H437" s="120">
        <f t="shared" si="905"/>
        <v>0</v>
      </c>
      <c r="I437" s="120"/>
      <c r="J437" s="120">
        <f t="shared" si="906"/>
        <v>0</v>
      </c>
      <c r="K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20">
        <f t="shared" si="907"/>
        <v>0</v>
      </c>
      <c r="AF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20">
        <f t="shared" si="908"/>
        <v>0</v>
      </c>
      <c r="AJ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20">
        <f t="shared" si="909"/>
        <v>0</v>
      </c>
      <c r="AN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20">
        <f t="shared" si="910"/>
        <v>0</v>
      </c>
      <c r="AR437" s="120">
        <f t="shared" si="911"/>
        <v>0</v>
      </c>
    </row>
    <row r="438" spans="2:44" x14ac:dyDescent="0.25">
      <c r="B438" s="118" t="s">
        <v>1092</v>
      </c>
      <c r="C438" s="119" t="s">
        <v>1093</v>
      </c>
      <c r="D4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20">
        <f t="shared" si="904"/>
        <v>0</v>
      </c>
      <c r="G438" s="120"/>
      <c r="H438" s="120">
        <f t="shared" si="905"/>
        <v>0</v>
      </c>
      <c r="I438" s="120"/>
      <c r="J438" s="120">
        <f t="shared" si="906"/>
        <v>0</v>
      </c>
      <c r="K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20">
        <f t="shared" si="907"/>
        <v>0</v>
      </c>
      <c r="AF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20">
        <f t="shared" si="908"/>
        <v>0</v>
      </c>
      <c r="AJ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20">
        <f t="shared" si="909"/>
        <v>0</v>
      </c>
      <c r="AN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20">
        <f t="shared" si="910"/>
        <v>0</v>
      </c>
      <c r="AR438" s="120">
        <f t="shared" si="911"/>
        <v>0</v>
      </c>
    </row>
    <row r="439" spans="2:44" x14ac:dyDescent="0.25">
      <c r="B439" s="118" t="s">
        <v>1094</v>
      </c>
      <c r="C439" s="119" t="s">
        <v>1095</v>
      </c>
      <c r="D4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20">
        <f t="shared" si="904"/>
        <v>0</v>
      </c>
      <c r="G439" s="120"/>
      <c r="H439" s="120">
        <f t="shared" si="905"/>
        <v>0</v>
      </c>
      <c r="I439" s="120"/>
      <c r="J439" s="120">
        <f t="shared" si="906"/>
        <v>0</v>
      </c>
      <c r="K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20">
        <f t="shared" si="907"/>
        <v>0</v>
      </c>
      <c r="AF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20">
        <f t="shared" si="908"/>
        <v>0</v>
      </c>
      <c r="AJ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20">
        <f t="shared" si="909"/>
        <v>0</v>
      </c>
      <c r="AN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20">
        <f t="shared" si="910"/>
        <v>0</v>
      </c>
      <c r="AR439" s="120">
        <f t="shared" si="911"/>
        <v>0</v>
      </c>
    </row>
    <row r="440" spans="2:44" x14ac:dyDescent="0.25">
      <c r="B440" s="118" t="s">
        <v>1096</v>
      </c>
      <c r="C440" s="119" t="s">
        <v>1097</v>
      </c>
      <c r="D4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20">
        <f t="shared" si="904"/>
        <v>0</v>
      </c>
      <c r="G440" s="120"/>
      <c r="H440" s="120">
        <f t="shared" si="905"/>
        <v>0</v>
      </c>
      <c r="I440" s="120"/>
      <c r="J440" s="120">
        <f t="shared" si="906"/>
        <v>0</v>
      </c>
      <c r="K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20">
        <f t="shared" si="907"/>
        <v>0</v>
      </c>
      <c r="AF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20">
        <f t="shared" si="908"/>
        <v>0</v>
      </c>
      <c r="AJ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20">
        <f t="shared" si="909"/>
        <v>0</v>
      </c>
      <c r="AN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20">
        <f t="shared" si="910"/>
        <v>0</v>
      </c>
      <c r="AR440" s="120">
        <f t="shared" si="911"/>
        <v>0</v>
      </c>
    </row>
    <row r="441" spans="2:44" x14ac:dyDescent="0.25">
      <c r="B441" s="118" t="s">
        <v>1098</v>
      </c>
      <c r="C441" s="119" t="s">
        <v>1099</v>
      </c>
      <c r="D4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20">
        <f t="shared" si="904"/>
        <v>0</v>
      </c>
      <c r="G441" s="120"/>
      <c r="H441" s="120">
        <f t="shared" si="905"/>
        <v>0</v>
      </c>
      <c r="I441" s="120"/>
      <c r="J441" s="120">
        <f t="shared" si="906"/>
        <v>0</v>
      </c>
      <c r="K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20">
        <f t="shared" si="907"/>
        <v>0</v>
      </c>
      <c r="AF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20">
        <f t="shared" si="908"/>
        <v>0</v>
      </c>
      <c r="AJ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20">
        <f t="shared" si="909"/>
        <v>0</v>
      </c>
      <c r="AN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20">
        <f t="shared" si="910"/>
        <v>0</v>
      </c>
      <c r="AR441" s="120">
        <f t="shared" si="911"/>
        <v>0</v>
      </c>
    </row>
    <row r="442" spans="2:44" x14ac:dyDescent="0.25">
      <c r="B442" s="118" t="s">
        <v>1100</v>
      </c>
      <c r="C442" s="119" t="s">
        <v>1101</v>
      </c>
      <c r="D4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20">
        <f t="shared" si="904"/>
        <v>0</v>
      </c>
      <c r="G442" s="120"/>
      <c r="H442" s="120">
        <f t="shared" si="905"/>
        <v>0</v>
      </c>
      <c r="I442" s="120"/>
      <c r="J442" s="120">
        <f t="shared" si="906"/>
        <v>0</v>
      </c>
      <c r="K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20">
        <f t="shared" si="907"/>
        <v>0</v>
      </c>
      <c r="AF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20">
        <f t="shared" si="908"/>
        <v>0</v>
      </c>
      <c r="AJ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20">
        <f t="shared" si="909"/>
        <v>0</v>
      </c>
      <c r="AN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20">
        <f t="shared" si="910"/>
        <v>0</v>
      </c>
      <c r="AR442" s="120">
        <f t="shared" si="911"/>
        <v>0</v>
      </c>
    </row>
    <row r="443" spans="2:44" x14ac:dyDescent="0.25">
      <c r="B443" s="118" t="s">
        <v>1102</v>
      </c>
      <c r="C443" s="119" t="s">
        <v>1103</v>
      </c>
      <c r="D4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20">
        <f t="shared" si="904"/>
        <v>0</v>
      </c>
      <c r="G443" s="120"/>
      <c r="H443" s="120">
        <f t="shared" si="905"/>
        <v>0</v>
      </c>
      <c r="I443" s="120"/>
      <c r="J443" s="120">
        <f t="shared" si="906"/>
        <v>0</v>
      </c>
      <c r="K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20">
        <f t="shared" si="907"/>
        <v>0</v>
      </c>
      <c r="AF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20">
        <f t="shared" si="908"/>
        <v>0</v>
      </c>
      <c r="AJ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20">
        <f t="shared" si="909"/>
        <v>0</v>
      </c>
      <c r="AN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20">
        <f t="shared" si="910"/>
        <v>0</v>
      </c>
      <c r="AR443" s="120">
        <f t="shared" si="911"/>
        <v>0</v>
      </c>
    </row>
    <row r="444" spans="2:44" x14ac:dyDescent="0.25">
      <c r="B444" s="118" t="s">
        <v>1104</v>
      </c>
      <c r="C444" s="119" t="s">
        <v>1105</v>
      </c>
      <c r="D4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20">
        <f t="shared" si="904"/>
        <v>0</v>
      </c>
      <c r="G444" s="120"/>
      <c r="H444" s="120">
        <f t="shared" si="905"/>
        <v>0</v>
      </c>
      <c r="I444" s="120"/>
      <c r="J444" s="120">
        <f t="shared" si="906"/>
        <v>0</v>
      </c>
      <c r="K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20">
        <f t="shared" si="907"/>
        <v>0</v>
      </c>
      <c r="AF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20">
        <f t="shared" si="908"/>
        <v>0</v>
      </c>
      <c r="AJ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20">
        <f t="shared" si="909"/>
        <v>0</v>
      </c>
      <c r="AN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20">
        <f t="shared" si="910"/>
        <v>0</v>
      </c>
      <c r="AR444" s="120">
        <f t="shared" si="911"/>
        <v>0</v>
      </c>
    </row>
    <row r="445" spans="2:44" x14ac:dyDescent="0.25">
      <c r="B445" s="118" t="s">
        <v>1106</v>
      </c>
      <c r="C445" s="119" t="s">
        <v>1107</v>
      </c>
      <c r="D4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20">
        <f>D445+E445</f>
        <v>0</v>
      </c>
      <c r="G445" s="120"/>
      <c r="H445" s="120">
        <f>F445-G445</f>
        <v>0</v>
      </c>
      <c r="I445" s="120"/>
      <c r="J445" s="120">
        <f>F445-I445</f>
        <v>0</v>
      </c>
      <c r="K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20">
        <f>AB445+AC445+AD445</f>
        <v>0</v>
      </c>
      <c r="AF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20">
        <f>AF445+AG445+AH445</f>
        <v>0</v>
      </c>
      <c r="AJ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20">
        <f>AJ445+AK445+AL445</f>
        <v>0</v>
      </c>
      <c r="AN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20">
        <f>AN445+AO445+AP445</f>
        <v>0</v>
      </c>
      <c r="AR445" s="120">
        <f>AE445+AI445+AM445+AQ445</f>
        <v>0</v>
      </c>
    </row>
    <row r="446" spans="2:44" x14ac:dyDescent="0.25">
      <c r="B446" s="118" t="s">
        <v>1108</v>
      </c>
      <c r="C446" s="119" t="s">
        <v>1109</v>
      </c>
      <c r="D4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20">
        <f>D446+E446</f>
        <v>0</v>
      </c>
      <c r="G446" s="120"/>
      <c r="H446" s="120">
        <f>F446-G446</f>
        <v>0</v>
      </c>
      <c r="I446" s="120"/>
      <c r="J446" s="120">
        <f>F446-I446</f>
        <v>0</v>
      </c>
      <c r="K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20">
        <f>AB446+AC446+AD446</f>
        <v>0</v>
      </c>
      <c r="AF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20">
        <f>AF446+AG446+AH446</f>
        <v>0</v>
      </c>
      <c r="AJ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20">
        <f>AJ446+AK446+AL446</f>
        <v>0</v>
      </c>
      <c r="AN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20">
        <f>AN446+AO446+AP446</f>
        <v>0</v>
      </c>
      <c r="AR446" s="120">
        <f>AE446+AI446+AM446+AQ446</f>
        <v>0</v>
      </c>
    </row>
    <row r="447" spans="2:44" x14ac:dyDescent="0.25">
      <c r="B447" s="118" t="s">
        <v>1110</v>
      </c>
      <c r="C447" s="119" t="s">
        <v>1111</v>
      </c>
      <c r="D4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20">
        <f>D447+E447</f>
        <v>0</v>
      </c>
      <c r="G447" s="120"/>
      <c r="H447" s="120">
        <f>F447-G447</f>
        <v>0</v>
      </c>
      <c r="I447" s="120"/>
      <c r="J447" s="120">
        <f>F447-I447</f>
        <v>0</v>
      </c>
      <c r="K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20">
        <f>AB447+AC447+AD447</f>
        <v>0</v>
      </c>
      <c r="AF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20">
        <f>AF447+AG447+AH447</f>
        <v>0</v>
      </c>
      <c r="AJ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20">
        <f>AJ447+AK447+AL447</f>
        <v>0</v>
      </c>
      <c r="AN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20">
        <f>AN447+AO447+AP447</f>
        <v>0</v>
      </c>
      <c r="AR447" s="120">
        <f>AE447+AI447+AM447+AQ447</f>
        <v>0</v>
      </c>
    </row>
    <row r="448" spans="2:44" x14ac:dyDescent="0.25">
      <c r="B448" s="118" t="s">
        <v>1112</v>
      </c>
      <c r="C448" s="119" t="s">
        <v>1113</v>
      </c>
      <c r="D4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20">
        <f>D448+E448</f>
        <v>0</v>
      </c>
      <c r="G448" s="120"/>
      <c r="H448" s="120">
        <f>F448-G448</f>
        <v>0</v>
      </c>
      <c r="I448" s="120"/>
      <c r="J448" s="120">
        <f>F448-I448</f>
        <v>0</v>
      </c>
      <c r="K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20">
        <f>AB448+AC448+AD448</f>
        <v>0</v>
      </c>
      <c r="AF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20">
        <f>AF448+AG448+AH448</f>
        <v>0</v>
      </c>
      <c r="AJ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20">
        <f>AJ448+AK448+AL448</f>
        <v>0</v>
      </c>
      <c r="AN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20">
        <f>AN448+AO448+AP448</f>
        <v>0</v>
      </c>
      <c r="AR448" s="120">
        <f>AE448+AI448+AM448+AQ448</f>
        <v>0</v>
      </c>
    </row>
    <row r="449" spans="2:44" x14ac:dyDescent="0.25">
      <c r="B449" s="118" t="s">
        <v>1114</v>
      </c>
      <c r="C449" s="119" t="s">
        <v>1115</v>
      </c>
      <c r="D4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20">
        <f t="shared" ref="F449:F452" si="912">D449+E449</f>
        <v>0</v>
      </c>
      <c r="G449" s="120"/>
      <c r="H449" s="120">
        <f t="shared" ref="H449:H452" si="913">F449-G449</f>
        <v>0</v>
      </c>
      <c r="I449" s="120"/>
      <c r="J449" s="120">
        <f t="shared" ref="J449:J452" si="914">F449-I449</f>
        <v>0</v>
      </c>
      <c r="K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20">
        <f t="shared" ref="AE449:AE452" si="915">AB449+AC449+AD449</f>
        <v>0</v>
      </c>
      <c r="AF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20">
        <f t="shared" ref="AI449:AI452" si="916">AF449+AG449+AH449</f>
        <v>0</v>
      </c>
      <c r="AJ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20">
        <f t="shared" ref="AM449:AM452" si="917">AJ449+AK449+AL449</f>
        <v>0</v>
      </c>
      <c r="AN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20">
        <f t="shared" ref="AQ449:AQ452" si="918">AN449+AO449+AP449</f>
        <v>0</v>
      </c>
      <c r="AR449" s="120">
        <f t="shared" ref="AR449:AR452" si="919">AE449+AI449+AM449+AQ449</f>
        <v>0</v>
      </c>
    </row>
    <row r="450" spans="2:44" x14ac:dyDescent="0.25">
      <c r="B450" s="118" t="s">
        <v>1116</v>
      </c>
      <c r="C450" s="119" t="s">
        <v>1117</v>
      </c>
      <c r="D4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20">
        <f t="shared" si="912"/>
        <v>0</v>
      </c>
      <c r="G450" s="120"/>
      <c r="H450" s="120">
        <f t="shared" si="913"/>
        <v>0</v>
      </c>
      <c r="I450" s="120"/>
      <c r="J450" s="120">
        <f t="shared" si="914"/>
        <v>0</v>
      </c>
      <c r="K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20">
        <f t="shared" si="915"/>
        <v>0</v>
      </c>
      <c r="AF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20">
        <f t="shared" si="916"/>
        <v>0</v>
      </c>
      <c r="AJ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20">
        <f t="shared" si="917"/>
        <v>0</v>
      </c>
      <c r="AN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20">
        <f t="shared" si="918"/>
        <v>0</v>
      </c>
      <c r="AR450" s="120">
        <f t="shared" si="919"/>
        <v>0</v>
      </c>
    </row>
    <row r="451" spans="2:44" x14ac:dyDescent="0.25">
      <c r="B451" s="118" t="s">
        <v>1118</v>
      </c>
      <c r="C451" s="119" t="s">
        <v>1119</v>
      </c>
      <c r="D4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20">
        <f t="shared" si="912"/>
        <v>0</v>
      </c>
      <c r="G451" s="120"/>
      <c r="H451" s="120">
        <f t="shared" si="913"/>
        <v>0</v>
      </c>
      <c r="I451" s="120"/>
      <c r="J451" s="120">
        <f t="shared" si="914"/>
        <v>0</v>
      </c>
      <c r="K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20">
        <f t="shared" si="915"/>
        <v>0</v>
      </c>
      <c r="AF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20">
        <f t="shared" si="916"/>
        <v>0</v>
      </c>
      <c r="AJ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20">
        <f t="shared" si="917"/>
        <v>0</v>
      </c>
      <c r="AN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20">
        <f t="shared" si="918"/>
        <v>0</v>
      </c>
      <c r="AR451" s="120">
        <f t="shared" si="919"/>
        <v>0</v>
      </c>
    </row>
    <row r="452" spans="2:44" x14ac:dyDescent="0.25">
      <c r="B452" s="118" t="s">
        <v>1120</v>
      </c>
      <c r="C452" s="119" t="s">
        <v>1121</v>
      </c>
      <c r="D4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20">
        <f t="shared" si="912"/>
        <v>0</v>
      </c>
      <c r="G452" s="120"/>
      <c r="H452" s="120">
        <f t="shared" si="913"/>
        <v>0</v>
      </c>
      <c r="I452" s="120"/>
      <c r="J452" s="120">
        <f t="shared" si="914"/>
        <v>0</v>
      </c>
      <c r="K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20">
        <f t="shared" si="915"/>
        <v>0</v>
      </c>
      <c r="AF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20">
        <f t="shared" si="916"/>
        <v>0</v>
      </c>
      <c r="AJ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20">
        <f t="shared" si="917"/>
        <v>0</v>
      </c>
      <c r="AN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20">
        <f t="shared" si="918"/>
        <v>0</v>
      </c>
      <c r="AR452" s="120">
        <f t="shared" si="919"/>
        <v>0</v>
      </c>
    </row>
    <row r="453" spans="2:44" x14ac:dyDescent="0.25">
      <c r="B453" s="118" t="s">
        <v>315</v>
      </c>
      <c r="C453" s="119" t="s">
        <v>183</v>
      </c>
      <c r="D4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20">
        <f t="shared" si="880"/>
        <v>0</v>
      </c>
      <c r="G453" s="120"/>
      <c r="H453" s="120">
        <f t="shared" si="881"/>
        <v>0</v>
      </c>
      <c r="I453" s="120"/>
      <c r="J453" s="120">
        <f t="shared" si="882"/>
        <v>0</v>
      </c>
      <c r="K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20">
        <f t="shared" si="883"/>
        <v>0</v>
      </c>
      <c r="AF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20">
        <f t="shared" si="884"/>
        <v>0</v>
      </c>
      <c r="AJ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20">
        <f t="shared" si="885"/>
        <v>0</v>
      </c>
      <c r="AN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20">
        <f t="shared" si="886"/>
        <v>0</v>
      </c>
      <c r="AR453" s="120">
        <f t="shared" si="887"/>
        <v>0</v>
      </c>
    </row>
    <row r="454" spans="2:44" x14ac:dyDescent="0.25">
      <c r="B454" s="118" t="s">
        <v>1122</v>
      </c>
      <c r="C454" s="119" t="s">
        <v>1123</v>
      </c>
      <c r="D4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20">
        <f t="shared" ref="F454:F456" si="920">D454+E454</f>
        <v>0</v>
      </c>
      <c r="G454" s="120"/>
      <c r="H454" s="120">
        <f t="shared" ref="H454:H456" si="921">F454-G454</f>
        <v>0</v>
      </c>
      <c r="I454" s="120"/>
      <c r="J454" s="120">
        <f t="shared" ref="J454:J456" si="922">F454-I454</f>
        <v>0</v>
      </c>
      <c r="K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20">
        <f t="shared" ref="AE454:AE456" si="923">AB454+AC454+AD454</f>
        <v>0</v>
      </c>
      <c r="AF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20">
        <f t="shared" ref="AI454:AI456" si="924">AF454+AG454+AH454</f>
        <v>0</v>
      </c>
      <c r="AJ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20">
        <f t="shared" ref="AM454:AM456" si="925">AJ454+AK454+AL454</f>
        <v>0</v>
      </c>
      <c r="AN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20">
        <f t="shared" ref="AQ454:AQ456" si="926">AN454+AO454+AP454</f>
        <v>0</v>
      </c>
      <c r="AR454" s="120">
        <f t="shared" ref="AR454:AR456" si="927">AE454+AI454+AM454+AQ454</f>
        <v>0</v>
      </c>
    </row>
    <row r="455" spans="2:44" x14ac:dyDescent="0.25">
      <c r="B455" s="118" t="s">
        <v>1124</v>
      </c>
      <c r="C455" s="119" t="s">
        <v>1125</v>
      </c>
      <c r="D4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20">
        <f t="shared" si="920"/>
        <v>0</v>
      </c>
      <c r="G455" s="120"/>
      <c r="H455" s="120">
        <f t="shared" si="921"/>
        <v>0</v>
      </c>
      <c r="I455" s="120"/>
      <c r="J455" s="120">
        <f t="shared" si="922"/>
        <v>0</v>
      </c>
      <c r="K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20">
        <f t="shared" si="923"/>
        <v>0</v>
      </c>
      <c r="AF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20">
        <f t="shared" si="924"/>
        <v>0</v>
      </c>
      <c r="AJ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20">
        <f t="shared" si="925"/>
        <v>0</v>
      </c>
      <c r="AN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20">
        <f t="shared" si="926"/>
        <v>0</v>
      </c>
      <c r="AR455" s="120">
        <f t="shared" si="927"/>
        <v>0</v>
      </c>
    </row>
    <row r="456" spans="2:44" x14ac:dyDescent="0.25">
      <c r="B456" s="118" t="s">
        <v>1126</v>
      </c>
      <c r="C456" s="119" t="s">
        <v>1127</v>
      </c>
      <c r="D4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20">
        <f t="shared" si="920"/>
        <v>0</v>
      </c>
      <c r="G456" s="120"/>
      <c r="H456" s="120">
        <f t="shared" si="921"/>
        <v>0</v>
      </c>
      <c r="I456" s="120"/>
      <c r="J456" s="120">
        <f t="shared" si="922"/>
        <v>0</v>
      </c>
      <c r="K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20">
        <f t="shared" si="923"/>
        <v>0</v>
      </c>
      <c r="AF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20">
        <f t="shared" si="924"/>
        <v>0</v>
      </c>
      <c r="AJ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20">
        <f t="shared" si="925"/>
        <v>0</v>
      </c>
      <c r="AN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20">
        <f t="shared" si="926"/>
        <v>0</v>
      </c>
      <c r="AR456" s="120">
        <f t="shared" si="927"/>
        <v>0</v>
      </c>
    </row>
    <row r="457" spans="2:44" x14ac:dyDescent="0.25">
      <c r="B457" s="118" t="s">
        <v>1128</v>
      </c>
      <c r="C457" s="119" t="s">
        <v>1129</v>
      </c>
      <c r="D4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20">
        <f t="shared" si="830"/>
        <v>0</v>
      </c>
      <c r="G457" s="120"/>
      <c r="H457" s="120">
        <f t="shared" si="623"/>
        <v>0</v>
      </c>
      <c r="I457" s="120"/>
      <c r="J457" s="120">
        <f t="shared" si="624"/>
        <v>0</v>
      </c>
      <c r="K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20">
        <f t="shared" si="628"/>
        <v>0</v>
      </c>
      <c r="AF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20">
        <f t="shared" si="629"/>
        <v>0</v>
      </c>
      <c r="AJ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20">
        <f t="shared" si="630"/>
        <v>0</v>
      </c>
      <c r="AN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20">
        <f t="shared" si="631"/>
        <v>0</v>
      </c>
      <c r="AR457" s="120">
        <f t="shared" si="632"/>
        <v>0</v>
      </c>
    </row>
    <row r="458" spans="2:44" x14ac:dyDescent="0.25">
      <c r="B458" s="118" t="s">
        <v>1130</v>
      </c>
      <c r="C458" s="119" t="s">
        <v>1131</v>
      </c>
      <c r="D4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20">
        <f t="shared" si="830"/>
        <v>0</v>
      </c>
      <c r="G458" s="120"/>
      <c r="H458" s="120">
        <f t="shared" si="623"/>
        <v>0</v>
      </c>
      <c r="I458" s="120"/>
      <c r="J458" s="120">
        <f t="shared" si="624"/>
        <v>0</v>
      </c>
      <c r="K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20">
        <f t="shared" si="628"/>
        <v>0</v>
      </c>
      <c r="AF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20">
        <f t="shared" si="629"/>
        <v>0</v>
      </c>
      <c r="AJ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20">
        <f t="shared" si="630"/>
        <v>0</v>
      </c>
      <c r="AN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20">
        <f t="shared" si="631"/>
        <v>0</v>
      </c>
      <c r="AR458" s="120">
        <f t="shared" si="632"/>
        <v>0</v>
      </c>
    </row>
    <row r="459" spans="2:44" x14ac:dyDescent="0.25">
      <c r="B459" s="127" t="s">
        <v>316</v>
      </c>
      <c r="C459" s="128" t="s">
        <v>184</v>
      </c>
      <c r="D459" s="129">
        <f>SUM(D460:D466)</f>
        <v>0</v>
      </c>
      <c r="E459" s="129">
        <f>SUM(E460:E466)</f>
        <v>0</v>
      </c>
      <c r="F459" s="129">
        <f t="shared" si="830"/>
        <v>0</v>
      </c>
      <c r="G459" s="129">
        <f>SUM(G460:G466)</f>
        <v>0</v>
      </c>
      <c r="H459" s="129">
        <f t="shared" si="623"/>
        <v>0</v>
      </c>
      <c r="I459" s="129">
        <f>SUM(I460:I466)</f>
        <v>0</v>
      </c>
      <c r="J459" s="129">
        <f t="shared" si="624"/>
        <v>0</v>
      </c>
      <c r="K459" s="129">
        <f t="shared" ref="K459:AD459" si="928">SUM(K460:K466)</f>
        <v>0</v>
      </c>
      <c r="L459" s="129">
        <f t="shared" si="928"/>
        <v>0</v>
      </c>
      <c r="M459" s="129">
        <f t="shared" si="928"/>
        <v>0</v>
      </c>
      <c r="N459" s="129">
        <f t="shared" si="928"/>
        <v>0</v>
      </c>
      <c r="O459" s="129">
        <f t="shared" si="928"/>
        <v>0</v>
      </c>
      <c r="P459" s="129">
        <f t="shared" ref="P459:Q459" si="929">SUM(P460:P466)</f>
        <v>0</v>
      </c>
      <c r="Q459" s="129">
        <f t="shared" si="929"/>
        <v>0</v>
      </c>
      <c r="R459" s="129">
        <f t="shared" si="928"/>
        <v>0</v>
      </c>
      <c r="S459" s="129">
        <f t="shared" si="928"/>
        <v>0</v>
      </c>
      <c r="T459" s="129">
        <f t="shared" ref="T459" si="930">SUM(T460:T466)</f>
        <v>0</v>
      </c>
      <c r="U459" s="129">
        <f t="shared" si="928"/>
        <v>0</v>
      </c>
      <c r="V459" s="129">
        <f t="shared" si="928"/>
        <v>0</v>
      </c>
      <c r="W459" s="129">
        <f t="shared" ref="W459" si="931">SUM(W460:W466)</f>
        <v>0</v>
      </c>
      <c r="X459" s="129">
        <f t="shared" si="928"/>
        <v>0</v>
      </c>
      <c r="Y459" s="129">
        <f t="shared" ref="Y459:Z459" si="932">SUM(Y460:Y466)</f>
        <v>0</v>
      </c>
      <c r="Z459" s="129">
        <f t="shared" si="932"/>
        <v>0</v>
      </c>
      <c r="AA459" s="129">
        <f t="shared" si="928"/>
        <v>0</v>
      </c>
      <c r="AB459" s="129">
        <f t="shared" si="928"/>
        <v>0</v>
      </c>
      <c r="AC459" s="129">
        <f t="shared" si="928"/>
        <v>0</v>
      </c>
      <c r="AD459" s="129">
        <f t="shared" si="928"/>
        <v>0</v>
      </c>
      <c r="AE459" s="129">
        <f t="shared" si="628"/>
        <v>0</v>
      </c>
      <c r="AF459" s="129">
        <f>SUM(AF460:AF466)</f>
        <v>0</v>
      </c>
      <c r="AG459" s="129">
        <f>SUM(AG460:AG466)</f>
        <v>0</v>
      </c>
      <c r="AH459" s="129">
        <f>SUM(AH460:AH466)</f>
        <v>0</v>
      </c>
      <c r="AI459" s="129">
        <f t="shared" si="629"/>
        <v>0</v>
      </c>
      <c r="AJ459" s="129">
        <f>SUM(AJ460:AJ466)</f>
        <v>0</v>
      </c>
      <c r="AK459" s="129">
        <f>SUM(AK460:AK466)</f>
        <v>0</v>
      </c>
      <c r="AL459" s="129">
        <f>SUM(AL460:AL466)</f>
        <v>0</v>
      </c>
      <c r="AM459" s="129">
        <f t="shared" si="630"/>
        <v>0</v>
      </c>
      <c r="AN459" s="129">
        <f>SUM(AN460:AN466)</f>
        <v>0</v>
      </c>
      <c r="AO459" s="129">
        <f>SUM(AO460:AO466)</f>
        <v>0</v>
      </c>
      <c r="AP459" s="129">
        <f>SUM(AP460:AP466)</f>
        <v>0</v>
      </c>
      <c r="AQ459" s="129">
        <f t="shared" si="631"/>
        <v>0</v>
      </c>
      <c r="AR459" s="129">
        <f t="shared" si="632"/>
        <v>0</v>
      </c>
    </row>
    <row r="460" spans="2:44" x14ac:dyDescent="0.25">
      <c r="B460" s="118" t="s">
        <v>317</v>
      </c>
      <c r="C460" s="119" t="s">
        <v>185</v>
      </c>
      <c r="D4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20">
        <f t="shared" ref="F460:F462" si="933">D460+E460</f>
        <v>0</v>
      </c>
      <c r="G460" s="120"/>
      <c r="H460" s="120">
        <f t="shared" ref="H460:H462" si="934">F460-G460</f>
        <v>0</v>
      </c>
      <c r="I460" s="120"/>
      <c r="J460" s="120">
        <f t="shared" ref="J460:J462" si="935">F460-I460</f>
        <v>0</v>
      </c>
      <c r="K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20">
        <f t="shared" ref="AE460:AE462" si="936">AB460+AC460+AD460</f>
        <v>0</v>
      </c>
      <c r="AF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20">
        <f t="shared" ref="AI460:AI462" si="937">AF460+AG460+AH460</f>
        <v>0</v>
      </c>
      <c r="AJ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20">
        <f t="shared" ref="AM460:AM462" si="938">AJ460+AK460+AL460</f>
        <v>0</v>
      </c>
      <c r="AN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20">
        <f t="shared" ref="AQ460:AQ462" si="939">AN460+AO460+AP460</f>
        <v>0</v>
      </c>
      <c r="AR460" s="120">
        <f t="shared" ref="AR460:AR462" si="940">AE460+AI460+AM460+AQ460</f>
        <v>0</v>
      </c>
    </row>
    <row r="461" spans="2:44" x14ac:dyDescent="0.25">
      <c r="B461" s="118" t="s">
        <v>1132</v>
      </c>
      <c r="C461" s="119" t="s">
        <v>1133</v>
      </c>
      <c r="D4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20">
        <f t="shared" si="933"/>
        <v>0</v>
      </c>
      <c r="G461" s="120"/>
      <c r="H461" s="120">
        <f t="shared" si="934"/>
        <v>0</v>
      </c>
      <c r="I461" s="120"/>
      <c r="J461" s="120">
        <f t="shared" si="935"/>
        <v>0</v>
      </c>
      <c r="K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20">
        <f t="shared" si="936"/>
        <v>0</v>
      </c>
      <c r="AF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20">
        <f t="shared" si="937"/>
        <v>0</v>
      </c>
      <c r="AJ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20">
        <f t="shared" si="938"/>
        <v>0</v>
      </c>
      <c r="AN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20">
        <f t="shared" si="939"/>
        <v>0</v>
      </c>
      <c r="AR461" s="120">
        <f t="shared" si="940"/>
        <v>0</v>
      </c>
    </row>
    <row r="462" spans="2:44" x14ac:dyDescent="0.25">
      <c r="B462" s="118" t="s">
        <v>1134</v>
      </c>
      <c r="C462" s="119" t="s">
        <v>1135</v>
      </c>
      <c r="D4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20">
        <f t="shared" si="933"/>
        <v>0</v>
      </c>
      <c r="G462" s="120"/>
      <c r="H462" s="120">
        <f t="shared" si="934"/>
        <v>0</v>
      </c>
      <c r="I462" s="120"/>
      <c r="J462" s="120">
        <f t="shared" si="935"/>
        <v>0</v>
      </c>
      <c r="K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20">
        <f t="shared" si="936"/>
        <v>0</v>
      </c>
      <c r="AF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20">
        <f t="shared" si="937"/>
        <v>0</v>
      </c>
      <c r="AJ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20">
        <f t="shared" si="938"/>
        <v>0</v>
      </c>
      <c r="AN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20">
        <f t="shared" si="939"/>
        <v>0</v>
      </c>
      <c r="AR462" s="120">
        <f t="shared" si="940"/>
        <v>0</v>
      </c>
    </row>
    <row r="463" spans="2:44" x14ac:dyDescent="0.25">
      <c r="B463" s="118" t="s">
        <v>1136</v>
      </c>
      <c r="C463" s="119" t="s">
        <v>1137</v>
      </c>
      <c r="D4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20">
        <f t="shared" si="830"/>
        <v>0</v>
      </c>
      <c r="G463" s="120"/>
      <c r="H463" s="120">
        <f t="shared" si="623"/>
        <v>0</v>
      </c>
      <c r="I463" s="120"/>
      <c r="J463" s="120">
        <f t="shared" si="624"/>
        <v>0</v>
      </c>
      <c r="K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20">
        <f t="shared" si="628"/>
        <v>0</v>
      </c>
      <c r="AF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20">
        <f t="shared" si="629"/>
        <v>0</v>
      </c>
      <c r="AJ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20">
        <f t="shared" si="630"/>
        <v>0</v>
      </c>
      <c r="AN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20">
        <f t="shared" si="631"/>
        <v>0</v>
      </c>
      <c r="AR463" s="120">
        <f t="shared" si="632"/>
        <v>0</v>
      </c>
    </row>
    <row r="464" spans="2:44" x14ac:dyDescent="0.25">
      <c r="B464" s="118" t="s">
        <v>1138</v>
      </c>
      <c r="C464" s="119" t="s">
        <v>1139</v>
      </c>
      <c r="D4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20">
        <f t="shared" ref="F464" si="941">D464+E464</f>
        <v>0</v>
      </c>
      <c r="G464" s="120"/>
      <c r="H464" s="120">
        <f t="shared" ref="H464" si="942">F464-G464</f>
        <v>0</v>
      </c>
      <c r="I464" s="120"/>
      <c r="J464" s="120">
        <f t="shared" ref="J464" si="943">F464-I464</f>
        <v>0</v>
      </c>
      <c r="K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20">
        <f t="shared" ref="AE464" si="944">AB464+AC464+AD464</f>
        <v>0</v>
      </c>
      <c r="AF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20">
        <f t="shared" ref="AI464" si="945">AF464+AG464+AH464</f>
        <v>0</v>
      </c>
      <c r="AJ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20">
        <f t="shared" ref="AM464" si="946">AJ464+AK464+AL464</f>
        <v>0</v>
      </c>
      <c r="AN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20">
        <f t="shared" ref="AQ464" si="947">AN464+AO464+AP464</f>
        <v>0</v>
      </c>
      <c r="AR464" s="120">
        <f t="shared" ref="AR464" si="948">AE464+AI464+AM464+AQ464</f>
        <v>0</v>
      </c>
    </row>
    <row r="465" spans="2:44" x14ac:dyDescent="0.25">
      <c r="B465" s="118" t="s">
        <v>1140</v>
      </c>
      <c r="C465" s="119" t="s">
        <v>1141</v>
      </c>
      <c r="D4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20">
        <f t="shared" ref="F465" si="949">D465+E465</f>
        <v>0</v>
      </c>
      <c r="G465" s="120"/>
      <c r="H465" s="120">
        <f t="shared" ref="H465" si="950">F465-G465</f>
        <v>0</v>
      </c>
      <c r="I465" s="120"/>
      <c r="J465" s="120">
        <f t="shared" ref="J465" si="951">F465-I465</f>
        <v>0</v>
      </c>
      <c r="K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20">
        <f t="shared" ref="AE465" si="952">AB465+AC465+AD465</f>
        <v>0</v>
      </c>
      <c r="AF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20">
        <f t="shared" ref="AI465" si="953">AF465+AG465+AH465</f>
        <v>0</v>
      </c>
      <c r="AJ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20">
        <f t="shared" ref="AM465" si="954">AJ465+AK465+AL465</f>
        <v>0</v>
      </c>
      <c r="AN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20">
        <f t="shared" ref="AQ465" si="955">AN465+AO465+AP465</f>
        <v>0</v>
      </c>
      <c r="AR465" s="120">
        <f t="shared" ref="AR465" si="956">AE465+AI465+AM465+AQ465</f>
        <v>0</v>
      </c>
    </row>
    <row r="466" spans="2:44" x14ac:dyDescent="0.25">
      <c r="B466" s="118" t="s">
        <v>1142</v>
      </c>
      <c r="C466" s="119" t="s">
        <v>1143</v>
      </c>
      <c r="D4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20">
        <f t="shared" si="830"/>
        <v>0</v>
      </c>
      <c r="G466" s="120"/>
      <c r="H466" s="120">
        <f t="shared" si="623"/>
        <v>0</v>
      </c>
      <c r="I466" s="120"/>
      <c r="J466" s="120">
        <f t="shared" si="624"/>
        <v>0</v>
      </c>
      <c r="K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20">
        <f t="shared" si="628"/>
        <v>0</v>
      </c>
      <c r="AF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20">
        <f t="shared" si="629"/>
        <v>0</v>
      </c>
      <c r="AJ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20">
        <f t="shared" si="630"/>
        <v>0</v>
      </c>
      <c r="AN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20">
        <f t="shared" si="631"/>
        <v>0</v>
      </c>
      <c r="AR466" s="120">
        <f t="shared" si="632"/>
        <v>0</v>
      </c>
    </row>
    <row r="467" spans="2:44" x14ac:dyDescent="0.25">
      <c r="B467" s="127" t="s">
        <v>318</v>
      </c>
      <c r="C467" s="128" t="s">
        <v>186</v>
      </c>
      <c r="D467" s="129">
        <f>SUM(D468:D484)</f>
        <v>0</v>
      </c>
      <c r="E467" s="129">
        <f>SUM(E468:E484)</f>
        <v>0</v>
      </c>
      <c r="F467" s="129">
        <f t="shared" si="830"/>
        <v>0</v>
      </c>
      <c r="G467" s="129">
        <f>SUM(G468:G484)</f>
        <v>0</v>
      </c>
      <c r="H467" s="129">
        <f t="shared" si="623"/>
        <v>0</v>
      </c>
      <c r="I467" s="129">
        <f>SUM(I468:I484)</f>
        <v>0</v>
      </c>
      <c r="J467" s="129">
        <f t="shared" si="624"/>
        <v>0</v>
      </c>
      <c r="K467" s="129">
        <f t="shared" ref="K467:AD467" si="957">SUM(K468:K484)</f>
        <v>0</v>
      </c>
      <c r="L467" s="129">
        <f t="shared" si="957"/>
        <v>0</v>
      </c>
      <c r="M467" s="129">
        <f t="shared" si="957"/>
        <v>0</v>
      </c>
      <c r="N467" s="129">
        <f t="shared" si="957"/>
        <v>0</v>
      </c>
      <c r="O467" s="129">
        <f t="shared" si="957"/>
        <v>0</v>
      </c>
      <c r="P467" s="129">
        <f t="shared" si="957"/>
        <v>0</v>
      </c>
      <c r="Q467" s="129">
        <f t="shared" si="957"/>
        <v>0</v>
      </c>
      <c r="R467" s="129">
        <f t="shared" si="957"/>
        <v>0</v>
      </c>
      <c r="S467" s="129">
        <f t="shared" si="957"/>
        <v>0</v>
      </c>
      <c r="T467" s="129">
        <f t="shared" ref="T467" si="958">SUM(T468:T484)</f>
        <v>0</v>
      </c>
      <c r="U467" s="129">
        <f t="shared" si="957"/>
        <v>0</v>
      </c>
      <c r="V467" s="129">
        <f t="shared" si="957"/>
        <v>0</v>
      </c>
      <c r="W467" s="129">
        <f t="shared" si="957"/>
        <v>0</v>
      </c>
      <c r="X467" s="129">
        <f t="shared" si="957"/>
        <v>0</v>
      </c>
      <c r="Y467" s="129">
        <f t="shared" ref="Y467:Z467" si="959">SUM(Y468:Y484)</f>
        <v>0</v>
      </c>
      <c r="Z467" s="129">
        <f t="shared" si="959"/>
        <v>0</v>
      </c>
      <c r="AA467" s="129">
        <f t="shared" si="957"/>
        <v>0</v>
      </c>
      <c r="AB467" s="129">
        <f t="shared" si="957"/>
        <v>0</v>
      </c>
      <c r="AC467" s="129">
        <f t="shared" si="957"/>
        <v>0</v>
      </c>
      <c r="AD467" s="129">
        <f t="shared" si="957"/>
        <v>0</v>
      </c>
      <c r="AE467" s="129">
        <f t="shared" si="628"/>
        <v>0</v>
      </c>
      <c r="AF467" s="129">
        <f>SUM(AF468:AF484)</f>
        <v>0</v>
      </c>
      <c r="AG467" s="129">
        <f>SUM(AG468:AG484)</f>
        <v>0</v>
      </c>
      <c r="AH467" s="129">
        <f>SUM(AH468:AH484)</f>
        <v>0</v>
      </c>
      <c r="AI467" s="129">
        <f t="shared" si="629"/>
        <v>0</v>
      </c>
      <c r="AJ467" s="129">
        <f>SUM(AJ468:AJ484)</f>
        <v>0</v>
      </c>
      <c r="AK467" s="129">
        <f>SUM(AK468:AK484)</f>
        <v>0</v>
      </c>
      <c r="AL467" s="129">
        <f>SUM(AL468:AL484)</f>
        <v>0</v>
      </c>
      <c r="AM467" s="129">
        <f t="shared" si="630"/>
        <v>0</v>
      </c>
      <c r="AN467" s="129">
        <f>SUM(AN468:AN484)</f>
        <v>0</v>
      </c>
      <c r="AO467" s="129">
        <f>SUM(AO468:AO484)</f>
        <v>0</v>
      </c>
      <c r="AP467" s="129">
        <f>SUM(AP468:AP484)</f>
        <v>0</v>
      </c>
      <c r="AQ467" s="129">
        <f t="shared" si="631"/>
        <v>0</v>
      </c>
      <c r="AR467" s="129">
        <f t="shared" si="632"/>
        <v>0</v>
      </c>
    </row>
    <row r="468" spans="2:44" x14ac:dyDescent="0.25">
      <c r="B468" s="118" t="s">
        <v>1144</v>
      </c>
      <c r="C468" s="119" t="s">
        <v>1145</v>
      </c>
      <c r="D4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20">
        <f t="shared" ref="F468" si="960">D468+E468</f>
        <v>0</v>
      </c>
      <c r="G468" s="120"/>
      <c r="H468" s="120">
        <f t="shared" ref="H468" si="961">F468-G468</f>
        <v>0</v>
      </c>
      <c r="I468" s="120"/>
      <c r="J468" s="120">
        <f t="shared" ref="J468" si="962">F468-I468</f>
        <v>0</v>
      </c>
      <c r="K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20">
        <f t="shared" ref="AE468" si="963">AB468+AC468+AD468</f>
        <v>0</v>
      </c>
      <c r="AF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20">
        <f t="shared" ref="AI468" si="964">AF468+AG468+AH468</f>
        <v>0</v>
      </c>
      <c r="AJ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20">
        <f t="shared" ref="AM468" si="965">AJ468+AK468+AL468</f>
        <v>0</v>
      </c>
      <c r="AN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20">
        <f t="shared" ref="AQ468" si="966">AN468+AO468+AP468</f>
        <v>0</v>
      </c>
      <c r="AR468" s="120">
        <f t="shared" ref="AR468" si="967">AE468+AI468+AM468+AQ468</f>
        <v>0</v>
      </c>
    </row>
    <row r="469" spans="2:44" x14ac:dyDescent="0.25">
      <c r="B469" s="118" t="s">
        <v>319</v>
      </c>
      <c r="C469" s="119" t="s">
        <v>187</v>
      </c>
      <c r="D4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20">
        <f>D469+E469</f>
        <v>0</v>
      </c>
      <c r="G469" s="120"/>
      <c r="H469" s="120">
        <f>F469-G469</f>
        <v>0</v>
      </c>
      <c r="I469" s="120"/>
      <c r="J469" s="120">
        <f>F469-I469</f>
        <v>0</v>
      </c>
      <c r="K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20">
        <f>AB469+AC469+AD469</f>
        <v>0</v>
      </c>
      <c r="AF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20">
        <f>AF469+AG469+AH469</f>
        <v>0</v>
      </c>
      <c r="AJ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20">
        <f>AJ469+AK469+AL469</f>
        <v>0</v>
      </c>
      <c r="AN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20">
        <f>AN469+AO469+AP469</f>
        <v>0</v>
      </c>
      <c r="AR469" s="120">
        <f>AE469+AI469+AM469+AQ469</f>
        <v>0</v>
      </c>
    </row>
    <row r="470" spans="2:44" x14ac:dyDescent="0.25">
      <c r="B470" s="118" t="s">
        <v>326</v>
      </c>
      <c r="C470" s="119" t="s">
        <v>192</v>
      </c>
      <c r="D4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20">
        <f>D470+E470</f>
        <v>0</v>
      </c>
      <c r="G470" s="120"/>
      <c r="H470" s="120">
        <f>F470-G470</f>
        <v>0</v>
      </c>
      <c r="I470" s="120"/>
      <c r="J470" s="120">
        <f>F470-I470</f>
        <v>0</v>
      </c>
      <c r="K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20">
        <f>AB470+AC470+AD470</f>
        <v>0</v>
      </c>
      <c r="AF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20">
        <f>AF470+AG470+AH470</f>
        <v>0</v>
      </c>
      <c r="AJ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20">
        <f>AJ470+AK470+AL470</f>
        <v>0</v>
      </c>
      <c r="AN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20">
        <f>AN470+AO470+AP470</f>
        <v>0</v>
      </c>
      <c r="AR470" s="120">
        <f>AE470+AI470+AM470+AQ470</f>
        <v>0</v>
      </c>
    </row>
    <row r="471" spans="2:44" x14ac:dyDescent="0.25">
      <c r="B471" s="118" t="s">
        <v>1146</v>
      </c>
      <c r="C471" s="119" t="s">
        <v>1147</v>
      </c>
      <c r="D4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20">
        <f>D471+E471</f>
        <v>0</v>
      </c>
      <c r="G471" s="120"/>
      <c r="H471" s="120">
        <f>F471-G471</f>
        <v>0</v>
      </c>
      <c r="I471" s="120"/>
      <c r="J471" s="120">
        <f>F471-I471</f>
        <v>0</v>
      </c>
      <c r="K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20">
        <f>AB471+AC471+AD471</f>
        <v>0</v>
      </c>
      <c r="AF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20">
        <f>AF471+AG471+AH471</f>
        <v>0</v>
      </c>
      <c r="AJ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20">
        <f>AJ471+AK471+AL471</f>
        <v>0</v>
      </c>
      <c r="AN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20">
        <f>AN471+AO471+AP471</f>
        <v>0</v>
      </c>
      <c r="AR471" s="120">
        <f>AE471+AI471+AM471+AQ471</f>
        <v>0</v>
      </c>
    </row>
    <row r="472" spans="2:44" x14ac:dyDescent="0.25">
      <c r="B472" s="118" t="s">
        <v>1148</v>
      </c>
      <c r="C472" s="119" t="s">
        <v>1149</v>
      </c>
      <c r="D4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20">
        <f>D472+E472</f>
        <v>0</v>
      </c>
      <c r="G472" s="120"/>
      <c r="H472" s="120">
        <f>F472-G472</f>
        <v>0</v>
      </c>
      <c r="I472" s="120"/>
      <c r="J472" s="120">
        <f>F472-I472</f>
        <v>0</v>
      </c>
      <c r="K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20">
        <f>AB472+AC472+AD472</f>
        <v>0</v>
      </c>
      <c r="AF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20">
        <f>AF472+AG472+AH472</f>
        <v>0</v>
      </c>
      <c r="AJ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20">
        <f>AJ472+AK472+AL472</f>
        <v>0</v>
      </c>
      <c r="AN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20">
        <f>AN472+AO472+AP472</f>
        <v>0</v>
      </c>
      <c r="AR472" s="120">
        <f>AE472+AI472+AM472+AQ472</f>
        <v>0</v>
      </c>
    </row>
    <row r="473" spans="2:44" x14ac:dyDescent="0.25">
      <c r="B473" s="118" t="s">
        <v>1150</v>
      </c>
      <c r="C473" s="119" t="s">
        <v>1151</v>
      </c>
      <c r="D4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20">
        <f>D473+E473</f>
        <v>0</v>
      </c>
      <c r="G473" s="120"/>
      <c r="H473" s="120">
        <f>F473-G473</f>
        <v>0</v>
      </c>
      <c r="I473" s="120"/>
      <c r="J473" s="120">
        <f>F473-I473</f>
        <v>0</v>
      </c>
      <c r="K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20">
        <f>AB473+AC473+AD473</f>
        <v>0</v>
      </c>
      <c r="AF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20">
        <f>AF473+AG473+AH473</f>
        <v>0</v>
      </c>
      <c r="AJ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20">
        <f>AJ473+AK473+AL473</f>
        <v>0</v>
      </c>
      <c r="AN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20">
        <f>AN473+AO473+AP473</f>
        <v>0</v>
      </c>
      <c r="AR473" s="120">
        <f>AE473+AI473+AM473+AQ473</f>
        <v>0</v>
      </c>
    </row>
    <row r="474" spans="2:44" x14ac:dyDescent="0.25">
      <c r="B474" s="118" t="s">
        <v>1152</v>
      </c>
      <c r="C474" s="119" t="s">
        <v>1153</v>
      </c>
      <c r="D4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20">
        <f t="shared" ref="F474:F477" si="968">D474+E474</f>
        <v>0</v>
      </c>
      <c r="G474" s="120"/>
      <c r="H474" s="120">
        <f t="shared" ref="H474:H477" si="969">F474-G474</f>
        <v>0</v>
      </c>
      <c r="I474" s="120"/>
      <c r="J474" s="120">
        <f t="shared" ref="J474:J477" si="970">F474-I474</f>
        <v>0</v>
      </c>
      <c r="K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20">
        <f t="shared" ref="AE474:AE477" si="971">AB474+AC474+AD474</f>
        <v>0</v>
      </c>
      <c r="AF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20">
        <f t="shared" ref="AI474:AI477" si="972">AF474+AG474+AH474</f>
        <v>0</v>
      </c>
      <c r="AJ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20">
        <f t="shared" ref="AM474:AM477" si="973">AJ474+AK474+AL474</f>
        <v>0</v>
      </c>
      <c r="AN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20">
        <f t="shared" ref="AQ474:AQ477" si="974">AN474+AO474+AP474</f>
        <v>0</v>
      </c>
      <c r="AR474" s="120">
        <f t="shared" ref="AR474:AR477" si="975">AE474+AI474+AM474+AQ474</f>
        <v>0</v>
      </c>
    </row>
    <row r="475" spans="2:44" x14ac:dyDescent="0.25">
      <c r="B475" s="118" t="s">
        <v>1154</v>
      </c>
      <c r="C475" s="119" t="s">
        <v>1155</v>
      </c>
      <c r="D4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20">
        <f t="shared" si="968"/>
        <v>0</v>
      </c>
      <c r="G475" s="120"/>
      <c r="H475" s="120">
        <f t="shared" si="969"/>
        <v>0</v>
      </c>
      <c r="I475" s="120"/>
      <c r="J475" s="120">
        <f t="shared" si="970"/>
        <v>0</v>
      </c>
      <c r="K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20">
        <f t="shared" si="971"/>
        <v>0</v>
      </c>
      <c r="AF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20">
        <f t="shared" si="972"/>
        <v>0</v>
      </c>
      <c r="AJ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20">
        <f t="shared" si="973"/>
        <v>0</v>
      </c>
      <c r="AN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20">
        <f t="shared" si="974"/>
        <v>0</v>
      </c>
      <c r="AR475" s="120">
        <f t="shared" si="975"/>
        <v>0</v>
      </c>
    </row>
    <row r="476" spans="2:44" x14ac:dyDescent="0.25">
      <c r="B476" s="118" t="s">
        <v>1156</v>
      </c>
      <c r="C476" s="119" t="s">
        <v>1157</v>
      </c>
      <c r="D4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20">
        <f t="shared" si="968"/>
        <v>0</v>
      </c>
      <c r="G476" s="120"/>
      <c r="H476" s="120">
        <f t="shared" si="969"/>
        <v>0</v>
      </c>
      <c r="I476" s="120"/>
      <c r="J476" s="120">
        <f t="shared" si="970"/>
        <v>0</v>
      </c>
      <c r="K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20">
        <f t="shared" si="971"/>
        <v>0</v>
      </c>
      <c r="AF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20">
        <f t="shared" si="972"/>
        <v>0</v>
      </c>
      <c r="AJ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20">
        <f t="shared" si="973"/>
        <v>0</v>
      </c>
      <c r="AN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20">
        <f t="shared" si="974"/>
        <v>0</v>
      </c>
      <c r="AR476" s="120">
        <f t="shared" si="975"/>
        <v>0</v>
      </c>
    </row>
    <row r="477" spans="2:44" x14ac:dyDescent="0.25">
      <c r="B477" s="118" t="s">
        <v>1158</v>
      </c>
      <c r="C477" s="119" t="s">
        <v>1159</v>
      </c>
      <c r="D4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20">
        <f t="shared" si="968"/>
        <v>0</v>
      </c>
      <c r="G477" s="120"/>
      <c r="H477" s="120">
        <f t="shared" si="969"/>
        <v>0</v>
      </c>
      <c r="I477" s="120"/>
      <c r="J477" s="120">
        <f t="shared" si="970"/>
        <v>0</v>
      </c>
      <c r="K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20">
        <f t="shared" si="971"/>
        <v>0</v>
      </c>
      <c r="AF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20">
        <f t="shared" si="972"/>
        <v>0</v>
      </c>
      <c r="AJ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20">
        <f t="shared" si="973"/>
        <v>0</v>
      </c>
      <c r="AN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20">
        <f t="shared" si="974"/>
        <v>0</v>
      </c>
      <c r="AR477" s="120">
        <f t="shared" si="975"/>
        <v>0</v>
      </c>
    </row>
    <row r="478" spans="2:44" x14ac:dyDescent="0.25">
      <c r="B478" s="118" t="s">
        <v>1160</v>
      </c>
      <c r="C478" s="119" t="s">
        <v>1161</v>
      </c>
      <c r="D4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20">
        <f t="shared" ref="F478:F481" si="976">D478+E478</f>
        <v>0</v>
      </c>
      <c r="G478" s="120"/>
      <c r="H478" s="120">
        <f t="shared" ref="H478:H481" si="977">F478-G478</f>
        <v>0</v>
      </c>
      <c r="I478" s="120"/>
      <c r="J478" s="120">
        <f t="shared" ref="J478:J481" si="978">F478-I478</f>
        <v>0</v>
      </c>
      <c r="K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20">
        <f t="shared" ref="AE478:AE481" si="979">AB478+AC478+AD478</f>
        <v>0</v>
      </c>
      <c r="AF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20">
        <f t="shared" ref="AI478:AI481" si="980">AF478+AG478+AH478</f>
        <v>0</v>
      </c>
      <c r="AJ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20">
        <f t="shared" ref="AM478:AM481" si="981">AJ478+AK478+AL478</f>
        <v>0</v>
      </c>
      <c r="AN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20">
        <f t="shared" ref="AQ478:AQ481" si="982">AN478+AO478+AP478</f>
        <v>0</v>
      </c>
      <c r="AR478" s="120">
        <f t="shared" ref="AR478:AR481" si="983">AE478+AI478+AM478+AQ478</f>
        <v>0</v>
      </c>
    </row>
    <row r="479" spans="2:44" x14ac:dyDescent="0.25">
      <c r="B479" s="118" t="s">
        <v>1162</v>
      </c>
      <c r="C479" s="119" t="s">
        <v>1163</v>
      </c>
      <c r="D4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20">
        <f t="shared" si="976"/>
        <v>0</v>
      </c>
      <c r="G479" s="120"/>
      <c r="H479" s="120">
        <f t="shared" si="977"/>
        <v>0</v>
      </c>
      <c r="I479" s="120"/>
      <c r="J479" s="120">
        <f t="shared" si="978"/>
        <v>0</v>
      </c>
      <c r="K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20">
        <f t="shared" si="979"/>
        <v>0</v>
      </c>
      <c r="AF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20">
        <f t="shared" si="980"/>
        <v>0</v>
      </c>
      <c r="AJ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20">
        <f t="shared" si="981"/>
        <v>0</v>
      </c>
      <c r="AN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20">
        <f t="shared" si="982"/>
        <v>0</v>
      </c>
      <c r="AR479" s="120">
        <f t="shared" si="983"/>
        <v>0</v>
      </c>
    </row>
    <row r="480" spans="2:44" x14ac:dyDescent="0.25">
      <c r="B480" s="118" t="s">
        <v>1164</v>
      </c>
      <c r="C480" s="119" t="s">
        <v>1165</v>
      </c>
      <c r="D4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20">
        <f t="shared" si="976"/>
        <v>0</v>
      </c>
      <c r="G480" s="120"/>
      <c r="H480" s="120">
        <f t="shared" si="977"/>
        <v>0</v>
      </c>
      <c r="I480" s="120"/>
      <c r="J480" s="120">
        <f t="shared" si="978"/>
        <v>0</v>
      </c>
      <c r="K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20">
        <f t="shared" si="979"/>
        <v>0</v>
      </c>
      <c r="AF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20">
        <f t="shared" si="980"/>
        <v>0</v>
      </c>
      <c r="AJ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20">
        <f t="shared" si="981"/>
        <v>0</v>
      </c>
      <c r="AN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20">
        <f t="shared" si="982"/>
        <v>0</v>
      </c>
      <c r="AR480" s="120">
        <f t="shared" si="983"/>
        <v>0</v>
      </c>
    </row>
    <row r="481" spans="2:44" x14ac:dyDescent="0.25">
      <c r="B481" s="118" t="s">
        <v>1166</v>
      </c>
      <c r="C481" s="119" t="s">
        <v>1167</v>
      </c>
      <c r="D4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20">
        <f t="shared" si="976"/>
        <v>0</v>
      </c>
      <c r="G481" s="120"/>
      <c r="H481" s="120">
        <f t="shared" si="977"/>
        <v>0</v>
      </c>
      <c r="I481" s="120"/>
      <c r="J481" s="120">
        <f t="shared" si="978"/>
        <v>0</v>
      </c>
      <c r="K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20">
        <f t="shared" si="979"/>
        <v>0</v>
      </c>
      <c r="AF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20">
        <f t="shared" si="980"/>
        <v>0</v>
      </c>
      <c r="AJ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20">
        <f t="shared" si="981"/>
        <v>0</v>
      </c>
      <c r="AN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20">
        <f t="shared" si="982"/>
        <v>0</v>
      </c>
      <c r="AR481" s="120">
        <f t="shared" si="983"/>
        <v>0</v>
      </c>
    </row>
    <row r="482" spans="2:44" x14ac:dyDescent="0.25">
      <c r="B482" s="118" t="s">
        <v>1168</v>
      </c>
      <c r="C482" s="119" t="s">
        <v>1169</v>
      </c>
      <c r="D4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20">
        <f>D482+E482</f>
        <v>0</v>
      </c>
      <c r="G482" s="120"/>
      <c r="H482" s="120">
        <f>F482-G482</f>
        <v>0</v>
      </c>
      <c r="I482" s="120"/>
      <c r="J482" s="120">
        <f>F482-I482</f>
        <v>0</v>
      </c>
      <c r="K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20">
        <f>AB482+AC482+AD482</f>
        <v>0</v>
      </c>
      <c r="AF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20">
        <f>AF482+AG482+AH482</f>
        <v>0</v>
      </c>
      <c r="AJ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20">
        <f>AJ482+AK482+AL482</f>
        <v>0</v>
      </c>
      <c r="AN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20">
        <f>AN482+AO482+AP482</f>
        <v>0</v>
      </c>
      <c r="AR482" s="120">
        <f>AE482+AI482+AM482+AQ482</f>
        <v>0</v>
      </c>
    </row>
    <row r="483" spans="2:44" x14ac:dyDescent="0.25">
      <c r="B483" s="118" t="s">
        <v>1170</v>
      </c>
      <c r="C483" s="119" t="s">
        <v>1171</v>
      </c>
      <c r="D48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20">
        <f t="shared" ref="F483" si="984">D483+E483</f>
        <v>0</v>
      </c>
      <c r="G483" s="120"/>
      <c r="H483" s="120">
        <f t="shared" ref="H483" si="985">F483-G483</f>
        <v>0</v>
      </c>
      <c r="I483" s="120"/>
      <c r="J483" s="120">
        <f t="shared" ref="J483" si="986">F483-I483</f>
        <v>0</v>
      </c>
      <c r="K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20">
        <f t="shared" ref="AE483" si="987">AB483+AC483+AD483</f>
        <v>0</v>
      </c>
      <c r="AF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20">
        <f t="shared" ref="AI483" si="988">AF483+AG483+AH483</f>
        <v>0</v>
      </c>
      <c r="AJ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20">
        <f t="shared" ref="AM483" si="989">AJ483+AK483+AL483</f>
        <v>0</v>
      </c>
      <c r="AN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20">
        <f t="shared" ref="AQ483" si="990">AN483+AO483+AP483</f>
        <v>0</v>
      </c>
      <c r="AR483" s="120">
        <f t="shared" ref="AR483" si="991">AE483+AI483+AM483+AQ483</f>
        <v>0</v>
      </c>
    </row>
    <row r="484" spans="2:44" x14ac:dyDescent="0.25">
      <c r="B484" s="118" t="s">
        <v>1172</v>
      </c>
      <c r="C484" s="119" t="s">
        <v>1173</v>
      </c>
      <c r="D4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20">
        <f t="shared" ref="F484" si="992">D484+E484</f>
        <v>0</v>
      </c>
      <c r="G484" s="120"/>
      <c r="H484" s="120">
        <f t="shared" ref="H484" si="993">F484-G484</f>
        <v>0</v>
      </c>
      <c r="I484" s="120"/>
      <c r="J484" s="120">
        <f t="shared" ref="J484" si="994">F484-I484</f>
        <v>0</v>
      </c>
      <c r="K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20">
        <f t="shared" ref="AE484" si="995">AB484+AC484+AD484</f>
        <v>0</v>
      </c>
      <c r="AF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20">
        <f t="shared" ref="AI484" si="996">AF484+AG484+AH484</f>
        <v>0</v>
      </c>
      <c r="AJ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20">
        <f t="shared" ref="AM484" si="997">AJ484+AK484+AL484</f>
        <v>0</v>
      </c>
      <c r="AN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20">
        <f t="shared" ref="AQ484" si="998">AN484+AO484+AP484</f>
        <v>0</v>
      </c>
      <c r="AR484" s="120">
        <f t="shared" ref="AR484" si="999">AE484+AI484+AM484+AQ484</f>
        <v>0</v>
      </c>
    </row>
    <row r="485" spans="2:44" x14ac:dyDescent="0.25">
      <c r="B485" s="127" t="s">
        <v>320</v>
      </c>
      <c r="C485" s="128" t="s">
        <v>188</v>
      </c>
      <c r="D485" s="129">
        <f>SUM(D486:D488)</f>
        <v>0</v>
      </c>
      <c r="E485" s="129">
        <f>SUM(E486:E488)</f>
        <v>0</v>
      </c>
      <c r="F485" s="129">
        <f t="shared" si="830"/>
        <v>0</v>
      </c>
      <c r="G485" s="129">
        <f>SUM(G486:G488)</f>
        <v>0</v>
      </c>
      <c r="H485" s="129">
        <f t="shared" si="623"/>
        <v>0</v>
      </c>
      <c r="I485" s="129">
        <f>SUM(I486:I488)</f>
        <v>0</v>
      </c>
      <c r="J485" s="129">
        <f t="shared" si="624"/>
        <v>0</v>
      </c>
      <c r="K485" s="129">
        <f t="shared" ref="K485:AD485" si="1000">SUM(K486:K488)</f>
        <v>0</v>
      </c>
      <c r="L485" s="129">
        <f t="shared" si="1000"/>
        <v>0</v>
      </c>
      <c r="M485" s="129">
        <f t="shared" si="1000"/>
        <v>0</v>
      </c>
      <c r="N485" s="129">
        <f t="shared" si="1000"/>
        <v>0</v>
      </c>
      <c r="O485" s="129">
        <f t="shared" si="1000"/>
        <v>0</v>
      </c>
      <c r="P485" s="129">
        <f t="shared" ref="P485:Q485" si="1001">SUM(P486:P488)</f>
        <v>0</v>
      </c>
      <c r="Q485" s="129">
        <f t="shared" si="1001"/>
        <v>0</v>
      </c>
      <c r="R485" s="129">
        <f t="shared" si="1000"/>
        <v>0</v>
      </c>
      <c r="S485" s="129">
        <f t="shared" si="1000"/>
        <v>0</v>
      </c>
      <c r="T485" s="129">
        <f t="shared" ref="T485" si="1002">SUM(T486:T488)</f>
        <v>0</v>
      </c>
      <c r="U485" s="129">
        <f t="shared" si="1000"/>
        <v>0</v>
      </c>
      <c r="V485" s="129">
        <f t="shared" si="1000"/>
        <v>0</v>
      </c>
      <c r="W485" s="129">
        <f t="shared" ref="W485" si="1003">SUM(W486:W488)</f>
        <v>0</v>
      </c>
      <c r="X485" s="129">
        <f t="shared" si="1000"/>
        <v>0</v>
      </c>
      <c r="Y485" s="129">
        <f t="shared" ref="Y485:Z485" si="1004">SUM(Y486:Y488)</f>
        <v>0</v>
      </c>
      <c r="Z485" s="129">
        <f t="shared" si="1004"/>
        <v>0</v>
      </c>
      <c r="AA485" s="129">
        <f t="shared" si="1000"/>
        <v>0</v>
      </c>
      <c r="AB485" s="129">
        <f t="shared" si="1000"/>
        <v>0</v>
      </c>
      <c r="AC485" s="129">
        <f t="shared" si="1000"/>
        <v>0</v>
      </c>
      <c r="AD485" s="129">
        <f t="shared" si="1000"/>
        <v>0</v>
      </c>
      <c r="AE485" s="129">
        <f t="shared" si="628"/>
        <v>0</v>
      </c>
      <c r="AF485" s="129">
        <f>SUM(AF486:AF488)</f>
        <v>0</v>
      </c>
      <c r="AG485" s="129">
        <f>SUM(AG486:AG488)</f>
        <v>0</v>
      </c>
      <c r="AH485" s="129">
        <f>SUM(AH486:AH488)</f>
        <v>0</v>
      </c>
      <c r="AI485" s="129">
        <f t="shared" si="629"/>
        <v>0</v>
      </c>
      <c r="AJ485" s="129">
        <f>SUM(AJ486:AJ488)</f>
        <v>0</v>
      </c>
      <c r="AK485" s="129">
        <f>SUM(AK486:AK488)</f>
        <v>0</v>
      </c>
      <c r="AL485" s="129">
        <f>SUM(AL486:AL488)</f>
        <v>0</v>
      </c>
      <c r="AM485" s="129">
        <f t="shared" si="630"/>
        <v>0</v>
      </c>
      <c r="AN485" s="129">
        <f>SUM(AN486:AN488)</f>
        <v>0</v>
      </c>
      <c r="AO485" s="129">
        <f>SUM(AO486:AO488)</f>
        <v>0</v>
      </c>
      <c r="AP485" s="129">
        <f>SUM(AP486:AP488)</f>
        <v>0</v>
      </c>
      <c r="AQ485" s="129">
        <f t="shared" si="631"/>
        <v>0</v>
      </c>
      <c r="AR485" s="129">
        <f t="shared" si="632"/>
        <v>0</v>
      </c>
    </row>
    <row r="486" spans="2:44" x14ac:dyDescent="0.25">
      <c r="B486" s="118" t="s">
        <v>321</v>
      </c>
      <c r="C486" s="119" t="s">
        <v>189</v>
      </c>
      <c r="D4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20">
        <f t="shared" si="830"/>
        <v>0</v>
      </c>
      <c r="G486" s="120"/>
      <c r="H486" s="120">
        <f t="shared" si="623"/>
        <v>0</v>
      </c>
      <c r="I486" s="120"/>
      <c r="J486" s="120">
        <f t="shared" si="624"/>
        <v>0</v>
      </c>
      <c r="K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20">
        <f t="shared" si="628"/>
        <v>0</v>
      </c>
      <c r="AF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20">
        <f t="shared" si="629"/>
        <v>0</v>
      </c>
      <c r="AJ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20">
        <f t="shared" si="630"/>
        <v>0</v>
      </c>
      <c r="AN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20">
        <f t="shared" si="631"/>
        <v>0</v>
      </c>
      <c r="AR486" s="120">
        <f t="shared" si="632"/>
        <v>0</v>
      </c>
    </row>
    <row r="487" spans="2:44" x14ac:dyDescent="0.25">
      <c r="B487" s="118" t="s">
        <v>1174</v>
      </c>
      <c r="C487" s="119" t="s">
        <v>1175</v>
      </c>
      <c r="D4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20">
        <f t="shared" ref="F487" si="1005">D487+E487</f>
        <v>0</v>
      </c>
      <c r="G487" s="120"/>
      <c r="H487" s="120">
        <f t="shared" ref="H487" si="1006">F487-G487</f>
        <v>0</v>
      </c>
      <c r="I487" s="120"/>
      <c r="J487" s="120">
        <f t="shared" ref="J487" si="1007">F487-I487</f>
        <v>0</v>
      </c>
      <c r="K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20">
        <f t="shared" ref="AE487" si="1008">AB487+AC487+AD487</f>
        <v>0</v>
      </c>
      <c r="AF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20">
        <f t="shared" ref="AI487" si="1009">AF487+AG487+AH487</f>
        <v>0</v>
      </c>
      <c r="AJ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20">
        <f t="shared" ref="AM487" si="1010">AJ487+AK487+AL487</f>
        <v>0</v>
      </c>
      <c r="AN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20">
        <f t="shared" ref="AQ487" si="1011">AN487+AO487+AP487</f>
        <v>0</v>
      </c>
      <c r="AR487" s="120">
        <f t="shared" ref="AR487" si="1012">AE487+AI487+AM487+AQ487</f>
        <v>0</v>
      </c>
    </row>
    <row r="488" spans="2:44" x14ac:dyDescent="0.25">
      <c r="B488" s="118" t="s">
        <v>1176</v>
      </c>
      <c r="C488" s="119" t="s">
        <v>1177</v>
      </c>
      <c r="D4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20">
        <f t="shared" si="830"/>
        <v>0</v>
      </c>
      <c r="G488" s="120"/>
      <c r="H488" s="120">
        <f t="shared" si="623"/>
        <v>0</v>
      </c>
      <c r="I488" s="120"/>
      <c r="J488" s="120">
        <f t="shared" si="624"/>
        <v>0</v>
      </c>
      <c r="K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20">
        <f t="shared" si="628"/>
        <v>0</v>
      </c>
      <c r="AF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20">
        <f t="shared" si="629"/>
        <v>0</v>
      </c>
      <c r="AJ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20">
        <f t="shared" si="630"/>
        <v>0</v>
      </c>
      <c r="AN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20">
        <f t="shared" si="631"/>
        <v>0</v>
      </c>
      <c r="AR488" s="120">
        <f t="shared" si="632"/>
        <v>0</v>
      </c>
    </row>
    <row r="489" spans="2:44" x14ac:dyDescent="0.25">
      <c r="B489" s="127" t="s">
        <v>322</v>
      </c>
      <c r="C489" s="128" t="s">
        <v>190</v>
      </c>
      <c r="D489" s="129">
        <f>SUM(D490:D498)</f>
        <v>0</v>
      </c>
      <c r="E489" s="129">
        <f>SUM(E490:E498)</f>
        <v>0</v>
      </c>
      <c r="F489" s="129">
        <f t="shared" si="830"/>
        <v>0</v>
      </c>
      <c r="G489" s="129">
        <f>SUM(G490:G498)</f>
        <v>0</v>
      </c>
      <c r="H489" s="129">
        <f t="shared" si="623"/>
        <v>0</v>
      </c>
      <c r="I489" s="129">
        <f>SUM(I490:I498)</f>
        <v>0</v>
      </c>
      <c r="J489" s="129">
        <f t="shared" si="624"/>
        <v>0</v>
      </c>
      <c r="K489" s="129">
        <f t="shared" ref="K489:AD489" si="1013">SUM(K490:K498)</f>
        <v>0</v>
      </c>
      <c r="L489" s="129">
        <f t="shared" si="1013"/>
        <v>0</v>
      </c>
      <c r="M489" s="129">
        <f t="shared" si="1013"/>
        <v>0</v>
      </c>
      <c r="N489" s="129">
        <f t="shared" si="1013"/>
        <v>0</v>
      </c>
      <c r="O489" s="129">
        <f t="shared" si="1013"/>
        <v>0</v>
      </c>
      <c r="P489" s="129">
        <f t="shared" ref="P489:Q489" si="1014">SUM(P490:P498)</f>
        <v>0</v>
      </c>
      <c r="Q489" s="129">
        <f t="shared" si="1014"/>
        <v>0</v>
      </c>
      <c r="R489" s="129">
        <f t="shared" si="1013"/>
        <v>0</v>
      </c>
      <c r="S489" s="129">
        <f t="shared" si="1013"/>
        <v>0</v>
      </c>
      <c r="T489" s="129">
        <f t="shared" ref="T489" si="1015">SUM(T490:T498)</f>
        <v>0</v>
      </c>
      <c r="U489" s="129">
        <f t="shared" si="1013"/>
        <v>0</v>
      </c>
      <c r="V489" s="129">
        <f t="shared" si="1013"/>
        <v>0</v>
      </c>
      <c r="W489" s="129">
        <f t="shared" ref="W489" si="1016">SUM(W490:W498)</f>
        <v>0</v>
      </c>
      <c r="X489" s="129">
        <f t="shared" si="1013"/>
        <v>0</v>
      </c>
      <c r="Y489" s="129">
        <f t="shared" ref="Y489:Z489" si="1017">SUM(Y490:Y498)</f>
        <v>0</v>
      </c>
      <c r="Z489" s="129">
        <f t="shared" si="1017"/>
        <v>0</v>
      </c>
      <c r="AA489" s="129">
        <f t="shared" si="1013"/>
        <v>0</v>
      </c>
      <c r="AB489" s="129">
        <f t="shared" si="1013"/>
        <v>0</v>
      </c>
      <c r="AC489" s="129">
        <f t="shared" si="1013"/>
        <v>0</v>
      </c>
      <c r="AD489" s="129">
        <f t="shared" si="1013"/>
        <v>0</v>
      </c>
      <c r="AE489" s="129">
        <f t="shared" si="628"/>
        <v>0</v>
      </c>
      <c r="AF489" s="129">
        <f>SUM(AF490:AF498)</f>
        <v>0</v>
      </c>
      <c r="AG489" s="129">
        <f>SUM(AG490:AG498)</f>
        <v>0</v>
      </c>
      <c r="AH489" s="129">
        <f>SUM(AH490:AH498)</f>
        <v>0</v>
      </c>
      <c r="AI489" s="129">
        <f t="shared" si="629"/>
        <v>0</v>
      </c>
      <c r="AJ489" s="129">
        <f>SUM(AJ490:AJ498)</f>
        <v>0</v>
      </c>
      <c r="AK489" s="129">
        <f>SUM(AK490:AK498)</f>
        <v>0</v>
      </c>
      <c r="AL489" s="129">
        <f>SUM(AL490:AL498)</f>
        <v>0</v>
      </c>
      <c r="AM489" s="129">
        <f t="shared" si="630"/>
        <v>0</v>
      </c>
      <c r="AN489" s="129">
        <f>SUM(AN490:AN498)</f>
        <v>0</v>
      </c>
      <c r="AO489" s="129">
        <f>SUM(AO490:AO498)</f>
        <v>0</v>
      </c>
      <c r="AP489" s="129">
        <f>SUM(AP490:AP498)</f>
        <v>0</v>
      </c>
      <c r="AQ489" s="129">
        <f t="shared" si="631"/>
        <v>0</v>
      </c>
      <c r="AR489" s="129">
        <f t="shared" si="632"/>
        <v>0</v>
      </c>
    </row>
    <row r="490" spans="2:44" x14ac:dyDescent="0.25">
      <c r="B490" s="118" t="s">
        <v>323</v>
      </c>
      <c r="C490" s="119" t="s">
        <v>185</v>
      </c>
      <c r="D4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20">
        <f t="shared" ref="F490:F494" si="1018">D490+E490</f>
        <v>0</v>
      </c>
      <c r="G490" s="120"/>
      <c r="H490" s="120">
        <f t="shared" ref="H490:H494" si="1019">F490-G490</f>
        <v>0</v>
      </c>
      <c r="I490" s="120"/>
      <c r="J490" s="120">
        <f t="shared" ref="J490:J494" si="1020">F490-I490</f>
        <v>0</v>
      </c>
      <c r="K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20">
        <f t="shared" ref="AE490:AE494" si="1021">AB490+AC490+AD490</f>
        <v>0</v>
      </c>
      <c r="AF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20">
        <f t="shared" ref="AI490:AI494" si="1022">AF490+AG490+AH490</f>
        <v>0</v>
      </c>
      <c r="AJ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20">
        <f t="shared" ref="AM490:AM494" si="1023">AJ490+AK490+AL490</f>
        <v>0</v>
      </c>
      <c r="AN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20">
        <f t="shared" ref="AQ490:AQ494" si="1024">AN490+AO490+AP490</f>
        <v>0</v>
      </c>
      <c r="AR490" s="120">
        <f t="shared" ref="AR490:AR494" si="1025">AE490+AI490+AM490+AQ490</f>
        <v>0</v>
      </c>
    </row>
    <row r="491" spans="2:44" x14ac:dyDescent="0.25">
      <c r="B491" s="118" t="s">
        <v>1178</v>
      </c>
      <c r="C491" s="119" t="s">
        <v>1133</v>
      </c>
      <c r="D4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20">
        <f t="shared" ref="F491" si="1026">D491+E491</f>
        <v>0</v>
      </c>
      <c r="G491" s="120"/>
      <c r="H491" s="120">
        <f t="shared" ref="H491" si="1027">F491-G491</f>
        <v>0</v>
      </c>
      <c r="I491" s="120"/>
      <c r="J491" s="120">
        <f t="shared" ref="J491" si="1028">F491-I491</f>
        <v>0</v>
      </c>
      <c r="K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20">
        <f t="shared" ref="AE491" si="1029">AB491+AC491+AD491</f>
        <v>0</v>
      </c>
      <c r="AF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20">
        <f t="shared" ref="AI491" si="1030">AF491+AG491+AH491</f>
        <v>0</v>
      </c>
      <c r="AJ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20">
        <f t="shared" ref="AM491" si="1031">AJ491+AK491+AL491</f>
        <v>0</v>
      </c>
      <c r="AN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20">
        <f t="shared" ref="AQ491" si="1032">AN491+AO491+AP491</f>
        <v>0</v>
      </c>
      <c r="AR491" s="120">
        <f t="shared" ref="AR491" si="1033">AE491+AI491+AM491+AQ491</f>
        <v>0</v>
      </c>
    </row>
    <row r="492" spans="2:44" x14ac:dyDescent="0.25">
      <c r="B492" s="118" t="s">
        <v>1179</v>
      </c>
      <c r="C492" s="119" t="s">
        <v>1135</v>
      </c>
      <c r="D4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20">
        <f t="shared" si="1018"/>
        <v>0</v>
      </c>
      <c r="G492" s="120"/>
      <c r="H492" s="120">
        <f t="shared" si="1019"/>
        <v>0</v>
      </c>
      <c r="I492" s="120"/>
      <c r="J492" s="120">
        <f t="shared" si="1020"/>
        <v>0</v>
      </c>
      <c r="K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20">
        <f t="shared" si="1021"/>
        <v>0</v>
      </c>
      <c r="AF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20">
        <f t="shared" si="1022"/>
        <v>0</v>
      </c>
      <c r="AJ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20">
        <f t="shared" si="1023"/>
        <v>0</v>
      </c>
      <c r="AN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20">
        <f t="shared" si="1024"/>
        <v>0</v>
      </c>
      <c r="AR492" s="120">
        <f t="shared" si="1025"/>
        <v>0</v>
      </c>
    </row>
    <row r="493" spans="2:44" x14ac:dyDescent="0.25">
      <c r="B493" s="118" t="s">
        <v>1180</v>
      </c>
      <c r="C493" s="119" t="s">
        <v>1139</v>
      </c>
      <c r="D4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20">
        <f t="shared" si="1018"/>
        <v>0</v>
      </c>
      <c r="G493" s="120"/>
      <c r="H493" s="120">
        <f t="shared" si="1019"/>
        <v>0</v>
      </c>
      <c r="I493" s="120"/>
      <c r="J493" s="120">
        <f t="shared" si="1020"/>
        <v>0</v>
      </c>
      <c r="K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20">
        <f t="shared" si="1021"/>
        <v>0</v>
      </c>
      <c r="AF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20">
        <f t="shared" si="1022"/>
        <v>0</v>
      </c>
      <c r="AJ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20">
        <f t="shared" si="1023"/>
        <v>0</v>
      </c>
      <c r="AN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20">
        <f t="shared" si="1024"/>
        <v>0</v>
      </c>
      <c r="AR493" s="120">
        <f t="shared" si="1025"/>
        <v>0</v>
      </c>
    </row>
    <row r="494" spans="2:44" x14ac:dyDescent="0.25">
      <c r="B494" s="118" t="s">
        <v>1181</v>
      </c>
      <c r="C494" s="119" t="s">
        <v>1182</v>
      </c>
      <c r="D4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20">
        <f t="shared" si="1018"/>
        <v>0</v>
      </c>
      <c r="G494" s="120"/>
      <c r="H494" s="120">
        <f t="shared" si="1019"/>
        <v>0</v>
      </c>
      <c r="I494" s="120"/>
      <c r="J494" s="120">
        <f t="shared" si="1020"/>
        <v>0</v>
      </c>
      <c r="K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20">
        <f t="shared" si="1021"/>
        <v>0</v>
      </c>
      <c r="AF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20">
        <f t="shared" si="1022"/>
        <v>0</v>
      </c>
      <c r="AJ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20">
        <f t="shared" si="1023"/>
        <v>0</v>
      </c>
      <c r="AN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20">
        <f t="shared" si="1024"/>
        <v>0</v>
      </c>
      <c r="AR494" s="120">
        <f t="shared" si="1025"/>
        <v>0</v>
      </c>
    </row>
    <row r="495" spans="2:44" x14ac:dyDescent="0.25">
      <c r="B495" s="118" t="s">
        <v>1183</v>
      </c>
      <c r="C495" s="119" t="s">
        <v>1143</v>
      </c>
      <c r="D4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20">
        <f t="shared" si="830"/>
        <v>0</v>
      </c>
      <c r="G495" s="120"/>
      <c r="H495" s="120">
        <f t="shared" si="623"/>
        <v>0</v>
      </c>
      <c r="I495" s="120"/>
      <c r="J495" s="120">
        <f t="shared" si="624"/>
        <v>0</v>
      </c>
      <c r="K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20">
        <f t="shared" si="628"/>
        <v>0</v>
      </c>
      <c r="AF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20">
        <f t="shared" si="629"/>
        <v>0</v>
      </c>
      <c r="AJ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20">
        <f t="shared" si="630"/>
        <v>0</v>
      </c>
      <c r="AN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20">
        <f t="shared" si="631"/>
        <v>0</v>
      </c>
      <c r="AR495" s="120">
        <f t="shared" si="632"/>
        <v>0</v>
      </c>
    </row>
    <row r="496" spans="2:44" x14ac:dyDescent="0.25">
      <c r="B496" s="118" t="s">
        <v>1184</v>
      </c>
      <c r="C496" s="119" t="s">
        <v>1185</v>
      </c>
      <c r="D4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20">
        <f t="shared" ref="F496" si="1034">D496+E496</f>
        <v>0</v>
      </c>
      <c r="G496" s="120"/>
      <c r="H496" s="120">
        <f t="shared" ref="H496" si="1035">F496-G496</f>
        <v>0</v>
      </c>
      <c r="I496" s="120"/>
      <c r="J496" s="120">
        <f t="shared" ref="J496" si="1036">F496-I496</f>
        <v>0</v>
      </c>
      <c r="K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20">
        <f t="shared" ref="AE496" si="1037">AB496+AC496+AD496</f>
        <v>0</v>
      </c>
      <c r="AF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20">
        <f t="shared" ref="AI496" si="1038">AF496+AG496+AH496</f>
        <v>0</v>
      </c>
      <c r="AJ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20">
        <f t="shared" ref="AM496" si="1039">AJ496+AK496+AL496</f>
        <v>0</v>
      </c>
      <c r="AN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20">
        <f t="shared" ref="AQ496" si="1040">AN496+AO496+AP496</f>
        <v>0</v>
      </c>
      <c r="AR496" s="120">
        <f t="shared" ref="AR496" si="1041">AE496+AI496+AM496+AQ496</f>
        <v>0</v>
      </c>
    </row>
    <row r="497" spans="2:44" x14ac:dyDescent="0.25">
      <c r="B497" s="118" t="s">
        <v>1186</v>
      </c>
      <c r="C497" s="119" t="s">
        <v>1145</v>
      </c>
      <c r="D4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20">
        <f t="shared" ref="F497" si="1042">D497+E497</f>
        <v>0</v>
      </c>
      <c r="G497" s="120"/>
      <c r="H497" s="120">
        <f t="shared" ref="H497" si="1043">F497-G497</f>
        <v>0</v>
      </c>
      <c r="I497" s="120"/>
      <c r="J497" s="120">
        <f t="shared" ref="J497" si="1044">F497-I497</f>
        <v>0</v>
      </c>
      <c r="K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20">
        <f t="shared" ref="AE497" si="1045">AB497+AC497+AD497</f>
        <v>0</v>
      </c>
      <c r="AF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20">
        <f t="shared" ref="AI497" si="1046">AF497+AG497+AH497</f>
        <v>0</v>
      </c>
      <c r="AJ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20">
        <f t="shared" ref="AM497" si="1047">AJ497+AK497+AL497</f>
        <v>0</v>
      </c>
      <c r="AN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20">
        <f t="shared" ref="AQ497" si="1048">AN497+AO497+AP497</f>
        <v>0</v>
      </c>
      <c r="AR497" s="120">
        <f t="shared" ref="AR497" si="1049">AE497+AI497+AM497+AQ497</f>
        <v>0</v>
      </c>
    </row>
    <row r="498" spans="2:44" x14ac:dyDescent="0.25">
      <c r="B498" s="118" t="s">
        <v>1187</v>
      </c>
      <c r="C498" s="119" t="s">
        <v>1188</v>
      </c>
      <c r="D4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20">
        <f t="shared" si="830"/>
        <v>0</v>
      </c>
      <c r="G498" s="120"/>
      <c r="H498" s="120">
        <f t="shared" si="623"/>
        <v>0</v>
      </c>
      <c r="I498" s="120"/>
      <c r="J498" s="120">
        <f t="shared" si="624"/>
        <v>0</v>
      </c>
      <c r="K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20">
        <f t="shared" si="628"/>
        <v>0</v>
      </c>
      <c r="AF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20">
        <f t="shared" si="629"/>
        <v>0</v>
      </c>
      <c r="AJ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20">
        <f t="shared" si="630"/>
        <v>0</v>
      </c>
      <c r="AN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20">
        <f t="shared" si="631"/>
        <v>0</v>
      </c>
      <c r="AR498" s="120">
        <f t="shared" si="632"/>
        <v>0</v>
      </c>
    </row>
    <row r="499" spans="2:44" x14ac:dyDescent="0.25">
      <c r="B499" s="115" t="s">
        <v>327</v>
      </c>
      <c r="C499" s="116" t="s">
        <v>193</v>
      </c>
      <c r="D499" s="117">
        <f>D500+D509</f>
        <v>0</v>
      </c>
      <c r="E499" s="117">
        <f>E500+E509</f>
        <v>0</v>
      </c>
      <c r="F499" s="117">
        <f t="shared" ref="F499:F566" si="1050">D499+E499</f>
        <v>0</v>
      </c>
      <c r="G499" s="117">
        <f t="shared" ref="G499:I499" si="1051">G500+G509</f>
        <v>0</v>
      </c>
      <c r="H499" s="117">
        <f t="shared" ref="H499:H566" si="1052">F499-G499</f>
        <v>0</v>
      </c>
      <c r="I499" s="117">
        <f t="shared" si="1051"/>
        <v>0</v>
      </c>
      <c r="J499" s="117">
        <f t="shared" ref="J499:J566" si="1053">F499-I499</f>
        <v>0</v>
      </c>
      <c r="K499" s="117">
        <f t="shared" ref="K499:AP499" si="1054">K500+K509</f>
        <v>0</v>
      </c>
      <c r="L499" s="117">
        <f t="shared" si="1054"/>
        <v>0</v>
      </c>
      <c r="M499" s="117">
        <f t="shared" si="1054"/>
        <v>0</v>
      </c>
      <c r="N499" s="117">
        <f t="shared" si="1054"/>
        <v>0</v>
      </c>
      <c r="O499" s="117">
        <f t="shared" si="1054"/>
        <v>0</v>
      </c>
      <c r="P499" s="117">
        <f t="shared" ref="P499:Q499" si="1055">P500+P509</f>
        <v>0</v>
      </c>
      <c r="Q499" s="117">
        <f t="shared" si="1055"/>
        <v>0</v>
      </c>
      <c r="R499" s="117">
        <f t="shared" si="1054"/>
        <v>0</v>
      </c>
      <c r="S499" s="117">
        <f t="shared" si="1054"/>
        <v>0</v>
      </c>
      <c r="T499" s="117">
        <f t="shared" ref="T499" si="1056">T500+T509</f>
        <v>0</v>
      </c>
      <c r="U499" s="117">
        <f t="shared" si="1054"/>
        <v>0</v>
      </c>
      <c r="V499" s="117">
        <f t="shared" si="1054"/>
        <v>0</v>
      </c>
      <c r="W499" s="117">
        <f t="shared" ref="W499" si="1057">W500+W509</f>
        <v>0</v>
      </c>
      <c r="X499" s="117">
        <f t="shared" si="1054"/>
        <v>0</v>
      </c>
      <c r="Y499" s="117">
        <f t="shared" ref="Y499:Z499" si="1058">Y500+Y509</f>
        <v>0</v>
      </c>
      <c r="Z499" s="117">
        <f t="shared" si="1058"/>
        <v>0</v>
      </c>
      <c r="AA499" s="117">
        <f t="shared" si="1054"/>
        <v>0</v>
      </c>
      <c r="AB499" s="117">
        <f t="shared" si="1054"/>
        <v>0</v>
      </c>
      <c r="AC499" s="117">
        <f t="shared" si="1054"/>
        <v>0</v>
      </c>
      <c r="AD499" s="117">
        <f t="shared" si="1054"/>
        <v>0</v>
      </c>
      <c r="AE499" s="117">
        <f t="shared" ref="AE499:AE566" si="1059">AB499+AC499+AD499</f>
        <v>0</v>
      </c>
      <c r="AF499" s="117">
        <f t="shared" si="1054"/>
        <v>0</v>
      </c>
      <c r="AG499" s="117">
        <f t="shared" si="1054"/>
        <v>0</v>
      </c>
      <c r="AH499" s="117">
        <f t="shared" si="1054"/>
        <v>0</v>
      </c>
      <c r="AI499" s="117">
        <f t="shared" ref="AI499:AI566" si="1060">AF499+AG499+AH499</f>
        <v>0</v>
      </c>
      <c r="AJ499" s="117">
        <f t="shared" si="1054"/>
        <v>0</v>
      </c>
      <c r="AK499" s="117">
        <f t="shared" si="1054"/>
        <v>0</v>
      </c>
      <c r="AL499" s="117">
        <f t="shared" si="1054"/>
        <v>0</v>
      </c>
      <c r="AM499" s="117">
        <f t="shared" ref="AM499:AM566" si="1061">AJ499+AK499+AL499</f>
        <v>0</v>
      </c>
      <c r="AN499" s="117">
        <f t="shared" si="1054"/>
        <v>0</v>
      </c>
      <c r="AO499" s="117">
        <f t="shared" si="1054"/>
        <v>0</v>
      </c>
      <c r="AP499" s="117">
        <f t="shared" si="1054"/>
        <v>0</v>
      </c>
      <c r="AQ499" s="117">
        <f t="shared" ref="AQ499:AQ566" si="1062">AN499+AO499+AP499</f>
        <v>0</v>
      </c>
      <c r="AR499" s="117">
        <f t="shared" ref="AR499:AR566" si="1063">AE499+AI499+AM499+AQ499</f>
        <v>0</v>
      </c>
    </row>
    <row r="500" spans="2:44" x14ac:dyDescent="0.25">
      <c r="B500" s="127" t="s">
        <v>328</v>
      </c>
      <c r="C500" s="128" t="s">
        <v>194</v>
      </c>
      <c r="D500" s="129">
        <f>SUM(D501:D508)</f>
        <v>0</v>
      </c>
      <c r="E500" s="129">
        <f>SUM(E501:E508)</f>
        <v>0</v>
      </c>
      <c r="F500" s="129">
        <f t="shared" si="1050"/>
        <v>0</v>
      </c>
      <c r="G500" s="129">
        <f t="shared" ref="G500:I500" si="1064">SUM(G501:G508)</f>
        <v>0</v>
      </c>
      <c r="H500" s="129">
        <f t="shared" si="1052"/>
        <v>0</v>
      </c>
      <c r="I500" s="129">
        <f t="shared" si="1064"/>
        <v>0</v>
      </c>
      <c r="J500" s="129">
        <f t="shared" si="1053"/>
        <v>0</v>
      </c>
      <c r="K500" s="129">
        <f t="shared" ref="K500:AP500" si="1065">SUM(K501:K508)</f>
        <v>0</v>
      </c>
      <c r="L500" s="129">
        <f t="shared" si="1065"/>
        <v>0</v>
      </c>
      <c r="M500" s="129">
        <f t="shared" si="1065"/>
        <v>0</v>
      </c>
      <c r="N500" s="129">
        <f t="shared" si="1065"/>
        <v>0</v>
      </c>
      <c r="O500" s="129">
        <f t="shared" si="1065"/>
        <v>0</v>
      </c>
      <c r="P500" s="129">
        <f t="shared" ref="P500:Q500" si="1066">SUM(P501:P508)</f>
        <v>0</v>
      </c>
      <c r="Q500" s="129">
        <f t="shared" si="1066"/>
        <v>0</v>
      </c>
      <c r="R500" s="129">
        <f t="shared" si="1065"/>
        <v>0</v>
      </c>
      <c r="S500" s="129">
        <f t="shared" si="1065"/>
        <v>0</v>
      </c>
      <c r="T500" s="129">
        <f t="shared" ref="T500" si="1067">SUM(T501:T508)</f>
        <v>0</v>
      </c>
      <c r="U500" s="129">
        <f t="shared" si="1065"/>
        <v>0</v>
      </c>
      <c r="V500" s="129">
        <f t="shared" si="1065"/>
        <v>0</v>
      </c>
      <c r="W500" s="129">
        <f t="shared" ref="W500" si="1068">SUM(W501:W508)</f>
        <v>0</v>
      </c>
      <c r="X500" s="129">
        <f t="shared" si="1065"/>
        <v>0</v>
      </c>
      <c r="Y500" s="129">
        <f t="shared" ref="Y500:Z500" si="1069">SUM(Y501:Y508)</f>
        <v>0</v>
      </c>
      <c r="Z500" s="129">
        <f t="shared" si="1069"/>
        <v>0</v>
      </c>
      <c r="AA500" s="129">
        <f t="shared" si="1065"/>
        <v>0</v>
      </c>
      <c r="AB500" s="129">
        <f t="shared" si="1065"/>
        <v>0</v>
      </c>
      <c r="AC500" s="129">
        <f t="shared" si="1065"/>
        <v>0</v>
      </c>
      <c r="AD500" s="129">
        <f t="shared" si="1065"/>
        <v>0</v>
      </c>
      <c r="AE500" s="129">
        <f t="shared" si="1059"/>
        <v>0</v>
      </c>
      <c r="AF500" s="129">
        <f t="shared" si="1065"/>
        <v>0</v>
      </c>
      <c r="AG500" s="129">
        <f t="shared" si="1065"/>
        <v>0</v>
      </c>
      <c r="AH500" s="129">
        <f t="shared" si="1065"/>
        <v>0</v>
      </c>
      <c r="AI500" s="129">
        <f t="shared" si="1060"/>
        <v>0</v>
      </c>
      <c r="AJ500" s="129">
        <f t="shared" si="1065"/>
        <v>0</v>
      </c>
      <c r="AK500" s="129">
        <f t="shared" si="1065"/>
        <v>0</v>
      </c>
      <c r="AL500" s="129">
        <f t="shared" si="1065"/>
        <v>0</v>
      </c>
      <c r="AM500" s="129">
        <f t="shared" si="1061"/>
        <v>0</v>
      </c>
      <c r="AN500" s="129">
        <f t="shared" si="1065"/>
        <v>0</v>
      </c>
      <c r="AO500" s="129">
        <f t="shared" si="1065"/>
        <v>0</v>
      </c>
      <c r="AP500" s="129">
        <f t="shared" si="1065"/>
        <v>0</v>
      </c>
      <c r="AQ500" s="129">
        <f t="shared" si="1062"/>
        <v>0</v>
      </c>
      <c r="AR500" s="129">
        <f t="shared" si="1063"/>
        <v>0</v>
      </c>
    </row>
    <row r="501" spans="2:44" x14ac:dyDescent="0.25">
      <c r="B501" s="118" t="s">
        <v>329</v>
      </c>
      <c r="C501" s="119" t="s">
        <v>195</v>
      </c>
      <c r="D5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20">
        <f t="shared" si="1050"/>
        <v>0</v>
      </c>
      <c r="G501" s="120"/>
      <c r="H501" s="120">
        <f t="shared" si="1052"/>
        <v>0</v>
      </c>
      <c r="I501" s="120"/>
      <c r="J501" s="120">
        <f t="shared" si="1053"/>
        <v>0</v>
      </c>
      <c r="K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20">
        <f t="shared" si="1059"/>
        <v>0</v>
      </c>
      <c r="AF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20">
        <f t="shared" si="1060"/>
        <v>0</v>
      </c>
      <c r="AJ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20">
        <f t="shared" si="1061"/>
        <v>0</v>
      </c>
      <c r="AN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20">
        <f t="shared" si="1062"/>
        <v>0</v>
      </c>
      <c r="AR501" s="120">
        <f t="shared" si="1063"/>
        <v>0</v>
      </c>
    </row>
    <row r="502" spans="2:44" x14ac:dyDescent="0.25">
      <c r="B502" s="118" t="s">
        <v>1189</v>
      </c>
      <c r="C502" s="119" t="s">
        <v>1190</v>
      </c>
      <c r="D5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20">
        <f t="shared" si="1050"/>
        <v>0</v>
      </c>
      <c r="G502" s="120"/>
      <c r="H502" s="120">
        <f t="shared" si="1052"/>
        <v>0</v>
      </c>
      <c r="I502" s="120"/>
      <c r="J502" s="120">
        <f t="shared" si="1053"/>
        <v>0</v>
      </c>
      <c r="K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20">
        <f t="shared" si="1059"/>
        <v>0</v>
      </c>
      <c r="AF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20">
        <f t="shared" si="1060"/>
        <v>0</v>
      </c>
      <c r="AJ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20">
        <f t="shared" si="1061"/>
        <v>0</v>
      </c>
      <c r="AN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20">
        <f t="shared" si="1062"/>
        <v>0</v>
      </c>
      <c r="AR502" s="120">
        <f t="shared" si="1063"/>
        <v>0</v>
      </c>
    </row>
    <row r="503" spans="2:44" x14ac:dyDescent="0.25">
      <c r="B503" s="118" t="s">
        <v>1191</v>
      </c>
      <c r="C503" s="119" t="s">
        <v>1192</v>
      </c>
      <c r="D5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20">
        <f t="shared" ref="F503:F506" si="1070">D503+E503</f>
        <v>0</v>
      </c>
      <c r="G503" s="120"/>
      <c r="H503" s="120">
        <f t="shared" ref="H503:H506" si="1071">F503-G503</f>
        <v>0</v>
      </c>
      <c r="I503" s="120"/>
      <c r="J503" s="120">
        <f t="shared" ref="J503:J506" si="1072">F503-I503</f>
        <v>0</v>
      </c>
      <c r="K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20">
        <f t="shared" ref="AE503:AE506" si="1073">AB503+AC503+AD503</f>
        <v>0</v>
      </c>
      <c r="AF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20">
        <f t="shared" ref="AI503:AI506" si="1074">AF503+AG503+AH503</f>
        <v>0</v>
      </c>
      <c r="AJ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20">
        <f t="shared" ref="AM503:AM506" si="1075">AJ503+AK503+AL503</f>
        <v>0</v>
      </c>
      <c r="AN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20">
        <f t="shared" ref="AQ503:AQ506" si="1076">AN503+AO503+AP503</f>
        <v>0</v>
      </c>
      <c r="AR503" s="120">
        <f t="shared" ref="AR503:AR506" si="1077">AE503+AI503+AM503+AQ503</f>
        <v>0</v>
      </c>
    </row>
    <row r="504" spans="2:44" x14ac:dyDescent="0.25">
      <c r="B504" s="118" t="s">
        <v>330</v>
      </c>
      <c r="C504" s="119" t="s">
        <v>196</v>
      </c>
      <c r="D5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20">
        <f t="shared" si="1070"/>
        <v>0</v>
      </c>
      <c r="G504" s="120"/>
      <c r="H504" s="120">
        <f t="shared" si="1071"/>
        <v>0</v>
      </c>
      <c r="I504" s="120"/>
      <c r="J504" s="120">
        <f t="shared" si="1072"/>
        <v>0</v>
      </c>
      <c r="K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20">
        <f t="shared" si="1073"/>
        <v>0</v>
      </c>
      <c r="AF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20">
        <f t="shared" si="1074"/>
        <v>0</v>
      </c>
      <c r="AJ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20">
        <f t="shared" si="1075"/>
        <v>0</v>
      </c>
      <c r="AN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20">
        <f t="shared" si="1076"/>
        <v>0</v>
      </c>
      <c r="AR504" s="120">
        <f t="shared" si="1077"/>
        <v>0</v>
      </c>
    </row>
    <row r="505" spans="2:44" x14ac:dyDescent="0.25">
      <c r="B505" s="118" t="s">
        <v>1193</v>
      </c>
      <c r="C505" s="119" t="s">
        <v>1194</v>
      </c>
      <c r="D5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20">
        <f t="shared" ref="F505" si="1078">D505+E505</f>
        <v>0</v>
      </c>
      <c r="G505" s="120"/>
      <c r="H505" s="120">
        <f t="shared" ref="H505" si="1079">F505-G505</f>
        <v>0</v>
      </c>
      <c r="I505" s="120"/>
      <c r="J505" s="120">
        <f t="shared" ref="J505" si="1080">F505-I505</f>
        <v>0</v>
      </c>
      <c r="K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20">
        <f t="shared" ref="AE505" si="1081">AB505+AC505+AD505</f>
        <v>0</v>
      </c>
      <c r="AF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20">
        <f t="shared" ref="AI505" si="1082">AF505+AG505+AH505</f>
        <v>0</v>
      </c>
      <c r="AJ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20">
        <f t="shared" ref="AM505" si="1083">AJ505+AK505+AL505</f>
        <v>0</v>
      </c>
      <c r="AN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20">
        <f t="shared" ref="AQ505" si="1084">AN505+AO505+AP505</f>
        <v>0</v>
      </c>
      <c r="AR505" s="120">
        <f t="shared" ref="AR505" si="1085">AE505+AI505+AM505+AQ505</f>
        <v>0</v>
      </c>
    </row>
    <row r="506" spans="2:44" x14ac:dyDescent="0.25">
      <c r="B506" s="118" t="s">
        <v>1195</v>
      </c>
      <c r="C506" s="119" t="s">
        <v>1196</v>
      </c>
      <c r="D5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20">
        <f t="shared" si="1070"/>
        <v>0</v>
      </c>
      <c r="G506" s="120"/>
      <c r="H506" s="120">
        <f t="shared" si="1071"/>
        <v>0</v>
      </c>
      <c r="I506" s="120"/>
      <c r="J506" s="120">
        <f t="shared" si="1072"/>
        <v>0</v>
      </c>
      <c r="K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20">
        <f t="shared" si="1073"/>
        <v>0</v>
      </c>
      <c r="AF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20">
        <f t="shared" si="1074"/>
        <v>0</v>
      </c>
      <c r="AJ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20">
        <f t="shared" si="1075"/>
        <v>0</v>
      </c>
      <c r="AN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20">
        <f t="shared" si="1076"/>
        <v>0</v>
      </c>
      <c r="AR506" s="120">
        <f t="shared" si="1077"/>
        <v>0</v>
      </c>
    </row>
    <row r="507" spans="2:44" x14ac:dyDescent="0.25">
      <c r="B507" s="118" t="s">
        <v>1197</v>
      </c>
      <c r="C507" s="119" t="s">
        <v>1198</v>
      </c>
      <c r="D50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20">
        <f t="shared" ref="F507" si="1086">D507+E507</f>
        <v>0</v>
      </c>
      <c r="G507" s="120"/>
      <c r="H507" s="120">
        <f t="shared" ref="H507" si="1087">F507-G507</f>
        <v>0</v>
      </c>
      <c r="I507" s="120"/>
      <c r="J507" s="120">
        <f t="shared" ref="J507" si="1088">F507-I507</f>
        <v>0</v>
      </c>
      <c r="K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20">
        <f t="shared" ref="AE507" si="1089">AB507+AC507+AD507</f>
        <v>0</v>
      </c>
      <c r="AF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20">
        <f t="shared" ref="AI507" si="1090">AF507+AG507+AH507</f>
        <v>0</v>
      </c>
      <c r="AJ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20">
        <f t="shared" ref="AM507" si="1091">AJ507+AK507+AL507</f>
        <v>0</v>
      </c>
      <c r="AN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20">
        <f t="shared" ref="AQ507" si="1092">AN507+AO507+AP507</f>
        <v>0</v>
      </c>
      <c r="AR507" s="120">
        <f t="shared" ref="AR507" si="1093">AE507+AI507+AM507+AQ507</f>
        <v>0</v>
      </c>
    </row>
    <row r="508" spans="2:44" x14ac:dyDescent="0.25">
      <c r="B508" s="118" t="s">
        <v>1199</v>
      </c>
      <c r="C508" s="119" t="s">
        <v>1200</v>
      </c>
      <c r="D5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20">
        <f t="shared" si="1050"/>
        <v>0</v>
      </c>
      <c r="G508" s="120"/>
      <c r="H508" s="120">
        <f t="shared" si="1052"/>
        <v>0</v>
      </c>
      <c r="I508" s="120"/>
      <c r="J508" s="120">
        <f t="shared" si="1053"/>
        <v>0</v>
      </c>
      <c r="K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20">
        <f t="shared" si="1059"/>
        <v>0</v>
      </c>
      <c r="AF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20">
        <f t="shared" si="1060"/>
        <v>0</v>
      </c>
      <c r="AJ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20">
        <f t="shared" si="1061"/>
        <v>0</v>
      </c>
      <c r="AN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20">
        <f t="shared" si="1062"/>
        <v>0</v>
      </c>
      <c r="AR508" s="120">
        <f t="shared" si="1063"/>
        <v>0</v>
      </c>
    </row>
    <row r="509" spans="2:44" x14ac:dyDescent="0.25">
      <c r="B509" s="127" t="s">
        <v>331</v>
      </c>
      <c r="C509" s="128" t="s">
        <v>197</v>
      </c>
      <c r="D509" s="129">
        <f>SUM(D510:D525)</f>
        <v>0</v>
      </c>
      <c r="E509" s="129">
        <f>SUM(E510:E525)</f>
        <v>0</v>
      </c>
      <c r="F509" s="129">
        <f t="shared" si="1050"/>
        <v>0</v>
      </c>
      <c r="G509" s="129">
        <f>SUM(G510:G525)</f>
        <v>0</v>
      </c>
      <c r="H509" s="129">
        <f t="shared" si="1052"/>
        <v>0</v>
      </c>
      <c r="I509" s="129">
        <f>SUM(I510:I525)</f>
        <v>0</v>
      </c>
      <c r="J509" s="129">
        <f t="shared" si="1053"/>
        <v>0</v>
      </c>
      <c r="K509" s="129">
        <f t="shared" ref="K509:AD509" si="1094">SUM(K510:K525)</f>
        <v>0</v>
      </c>
      <c r="L509" s="129">
        <f t="shared" si="1094"/>
        <v>0</v>
      </c>
      <c r="M509" s="129">
        <f t="shared" si="1094"/>
        <v>0</v>
      </c>
      <c r="N509" s="129">
        <f t="shared" si="1094"/>
        <v>0</v>
      </c>
      <c r="O509" s="129">
        <f t="shared" si="1094"/>
        <v>0</v>
      </c>
      <c r="P509" s="129">
        <f t="shared" ref="P509:Q509" si="1095">SUM(P510:P525)</f>
        <v>0</v>
      </c>
      <c r="Q509" s="129">
        <f t="shared" si="1095"/>
        <v>0</v>
      </c>
      <c r="R509" s="129">
        <f t="shared" si="1094"/>
        <v>0</v>
      </c>
      <c r="S509" s="129">
        <f t="shared" si="1094"/>
        <v>0</v>
      </c>
      <c r="T509" s="129">
        <f t="shared" ref="T509" si="1096">SUM(T510:T525)</f>
        <v>0</v>
      </c>
      <c r="U509" s="129">
        <f t="shared" si="1094"/>
        <v>0</v>
      </c>
      <c r="V509" s="129">
        <f t="shared" si="1094"/>
        <v>0</v>
      </c>
      <c r="W509" s="129">
        <f t="shared" ref="W509" si="1097">SUM(W510:W525)</f>
        <v>0</v>
      </c>
      <c r="X509" s="129">
        <f t="shared" si="1094"/>
        <v>0</v>
      </c>
      <c r="Y509" s="129">
        <f t="shared" ref="Y509:Z509" si="1098">SUM(Y510:Y525)</f>
        <v>0</v>
      </c>
      <c r="Z509" s="129">
        <f t="shared" si="1098"/>
        <v>0</v>
      </c>
      <c r="AA509" s="129">
        <f t="shared" si="1094"/>
        <v>0</v>
      </c>
      <c r="AB509" s="129">
        <f t="shared" si="1094"/>
        <v>0</v>
      </c>
      <c r="AC509" s="129">
        <f t="shared" si="1094"/>
        <v>0</v>
      </c>
      <c r="AD509" s="129">
        <f t="shared" si="1094"/>
        <v>0</v>
      </c>
      <c r="AE509" s="129">
        <f t="shared" si="1059"/>
        <v>0</v>
      </c>
      <c r="AF509" s="129">
        <f>SUM(AF510:AF525)</f>
        <v>0</v>
      </c>
      <c r="AG509" s="129">
        <f>SUM(AG510:AG525)</f>
        <v>0</v>
      </c>
      <c r="AH509" s="129">
        <f>SUM(AH510:AH525)</f>
        <v>0</v>
      </c>
      <c r="AI509" s="129">
        <f t="shared" si="1060"/>
        <v>0</v>
      </c>
      <c r="AJ509" s="129">
        <f>SUM(AJ510:AJ525)</f>
        <v>0</v>
      </c>
      <c r="AK509" s="129">
        <f>SUM(AK510:AK525)</f>
        <v>0</v>
      </c>
      <c r="AL509" s="129">
        <f>SUM(AL510:AL525)</f>
        <v>0</v>
      </c>
      <c r="AM509" s="129">
        <f t="shared" si="1061"/>
        <v>0</v>
      </c>
      <c r="AN509" s="129">
        <f>SUM(AN510:AN525)</f>
        <v>0</v>
      </c>
      <c r="AO509" s="129">
        <f>SUM(AO510:AO525)</f>
        <v>0</v>
      </c>
      <c r="AP509" s="129">
        <f>SUM(AP510:AP525)</f>
        <v>0</v>
      </c>
      <c r="AQ509" s="129">
        <f t="shared" si="1062"/>
        <v>0</v>
      </c>
      <c r="AR509" s="129">
        <f t="shared" si="1063"/>
        <v>0</v>
      </c>
    </row>
    <row r="510" spans="2:44" x14ac:dyDescent="0.25">
      <c r="B510" s="118" t="s">
        <v>332</v>
      </c>
      <c r="C510" s="119" t="s">
        <v>198</v>
      </c>
      <c r="D5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20">
        <f t="shared" si="1050"/>
        <v>0</v>
      </c>
      <c r="G510" s="120"/>
      <c r="H510" s="120">
        <f t="shared" si="1052"/>
        <v>0</v>
      </c>
      <c r="I510" s="120"/>
      <c r="J510" s="120">
        <f t="shared" si="1053"/>
        <v>0</v>
      </c>
      <c r="K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20">
        <f t="shared" si="1059"/>
        <v>0</v>
      </c>
      <c r="AF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20">
        <f t="shared" si="1060"/>
        <v>0</v>
      </c>
      <c r="AJ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20">
        <f t="shared" si="1061"/>
        <v>0</v>
      </c>
      <c r="AN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20">
        <f t="shared" si="1062"/>
        <v>0</v>
      </c>
      <c r="AR510" s="120">
        <f t="shared" si="1063"/>
        <v>0</v>
      </c>
    </row>
    <row r="511" spans="2:44" x14ac:dyDescent="0.25">
      <c r="B511" s="118" t="s">
        <v>1201</v>
      </c>
      <c r="C511" s="119" t="s">
        <v>1202</v>
      </c>
      <c r="D5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20">
        <f t="shared" ref="F511:F518" si="1099">D511+E511</f>
        <v>0</v>
      </c>
      <c r="G511" s="120"/>
      <c r="H511" s="120">
        <f t="shared" ref="H511:H518" si="1100">F511-G511</f>
        <v>0</v>
      </c>
      <c r="I511" s="120"/>
      <c r="J511" s="120">
        <f t="shared" ref="J511:J518" si="1101">F511-I511</f>
        <v>0</v>
      </c>
      <c r="K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20">
        <f t="shared" ref="AE511:AE518" si="1102">AB511+AC511+AD511</f>
        <v>0</v>
      </c>
      <c r="AF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20">
        <f t="shared" ref="AI511:AI518" si="1103">AF511+AG511+AH511</f>
        <v>0</v>
      </c>
      <c r="AJ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20">
        <f t="shared" ref="AM511:AM518" si="1104">AJ511+AK511+AL511</f>
        <v>0</v>
      </c>
      <c r="AN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20">
        <f t="shared" ref="AQ511:AQ518" si="1105">AN511+AO511+AP511</f>
        <v>0</v>
      </c>
      <c r="AR511" s="120">
        <f t="shared" ref="AR511:AR518" si="1106">AE511+AI511+AM511+AQ511</f>
        <v>0</v>
      </c>
    </row>
    <row r="512" spans="2:44" x14ac:dyDescent="0.25">
      <c r="B512" s="118" t="s">
        <v>1203</v>
      </c>
      <c r="C512" s="119" t="s">
        <v>1204</v>
      </c>
      <c r="D5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20">
        <f t="shared" si="1099"/>
        <v>0</v>
      </c>
      <c r="G512" s="120"/>
      <c r="H512" s="120">
        <f t="shared" si="1100"/>
        <v>0</v>
      </c>
      <c r="I512" s="120"/>
      <c r="J512" s="120">
        <f t="shared" si="1101"/>
        <v>0</v>
      </c>
      <c r="K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20">
        <f t="shared" si="1102"/>
        <v>0</v>
      </c>
      <c r="AF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20">
        <f t="shared" si="1103"/>
        <v>0</v>
      </c>
      <c r="AJ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20">
        <f t="shared" si="1104"/>
        <v>0</v>
      </c>
      <c r="AN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20">
        <f t="shared" si="1105"/>
        <v>0</v>
      </c>
      <c r="AR512" s="120">
        <f t="shared" si="1106"/>
        <v>0</v>
      </c>
    </row>
    <row r="513" spans="2:44" x14ac:dyDescent="0.25">
      <c r="B513" s="118" t="s">
        <v>1205</v>
      </c>
      <c r="C513" s="119" t="s">
        <v>1206</v>
      </c>
      <c r="D5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20">
        <f t="shared" si="1099"/>
        <v>0</v>
      </c>
      <c r="G513" s="120"/>
      <c r="H513" s="120">
        <f t="shared" si="1100"/>
        <v>0</v>
      </c>
      <c r="I513" s="120"/>
      <c r="J513" s="120">
        <f t="shared" si="1101"/>
        <v>0</v>
      </c>
      <c r="K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20">
        <f t="shared" si="1102"/>
        <v>0</v>
      </c>
      <c r="AF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20">
        <f t="shared" si="1103"/>
        <v>0</v>
      </c>
      <c r="AJ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20">
        <f t="shared" si="1104"/>
        <v>0</v>
      </c>
      <c r="AN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20">
        <f t="shared" si="1105"/>
        <v>0</v>
      </c>
      <c r="AR513" s="120">
        <f t="shared" si="1106"/>
        <v>0</v>
      </c>
    </row>
    <row r="514" spans="2:44" x14ac:dyDescent="0.25">
      <c r="B514" s="118" t="s">
        <v>1207</v>
      </c>
      <c r="C514" s="119" t="s">
        <v>1208</v>
      </c>
      <c r="D5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20">
        <f t="shared" si="1099"/>
        <v>0</v>
      </c>
      <c r="G514" s="120"/>
      <c r="H514" s="120">
        <f t="shared" si="1100"/>
        <v>0</v>
      </c>
      <c r="I514" s="120"/>
      <c r="J514" s="120">
        <f t="shared" si="1101"/>
        <v>0</v>
      </c>
      <c r="K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20">
        <f t="shared" si="1102"/>
        <v>0</v>
      </c>
      <c r="AF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20">
        <f t="shared" si="1103"/>
        <v>0</v>
      </c>
      <c r="AJ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20">
        <f t="shared" si="1104"/>
        <v>0</v>
      </c>
      <c r="AN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20">
        <f t="shared" si="1105"/>
        <v>0</v>
      </c>
      <c r="AR514" s="120">
        <f t="shared" si="1106"/>
        <v>0</v>
      </c>
    </row>
    <row r="515" spans="2:44" x14ac:dyDescent="0.25">
      <c r="B515" s="118" t="s">
        <v>1209</v>
      </c>
      <c r="C515" s="119" t="s">
        <v>1210</v>
      </c>
      <c r="D5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20">
        <f t="shared" si="1099"/>
        <v>0</v>
      </c>
      <c r="G515" s="120"/>
      <c r="H515" s="120">
        <f t="shared" si="1100"/>
        <v>0</v>
      </c>
      <c r="I515" s="120"/>
      <c r="J515" s="120">
        <f t="shared" si="1101"/>
        <v>0</v>
      </c>
      <c r="K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20">
        <f t="shared" si="1102"/>
        <v>0</v>
      </c>
      <c r="AF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20">
        <f t="shared" si="1103"/>
        <v>0</v>
      </c>
      <c r="AJ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20">
        <f t="shared" si="1104"/>
        <v>0</v>
      </c>
      <c r="AN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20">
        <f t="shared" si="1105"/>
        <v>0</v>
      </c>
      <c r="AR515" s="120">
        <f t="shared" si="1106"/>
        <v>0</v>
      </c>
    </row>
    <row r="516" spans="2:44" x14ac:dyDescent="0.25">
      <c r="B516" s="118" t="s">
        <v>1211</v>
      </c>
      <c r="C516" s="119" t="s">
        <v>1212</v>
      </c>
      <c r="D5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20">
        <f t="shared" si="1099"/>
        <v>0</v>
      </c>
      <c r="G516" s="120"/>
      <c r="H516" s="120">
        <f t="shared" si="1100"/>
        <v>0</v>
      </c>
      <c r="I516" s="120"/>
      <c r="J516" s="120">
        <f t="shared" si="1101"/>
        <v>0</v>
      </c>
      <c r="K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20">
        <f t="shared" si="1102"/>
        <v>0</v>
      </c>
      <c r="AF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20">
        <f t="shared" si="1103"/>
        <v>0</v>
      </c>
      <c r="AJ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20">
        <f t="shared" si="1104"/>
        <v>0</v>
      </c>
      <c r="AN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20">
        <f t="shared" si="1105"/>
        <v>0</v>
      </c>
      <c r="AR516" s="120">
        <f t="shared" si="1106"/>
        <v>0</v>
      </c>
    </row>
    <row r="517" spans="2:44" x14ac:dyDescent="0.25">
      <c r="B517" s="118" t="s">
        <v>1213</v>
      </c>
      <c r="C517" s="119" t="s">
        <v>1214</v>
      </c>
      <c r="D5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20">
        <f t="shared" si="1099"/>
        <v>0</v>
      </c>
      <c r="G517" s="120"/>
      <c r="H517" s="120">
        <f t="shared" si="1100"/>
        <v>0</v>
      </c>
      <c r="I517" s="120"/>
      <c r="J517" s="120">
        <f t="shared" si="1101"/>
        <v>0</v>
      </c>
      <c r="K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20">
        <f t="shared" si="1102"/>
        <v>0</v>
      </c>
      <c r="AF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20">
        <f t="shared" si="1103"/>
        <v>0</v>
      </c>
      <c r="AJ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20">
        <f t="shared" si="1104"/>
        <v>0</v>
      </c>
      <c r="AN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20">
        <f t="shared" si="1105"/>
        <v>0</v>
      </c>
      <c r="AR517" s="120">
        <f t="shared" si="1106"/>
        <v>0</v>
      </c>
    </row>
    <row r="518" spans="2:44" x14ac:dyDescent="0.25">
      <c r="B518" s="118" t="s">
        <v>1215</v>
      </c>
      <c r="C518" s="119" t="s">
        <v>1216</v>
      </c>
      <c r="D5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20">
        <f t="shared" si="1099"/>
        <v>0</v>
      </c>
      <c r="G518" s="120"/>
      <c r="H518" s="120">
        <f t="shared" si="1100"/>
        <v>0</v>
      </c>
      <c r="I518" s="120"/>
      <c r="J518" s="120">
        <f t="shared" si="1101"/>
        <v>0</v>
      </c>
      <c r="K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20">
        <f t="shared" si="1102"/>
        <v>0</v>
      </c>
      <c r="AF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20">
        <f t="shared" si="1103"/>
        <v>0</v>
      </c>
      <c r="AJ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20">
        <f t="shared" si="1104"/>
        <v>0</v>
      </c>
      <c r="AN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20">
        <f t="shared" si="1105"/>
        <v>0</v>
      </c>
      <c r="AR518" s="120">
        <f t="shared" si="1106"/>
        <v>0</v>
      </c>
    </row>
    <row r="519" spans="2:44" x14ac:dyDescent="0.25">
      <c r="B519" s="118" t="s">
        <v>1217</v>
      </c>
      <c r="C519" s="119" t="s">
        <v>1218</v>
      </c>
      <c r="D5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20">
        <f t="shared" si="1050"/>
        <v>0</v>
      </c>
      <c r="G519" s="120"/>
      <c r="H519" s="120">
        <f t="shared" si="1052"/>
        <v>0</v>
      </c>
      <c r="I519" s="120"/>
      <c r="J519" s="120">
        <f t="shared" si="1053"/>
        <v>0</v>
      </c>
      <c r="K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20">
        <f t="shared" si="1059"/>
        <v>0</v>
      </c>
      <c r="AF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20">
        <f t="shared" si="1060"/>
        <v>0</v>
      </c>
      <c r="AJ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20">
        <f t="shared" si="1061"/>
        <v>0</v>
      </c>
      <c r="AN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20">
        <f t="shared" si="1062"/>
        <v>0</v>
      </c>
      <c r="AR519" s="120">
        <f t="shared" si="1063"/>
        <v>0</v>
      </c>
    </row>
    <row r="520" spans="2:44" x14ac:dyDescent="0.25">
      <c r="B520" s="118" t="s">
        <v>1219</v>
      </c>
      <c r="C520" s="119" t="s">
        <v>1220</v>
      </c>
      <c r="D5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20">
        <f t="shared" si="1050"/>
        <v>0</v>
      </c>
      <c r="G520" s="120"/>
      <c r="H520" s="120">
        <f t="shared" si="1052"/>
        <v>0</v>
      </c>
      <c r="I520" s="120"/>
      <c r="J520" s="120">
        <f t="shared" si="1053"/>
        <v>0</v>
      </c>
      <c r="K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20">
        <f t="shared" si="1059"/>
        <v>0</v>
      </c>
      <c r="AF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20">
        <f t="shared" si="1060"/>
        <v>0</v>
      </c>
      <c r="AJ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20">
        <f t="shared" si="1061"/>
        <v>0</v>
      </c>
      <c r="AN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20">
        <f t="shared" si="1062"/>
        <v>0</v>
      </c>
      <c r="AR520" s="120">
        <f t="shared" si="1063"/>
        <v>0</v>
      </c>
    </row>
    <row r="521" spans="2:44" x14ac:dyDescent="0.25">
      <c r="B521" s="118" t="s">
        <v>1221</v>
      </c>
      <c r="C521" s="119" t="s">
        <v>1222</v>
      </c>
      <c r="D5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20">
        <f t="shared" ref="F521:F522" si="1107">D521+E521</f>
        <v>0</v>
      </c>
      <c r="G521" s="120"/>
      <c r="H521" s="120">
        <f t="shared" ref="H521:H522" si="1108">F521-G521</f>
        <v>0</v>
      </c>
      <c r="I521" s="120"/>
      <c r="J521" s="120">
        <f t="shared" ref="J521:J522" si="1109">F521-I521</f>
        <v>0</v>
      </c>
      <c r="K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20">
        <f t="shared" ref="AE521:AE522" si="1110">AB521+AC521+AD521</f>
        <v>0</v>
      </c>
      <c r="AF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20">
        <f t="shared" ref="AI521:AI522" si="1111">AF521+AG521+AH521</f>
        <v>0</v>
      </c>
      <c r="AJ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20">
        <f t="shared" ref="AM521:AM522" si="1112">AJ521+AK521+AL521</f>
        <v>0</v>
      </c>
      <c r="AN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20">
        <f t="shared" ref="AQ521:AQ522" si="1113">AN521+AO521+AP521</f>
        <v>0</v>
      </c>
      <c r="AR521" s="120">
        <f t="shared" ref="AR521:AR522" si="1114">AE521+AI521+AM521+AQ521</f>
        <v>0</v>
      </c>
    </row>
    <row r="522" spans="2:44" x14ac:dyDescent="0.25">
      <c r="B522" s="118" t="s">
        <v>1223</v>
      </c>
      <c r="C522" s="119" t="s">
        <v>1224</v>
      </c>
      <c r="D5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20">
        <f t="shared" si="1107"/>
        <v>0</v>
      </c>
      <c r="G522" s="120"/>
      <c r="H522" s="120">
        <f t="shared" si="1108"/>
        <v>0</v>
      </c>
      <c r="I522" s="120"/>
      <c r="J522" s="120">
        <f t="shared" si="1109"/>
        <v>0</v>
      </c>
      <c r="K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20">
        <f t="shared" si="1110"/>
        <v>0</v>
      </c>
      <c r="AF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20">
        <f t="shared" si="1111"/>
        <v>0</v>
      </c>
      <c r="AJ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20">
        <f t="shared" si="1112"/>
        <v>0</v>
      </c>
      <c r="AN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20">
        <f t="shared" si="1113"/>
        <v>0</v>
      </c>
      <c r="AR522" s="120">
        <f t="shared" si="1114"/>
        <v>0</v>
      </c>
    </row>
    <row r="523" spans="2:44" x14ac:dyDescent="0.25">
      <c r="B523" s="118" t="s">
        <v>1225</v>
      </c>
      <c r="C523" s="119" t="s">
        <v>1226</v>
      </c>
      <c r="D5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20">
        <f t="shared" ref="F523:F524" si="1115">D523+E523</f>
        <v>0</v>
      </c>
      <c r="G523" s="120"/>
      <c r="H523" s="120">
        <f t="shared" ref="H523:H524" si="1116">F523-G523</f>
        <v>0</v>
      </c>
      <c r="I523" s="120"/>
      <c r="J523" s="120">
        <f t="shared" ref="J523:J524" si="1117">F523-I523</f>
        <v>0</v>
      </c>
      <c r="K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20">
        <f t="shared" ref="AE523:AE524" si="1118">AB523+AC523+AD523</f>
        <v>0</v>
      </c>
      <c r="AF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20">
        <f t="shared" ref="AI523:AI524" si="1119">AF523+AG523+AH523</f>
        <v>0</v>
      </c>
      <c r="AJ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20">
        <f t="shared" ref="AM523:AM524" si="1120">AJ523+AK523+AL523</f>
        <v>0</v>
      </c>
      <c r="AN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20">
        <f t="shared" ref="AQ523:AQ524" si="1121">AN523+AO523+AP523</f>
        <v>0</v>
      </c>
      <c r="AR523" s="120">
        <f t="shared" ref="AR523:AR524" si="1122">AE523+AI523+AM523+AQ523</f>
        <v>0</v>
      </c>
    </row>
    <row r="524" spans="2:44" x14ac:dyDescent="0.25">
      <c r="B524" s="118" t="s">
        <v>1227</v>
      </c>
      <c r="C524" s="119" t="s">
        <v>1228</v>
      </c>
      <c r="D5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20">
        <f t="shared" si="1115"/>
        <v>0</v>
      </c>
      <c r="G524" s="120"/>
      <c r="H524" s="120">
        <f t="shared" si="1116"/>
        <v>0</v>
      </c>
      <c r="I524" s="120"/>
      <c r="J524" s="120">
        <f t="shared" si="1117"/>
        <v>0</v>
      </c>
      <c r="K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20">
        <f t="shared" si="1118"/>
        <v>0</v>
      </c>
      <c r="AF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20">
        <f t="shared" si="1119"/>
        <v>0</v>
      </c>
      <c r="AJ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20">
        <f t="shared" si="1120"/>
        <v>0</v>
      </c>
      <c r="AN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20">
        <f t="shared" si="1121"/>
        <v>0</v>
      </c>
      <c r="AR524" s="120">
        <f t="shared" si="1122"/>
        <v>0</v>
      </c>
    </row>
    <row r="525" spans="2:44" x14ac:dyDescent="0.25">
      <c r="B525" s="118" t="s">
        <v>1229</v>
      </c>
      <c r="C525" s="119" t="s">
        <v>1230</v>
      </c>
      <c r="D5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20">
        <f t="shared" si="1050"/>
        <v>0</v>
      </c>
      <c r="G525" s="120"/>
      <c r="H525" s="120">
        <f t="shared" si="1052"/>
        <v>0</v>
      </c>
      <c r="I525" s="120"/>
      <c r="J525" s="120">
        <f t="shared" si="1053"/>
        <v>0</v>
      </c>
      <c r="K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20">
        <f t="shared" si="1059"/>
        <v>0</v>
      </c>
      <c r="AF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20">
        <f t="shared" si="1060"/>
        <v>0</v>
      </c>
      <c r="AJ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20">
        <f t="shared" si="1061"/>
        <v>0</v>
      </c>
      <c r="AN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20">
        <f t="shared" si="1062"/>
        <v>0</v>
      </c>
      <c r="AR525" s="120">
        <f t="shared" si="1063"/>
        <v>0</v>
      </c>
    </row>
    <row r="526" spans="2:44" x14ac:dyDescent="0.25">
      <c r="B526" s="115" t="s">
        <v>333</v>
      </c>
      <c r="C526" s="116" t="s">
        <v>199</v>
      </c>
      <c r="D526" s="117">
        <f>D527+D541</f>
        <v>0</v>
      </c>
      <c r="E526" s="117">
        <f>E527+E541</f>
        <v>0</v>
      </c>
      <c r="F526" s="117">
        <f t="shared" si="1050"/>
        <v>0</v>
      </c>
      <c r="G526" s="117">
        <f t="shared" ref="G526:I526" si="1123">G527+G541</f>
        <v>0</v>
      </c>
      <c r="H526" s="117">
        <f t="shared" si="1052"/>
        <v>0</v>
      </c>
      <c r="I526" s="117">
        <f t="shared" si="1123"/>
        <v>0</v>
      </c>
      <c r="J526" s="117">
        <f t="shared" si="1053"/>
        <v>0</v>
      </c>
      <c r="K526" s="117">
        <f t="shared" ref="K526:AP526" si="1124">K527+K541</f>
        <v>0</v>
      </c>
      <c r="L526" s="117">
        <f t="shared" si="1124"/>
        <v>0</v>
      </c>
      <c r="M526" s="117">
        <f t="shared" si="1124"/>
        <v>0</v>
      </c>
      <c r="N526" s="117">
        <f t="shared" si="1124"/>
        <v>0</v>
      </c>
      <c r="O526" s="117">
        <f t="shared" si="1124"/>
        <v>0</v>
      </c>
      <c r="P526" s="117">
        <f t="shared" ref="P526:Q526" si="1125">P527+P541</f>
        <v>0</v>
      </c>
      <c r="Q526" s="117">
        <f t="shared" si="1125"/>
        <v>0</v>
      </c>
      <c r="R526" s="117">
        <f t="shared" si="1124"/>
        <v>0</v>
      </c>
      <c r="S526" s="117">
        <f t="shared" si="1124"/>
        <v>0</v>
      </c>
      <c r="T526" s="117">
        <f t="shared" ref="T526" si="1126">T527+T541</f>
        <v>0</v>
      </c>
      <c r="U526" s="117">
        <f t="shared" si="1124"/>
        <v>0</v>
      </c>
      <c r="V526" s="117">
        <f t="shared" si="1124"/>
        <v>0</v>
      </c>
      <c r="W526" s="117">
        <f t="shared" ref="W526" si="1127">W527+W541</f>
        <v>0</v>
      </c>
      <c r="X526" s="117">
        <f t="shared" si="1124"/>
        <v>0</v>
      </c>
      <c r="Y526" s="117">
        <f t="shared" ref="Y526:Z526" si="1128">Y527+Y541</f>
        <v>0</v>
      </c>
      <c r="Z526" s="117">
        <f t="shared" si="1128"/>
        <v>0</v>
      </c>
      <c r="AA526" s="117">
        <f t="shared" si="1124"/>
        <v>0</v>
      </c>
      <c r="AB526" s="117">
        <f t="shared" si="1124"/>
        <v>0</v>
      </c>
      <c r="AC526" s="117">
        <f t="shared" si="1124"/>
        <v>0</v>
      </c>
      <c r="AD526" s="117">
        <f t="shared" si="1124"/>
        <v>0</v>
      </c>
      <c r="AE526" s="117">
        <f t="shared" si="1059"/>
        <v>0</v>
      </c>
      <c r="AF526" s="117">
        <f t="shared" si="1124"/>
        <v>0</v>
      </c>
      <c r="AG526" s="117">
        <f t="shared" si="1124"/>
        <v>0</v>
      </c>
      <c r="AH526" s="117">
        <f t="shared" si="1124"/>
        <v>0</v>
      </c>
      <c r="AI526" s="117">
        <f t="shared" si="1060"/>
        <v>0</v>
      </c>
      <c r="AJ526" s="117">
        <f t="shared" si="1124"/>
        <v>0</v>
      </c>
      <c r="AK526" s="117">
        <f t="shared" si="1124"/>
        <v>0</v>
      </c>
      <c r="AL526" s="117">
        <f t="shared" si="1124"/>
        <v>0</v>
      </c>
      <c r="AM526" s="117">
        <f t="shared" si="1061"/>
        <v>0</v>
      </c>
      <c r="AN526" s="117">
        <f t="shared" si="1124"/>
        <v>0</v>
      </c>
      <c r="AO526" s="117">
        <f t="shared" si="1124"/>
        <v>0</v>
      </c>
      <c r="AP526" s="117">
        <f t="shared" si="1124"/>
        <v>0</v>
      </c>
      <c r="AQ526" s="117">
        <f t="shared" si="1062"/>
        <v>0</v>
      </c>
      <c r="AR526" s="117">
        <f t="shared" si="1063"/>
        <v>0</v>
      </c>
    </row>
    <row r="527" spans="2:44" x14ac:dyDescent="0.25">
      <c r="B527" s="127" t="s">
        <v>334</v>
      </c>
      <c r="C527" s="128" t="s">
        <v>200</v>
      </c>
      <c r="D527" s="129">
        <f>SUM(D528:D540)</f>
        <v>0</v>
      </c>
      <c r="E527" s="129">
        <f>SUM(E528:E540)</f>
        <v>0</v>
      </c>
      <c r="F527" s="129">
        <f t="shared" si="1050"/>
        <v>0</v>
      </c>
      <c r="G527" s="129">
        <f t="shared" ref="G527:I527" si="1129">SUM(G528:G540)</f>
        <v>0</v>
      </c>
      <c r="H527" s="129">
        <f t="shared" si="1052"/>
        <v>0</v>
      </c>
      <c r="I527" s="129">
        <f t="shared" si="1129"/>
        <v>0</v>
      </c>
      <c r="J527" s="129">
        <f t="shared" si="1053"/>
        <v>0</v>
      </c>
      <c r="K527" s="129">
        <f t="shared" ref="K527:AP527" si="1130">SUM(K528:K540)</f>
        <v>0</v>
      </c>
      <c r="L527" s="129">
        <f t="shared" si="1130"/>
        <v>0</v>
      </c>
      <c r="M527" s="129">
        <f t="shared" si="1130"/>
        <v>0</v>
      </c>
      <c r="N527" s="129">
        <f t="shared" si="1130"/>
        <v>0</v>
      </c>
      <c r="O527" s="129">
        <f t="shared" si="1130"/>
        <v>0</v>
      </c>
      <c r="P527" s="129">
        <f t="shared" ref="P527:Q527" si="1131">SUM(P528:P540)</f>
        <v>0</v>
      </c>
      <c r="Q527" s="129">
        <f t="shared" si="1131"/>
        <v>0</v>
      </c>
      <c r="R527" s="129">
        <f t="shared" si="1130"/>
        <v>0</v>
      </c>
      <c r="S527" s="129">
        <f t="shared" si="1130"/>
        <v>0</v>
      </c>
      <c r="T527" s="129">
        <f t="shared" ref="T527" si="1132">SUM(T528:T540)</f>
        <v>0</v>
      </c>
      <c r="U527" s="129">
        <f t="shared" si="1130"/>
        <v>0</v>
      </c>
      <c r="V527" s="129">
        <f t="shared" si="1130"/>
        <v>0</v>
      </c>
      <c r="W527" s="129">
        <f t="shared" ref="W527" si="1133">SUM(W528:W540)</f>
        <v>0</v>
      </c>
      <c r="X527" s="129">
        <f t="shared" si="1130"/>
        <v>0</v>
      </c>
      <c r="Y527" s="129">
        <f t="shared" ref="Y527:Z527" si="1134">SUM(Y528:Y540)</f>
        <v>0</v>
      </c>
      <c r="Z527" s="129">
        <f t="shared" si="1134"/>
        <v>0</v>
      </c>
      <c r="AA527" s="129">
        <f t="shared" si="1130"/>
        <v>0</v>
      </c>
      <c r="AB527" s="129">
        <f t="shared" si="1130"/>
        <v>0</v>
      </c>
      <c r="AC527" s="129">
        <f t="shared" si="1130"/>
        <v>0</v>
      </c>
      <c r="AD527" s="129">
        <f t="shared" si="1130"/>
        <v>0</v>
      </c>
      <c r="AE527" s="129">
        <f t="shared" si="1059"/>
        <v>0</v>
      </c>
      <c r="AF527" s="129">
        <f t="shared" si="1130"/>
        <v>0</v>
      </c>
      <c r="AG527" s="129">
        <f t="shared" si="1130"/>
        <v>0</v>
      </c>
      <c r="AH527" s="129">
        <f t="shared" si="1130"/>
        <v>0</v>
      </c>
      <c r="AI527" s="129">
        <f t="shared" si="1060"/>
        <v>0</v>
      </c>
      <c r="AJ527" s="129">
        <f t="shared" si="1130"/>
        <v>0</v>
      </c>
      <c r="AK527" s="129">
        <f t="shared" si="1130"/>
        <v>0</v>
      </c>
      <c r="AL527" s="129">
        <f t="shared" si="1130"/>
        <v>0</v>
      </c>
      <c r="AM527" s="129">
        <f t="shared" si="1061"/>
        <v>0</v>
      </c>
      <c r="AN527" s="129">
        <f t="shared" si="1130"/>
        <v>0</v>
      </c>
      <c r="AO527" s="129">
        <f t="shared" si="1130"/>
        <v>0</v>
      </c>
      <c r="AP527" s="129">
        <f t="shared" si="1130"/>
        <v>0</v>
      </c>
      <c r="AQ527" s="129">
        <f t="shared" si="1062"/>
        <v>0</v>
      </c>
      <c r="AR527" s="129">
        <f t="shared" si="1063"/>
        <v>0</v>
      </c>
    </row>
    <row r="528" spans="2:44" x14ac:dyDescent="0.25">
      <c r="B528" s="118" t="s">
        <v>335</v>
      </c>
      <c r="C528" s="119" t="s">
        <v>201</v>
      </c>
      <c r="D5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20">
        <f t="shared" ref="F528:F540" si="1135">D528+E528</f>
        <v>0</v>
      </c>
      <c r="G528" s="120"/>
      <c r="H528" s="120">
        <f t="shared" ref="H528:H540" si="1136">F528-G528</f>
        <v>0</v>
      </c>
      <c r="I528" s="120"/>
      <c r="J528" s="120">
        <f t="shared" ref="J528:J540" si="1137">F528-I528</f>
        <v>0</v>
      </c>
      <c r="K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20">
        <f t="shared" ref="AE528:AE540" si="1138">AB528+AC528+AD528</f>
        <v>0</v>
      </c>
      <c r="AF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20">
        <f t="shared" ref="AI528:AI540" si="1139">AF528+AG528+AH528</f>
        <v>0</v>
      </c>
      <c r="AJ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20">
        <f t="shared" ref="AM528:AM540" si="1140">AJ528+AK528+AL528</f>
        <v>0</v>
      </c>
      <c r="AN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20">
        <f t="shared" ref="AQ528:AQ540" si="1141">AN528+AO528+AP528</f>
        <v>0</v>
      </c>
      <c r="AR528" s="120">
        <f t="shared" ref="AR528:AR540" si="1142">AE528+AI528+AM528+AQ528</f>
        <v>0</v>
      </c>
    </row>
    <row r="529" spans="2:44" x14ac:dyDescent="0.25">
      <c r="B529" s="118" t="s">
        <v>1231</v>
      </c>
      <c r="C529" s="119" t="s">
        <v>1232</v>
      </c>
      <c r="D5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20">
        <f t="shared" ref="F529:F533" si="1143">D529+E529</f>
        <v>0</v>
      </c>
      <c r="G529" s="120"/>
      <c r="H529" s="120">
        <f t="shared" ref="H529:H533" si="1144">F529-G529</f>
        <v>0</v>
      </c>
      <c r="I529" s="120"/>
      <c r="J529" s="120">
        <f t="shared" ref="J529:J533" si="1145">F529-I529</f>
        <v>0</v>
      </c>
      <c r="K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20">
        <f t="shared" ref="AE529:AE533" si="1146">AB529+AC529+AD529</f>
        <v>0</v>
      </c>
      <c r="AF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20">
        <f t="shared" ref="AI529:AI533" si="1147">AF529+AG529+AH529</f>
        <v>0</v>
      </c>
      <c r="AJ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20">
        <f t="shared" ref="AM529:AM533" si="1148">AJ529+AK529+AL529</f>
        <v>0</v>
      </c>
      <c r="AN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20">
        <f t="shared" ref="AQ529:AQ533" si="1149">AN529+AO529+AP529</f>
        <v>0</v>
      </c>
      <c r="AR529" s="120">
        <f t="shared" ref="AR529:AR533" si="1150">AE529+AI529+AM529+AQ529</f>
        <v>0</v>
      </c>
    </row>
    <row r="530" spans="2:44" x14ac:dyDescent="0.25">
      <c r="B530" s="118" t="s">
        <v>1233</v>
      </c>
      <c r="C530" s="119" t="s">
        <v>1234</v>
      </c>
      <c r="D5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20">
        <f t="shared" si="1143"/>
        <v>0</v>
      </c>
      <c r="G530" s="120"/>
      <c r="H530" s="120">
        <f t="shared" si="1144"/>
        <v>0</v>
      </c>
      <c r="I530" s="120"/>
      <c r="J530" s="120">
        <f t="shared" si="1145"/>
        <v>0</v>
      </c>
      <c r="K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20">
        <f t="shared" si="1146"/>
        <v>0</v>
      </c>
      <c r="AF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20">
        <f t="shared" si="1147"/>
        <v>0</v>
      </c>
      <c r="AJ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20">
        <f t="shared" si="1148"/>
        <v>0</v>
      </c>
      <c r="AN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20">
        <f t="shared" si="1149"/>
        <v>0</v>
      </c>
      <c r="AR530" s="120">
        <f t="shared" si="1150"/>
        <v>0</v>
      </c>
    </row>
    <row r="531" spans="2:44" x14ac:dyDescent="0.25">
      <c r="B531" s="118" t="s">
        <v>1235</v>
      </c>
      <c r="C531" s="119" t="s">
        <v>1236</v>
      </c>
      <c r="D5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20">
        <f t="shared" si="1143"/>
        <v>0</v>
      </c>
      <c r="G531" s="120"/>
      <c r="H531" s="120">
        <f t="shared" si="1144"/>
        <v>0</v>
      </c>
      <c r="I531" s="120"/>
      <c r="J531" s="120">
        <f t="shared" si="1145"/>
        <v>0</v>
      </c>
      <c r="K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20">
        <f t="shared" si="1146"/>
        <v>0</v>
      </c>
      <c r="AF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20">
        <f t="shared" si="1147"/>
        <v>0</v>
      </c>
      <c r="AJ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20">
        <f t="shared" si="1148"/>
        <v>0</v>
      </c>
      <c r="AN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20">
        <f t="shared" si="1149"/>
        <v>0</v>
      </c>
      <c r="AR531" s="120">
        <f t="shared" si="1150"/>
        <v>0</v>
      </c>
    </row>
    <row r="532" spans="2:44" x14ac:dyDescent="0.25">
      <c r="B532" s="118" t="s">
        <v>1237</v>
      </c>
      <c r="C532" s="119" t="s">
        <v>1238</v>
      </c>
      <c r="D5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20">
        <f t="shared" si="1143"/>
        <v>0</v>
      </c>
      <c r="G532" s="120"/>
      <c r="H532" s="120">
        <f t="shared" si="1144"/>
        <v>0</v>
      </c>
      <c r="I532" s="120"/>
      <c r="J532" s="120">
        <f t="shared" si="1145"/>
        <v>0</v>
      </c>
      <c r="K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20">
        <f t="shared" si="1146"/>
        <v>0</v>
      </c>
      <c r="AF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20">
        <f t="shared" si="1147"/>
        <v>0</v>
      </c>
      <c r="AJ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20">
        <f t="shared" si="1148"/>
        <v>0</v>
      </c>
      <c r="AN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20">
        <f t="shared" si="1149"/>
        <v>0</v>
      </c>
      <c r="AR532" s="120">
        <f t="shared" si="1150"/>
        <v>0</v>
      </c>
    </row>
    <row r="533" spans="2:44" x14ac:dyDescent="0.25">
      <c r="B533" s="118" t="s">
        <v>1239</v>
      </c>
      <c r="C533" s="119" t="s">
        <v>1240</v>
      </c>
      <c r="D5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20">
        <f t="shared" si="1143"/>
        <v>0</v>
      </c>
      <c r="G533" s="120"/>
      <c r="H533" s="120">
        <f t="shared" si="1144"/>
        <v>0</v>
      </c>
      <c r="I533" s="120"/>
      <c r="J533" s="120">
        <f t="shared" si="1145"/>
        <v>0</v>
      </c>
      <c r="K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20">
        <f t="shared" si="1146"/>
        <v>0</v>
      </c>
      <c r="AF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20">
        <f t="shared" si="1147"/>
        <v>0</v>
      </c>
      <c r="AJ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20">
        <f t="shared" si="1148"/>
        <v>0</v>
      </c>
      <c r="AN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20">
        <f t="shared" si="1149"/>
        <v>0</v>
      </c>
      <c r="AR533" s="120">
        <f t="shared" si="1150"/>
        <v>0</v>
      </c>
    </row>
    <row r="534" spans="2:44" x14ac:dyDescent="0.25">
      <c r="B534" s="118" t="s">
        <v>336</v>
      </c>
      <c r="C534" s="119" t="s">
        <v>202</v>
      </c>
      <c r="D5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20">
        <f t="shared" si="1135"/>
        <v>0</v>
      </c>
      <c r="G534" s="120"/>
      <c r="H534" s="120">
        <f t="shared" si="1136"/>
        <v>0</v>
      </c>
      <c r="I534" s="120"/>
      <c r="J534" s="120">
        <f t="shared" si="1137"/>
        <v>0</v>
      </c>
      <c r="K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20">
        <f t="shared" si="1138"/>
        <v>0</v>
      </c>
      <c r="AF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20">
        <f t="shared" si="1139"/>
        <v>0</v>
      </c>
      <c r="AJ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20">
        <f t="shared" si="1140"/>
        <v>0</v>
      </c>
      <c r="AN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20">
        <f t="shared" si="1141"/>
        <v>0</v>
      </c>
      <c r="AR534" s="120">
        <f t="shared" si="1142"/>
        <v>0</v>
      </c>
    </row>
    <row r="535" spans="2:44" x14ac:dyDescent="0.25">
      <c r="B535" s="118" t="s">
        <v>1241</v>
      </c>
      <c r="C535" s="119" t="s">
        <v>1242</v>
      </c>
      <c r="D5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20">
        <f t="shared" si="1135"/>
        <v>0</v>
      </c>
      <c r="G535" s="120"/>
      <c r="H535" s="120">
        <f t="shared" si="1136"/>
        <v>0</v>
      </c>
      <c r="I535" s="120"/>
      <c r="J535" s="120">
        <f t="shared" si="1137"/>
        <v>0</v>
      </c>
      <c r="K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20">
        <f t="shared" si="1138"/>
        <v>0</v>
      </c>
      <c r="AF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20">
        <f t="shared" si="1139"/>
        <v>0</v>
      </c>
      <c r="AJ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20">
        <f t="shared" si="1140"/>
        <v>0</v>
      </c>
      <c r="AN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20">
        <f t="shared" si="1141"/>
        <v>0</v>
      </c>
      <c r="AR535" s="120">
        <f t="shared" si="1142"/>
        <v>0</v>
      </c>
    </row>
    <row r="536" spans="2:44" x14ac:dyDescent="0.25">
      <c r="B536" s="118" t="s">
        <v>1243</v>
      </c>
      <c r="C536" s="119" t="s">
        <v>1244</v>
      </c>
      <c r="D5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20">
        <f t="shared" si="1135"/>
        <v>0</v>
      </c>
      <c r="G536" s="120"/>
      <c r="H536" s="120">
        <f t="shared" si="1136"/>
        <v>0</v>
      </c>
      <c r="I536" s="120"/>
      <c r="J536" s="120">
        <f t="shared" si="1137"/>
        <v>0</v>
      </c>
      <c r="K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20">
        <f t="shared" si="1138"/>
        <v>0</v>
      </c>
      <c r="AF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20">
        <f t="shared" si="1139"/>
        <v>0</v>
      </c>
      <c r="AJ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20">
        <f t="shared" si="1140"/>
        <v>0</v>
      </c>
      <c r="AN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20">
        <f t="shared" si="1141"/>
        <v>0</v>
      </c>
      <c r="AR536" s="120">
        <f t="shared" si="1142"/>
        <v>0</v>
      </c>
    </row>
    <row r="537" spans="2:44" x14ac:dyDescent="0.25">
      <c r="B537" s="118" t="s">
        <v>1245</v>
      </c>
      <c r="C537" s="119" t="s">
        <v>1246</v>
      </c>
      <c r="D5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20">
        <f t="shared" ref="F537" si="1151">D537+E537</f>
        <v>0</v>
      </c>
      <c r="G537" s="120"/>
      <c r="H537" s="120">
        <f t="shared" ref="H537" si="1152">F537-G537</f>
        <v>0</v>
      </c>
      <c r="I537" s="120"/>
      <c r="J537" s="120">
        <f t="shared" ref="J537" si="1153">F537-I537</f>
        <v>0</v>
      </c>
      <c r="K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20">
        <f t="shared" ref="AE537" si="1154">AB537+AC537+AD537</f>
        <v>0</v>
      </c>
      <c r="AF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20">
        <f t="shared" ref="AI537" si="1155">AF537+AG537+AH537</f>
        <v>0</v>
      </c>
      <c r="AJ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20">
        <f t="shared" ref="AM537" si="1156">AJ537+AK537+AL537</f>
        <v>0</v>
      </c>
      <c r="AN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20">
        <f t="shared" ref="AQ537" si="1157">AN537+AO537+AP537</f>
        <v>0</v>
      </c>
      <c r="AR537" s="120">
        <f t="shared" ref="AR537" si="1158">AE537+AI537+AM537+AQ537</f>
        <v>0</v>
      </c>
    </row>
    <row r="538" spans="2:44" x14ac:dyDescent="0.25">
      <c r="B538" s="118" t="s">
        <v>1247</v>
      </c>
      <c r="C538" s="119" t="s">
        <v>1248</v>
      </c>
      <c r="D5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20">
        <f t="shared" ref="F538" si="1159">D538+E538</f>
        <v>0</v>
      </c>
      <c r="G538" s="120"/>
      <c r="H538" s="120">
        <f t="shared" ref="H538" si="1160">F538-G538</f>
        <v>0</v>
      </c>
      <c r="I538" s="120"/>
      <c r="J538" s="120">
        <f t="shared" ref="J538" si="1161">F538-I538</f>
        <v>0</v>
      </c>
      <c r="K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20">
        <f t="shared" ref="AE538" si="1162">AB538+AC538+AD538</f>
        <v>0</v>
      </c>
      <c r="AF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20">
        <f t="shared" ref="AI538" si="1163">AF538+AG538+AH538</f>
        <v>0</v>
      </c>
      <c r="AJ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20">
        <f t="shared" ref="AM538" si="1164">AJ538+AK538+AL538</f>
        <v>0</v>
      </c>
      <c r="AN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20">
        <f t="shared" ref="AQ538" si="1165">AN538+AO538+AP538</f>
        <v>0</v>
      </c>
      <c r="AR538" s="120">
        <f t="shared" ref="AR538" si="1166">AE538+AI538+AM538+AQ538</f>
        <v>0</v>
      </c>
    </row>
    <row r="539" spans="2:44" x14ac:dyDescent="0.25">
      <c r="B539" s="118" t="s">
        <v>1249</v>
      </c>
      <c r="C539" s="119" t="s">
        <v>1250</v>
      </c>
      <c r="D5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20">
        <f t="shared" ref="F539" si="1167">D539+E539</f>
        <v>0</v>
      </c>
      <c r="G539" s="120"/>
      <c r="H539" s="120">
        <f t="shared" ref="H539" si="1168">F539-G539</f>
        <v>0</v>
      </c>
      <c r="I539" s="120"/>
      <c r="J539" s="120">
        <f t="shared" ref="J539" si="1169">F539-I539</f>
        <v>0</v>
      </c>
      <c r="K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20">
        <f t="shared" ref="AE539" si="1170">AB539+AC539+AD539</f>
        <v>0</v>
      </c>
      <c r="AF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20">
        <f t="shared" ref="AI539" si="1171">AF539+AG539+AH539</f>
        <v>0</v>
      </c>
      <c r="AJ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20">
        <f t="shared" ref="AM539" si="1172">AJ539+AK539+AL539</f>
        <v>0</v>
      </c>
      <c r="AN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20">
        <f t="shared" ref="AQ539" si="1173">AN539+AO539+AP539</f>
        <v>0</v>
      </c>
      <c r="AR539" s="120">
        <f t="shared" ref="AR539" si="1174">AE539+AI539+AM539+AQ539</f>
        <v>0</v>
      </c>
    </row>
    <row r="540" spans="2:44" x14ac:dyDescent="0.25">
      <c r="B540" s="118" t="s">
        <v>1251</v>
      </c>
      <c r="C540" s="119" t="s">
        <v>1252</v>
      </c>
      <c r="D5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20">
        <f t="shared" si="1135"/>
        <v>0</v>
      </c>
      <c r="G540" s="120"/>
      <c r="H540" s="120">
        <f t="shared" si="1136"/>
        <v>0</v>
      </c>
      <c r="I540" s="120"/>
      <c r="J540" s="120">
        <f t="shared" si="1137"/>
        <v>0</v>
      </c>
      <c r="K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20">
        <f t="shared" si="1138"/>
        <v>0</v>
      </c>
      <c r="AF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20">
        <f t="shared" si="1139"/>
        <v>0</v>
      </c>
      <c r="AJ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20">
        <f t="shared" si="1140"/>
        <v>0</v>
      </c>
      <c r="AN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20">
        <f t="shared" si="1141"/>
        <v>0</v>
      </c>
      <c r="AR540" s="120">
        <f t="shared" si="1142"/>
        <v>0</v>
      </c>
    </row>
    <row r="541" spans="2:44" x14ac:dyDescent="0.25">
      <c r="B541" s="127" t="s">
        <v>337</v>
      </c>
      <c r="C541" s="128" t="s">
        <v>203</v>
      </c>
      <c r="D541" s="129">
        <f>SUM(D542:D559)</f>
        <v>0</v>
      </c>
      <c r="E541" s="129">
        <f>SUM(E542:E559)</f>
        <v>0</v>
      </c>
      <c r="F541" s="129">
        <f t="shared" si="1050"/>
        <v>0</v>
      </c>
      <c r="G541" s="129">
        <f>SUM(G542:G559)</f>
        <v>0</v>
      </c>
      <c r="H541" s="129">
        <f>SUM(H542:H559)</f>
        <v>0</v>
      </c>
      <c r="I541" s="129">
        <f>SUM(I542:I559)</f>
        <v>0</v>
      </c>
      <c r="J541" s="129">
        <f>SUM(J542:J559)</f>
        <v>0</v>
      </c>
      <c r="K541" s="129">
        <f t="shared" ref="K541:AD541" si="1175">SUM(K542:K559)</f>
        <v>0</v>
      </c>
      <c r="L541" s="129">
        <f t="shared" si="1175"/>
        <v>0</v>
      </c>
      <c r="M541" s="129">
        <f t="shared" si="1175"/>
        <v>0</v>
      </c>
      <c r="N541" s="129">
        <f t="shared" si="1175"/>
        <v>0</v>
      </c>
      <c r="O541" s="129">
        <f t="shared" si="1175"/>
        <v>0</v>
      </c>
      <c r="P541" s="129">
        <f t="shared" si="1175"/>
        <v>0</v>
      </c>
      <c r="Q541" s="129">
        <f t="shared" si="1175"/>
        <v>0</v>
      </c>
      <c r="R541" s="129">
        <f t="shared" si="1175"/>
        <v>0</v>
      </c>
      <c r="S541" s="129">
        <f t="shared" si="1175"/>
        <v>0</v>
      </c>
      <c r="T541" s="129">
        <f t="shared" si="1175"/>
        <v>0</v>
      </c>
      <c r="U541" s="129">
        <f t="shared" si="1175"/>
        <v>0</v>
      </c>
      <c r="V541" s="129">
        <f t="shared" si="1175"/>
        <v>0</v>
      </c>
      <c r="W541" s="129">
        <f t="shared" si="1175"/>
        <v>0</v>
      </c>
      <c r="X541" s="129">
        <f t="shared" si="1175"/>
        <v>0</v>
      </c>
      <c r="Y541" s="129">
        <f t="shared" si="1175"/>
        <v>0</v>
      </c>
      <c r="Z541" s="129">
        <f t="shared" ref="Z541" si="1176">SUM(Z542:Z559)</f>
        <v>0</v>
      </c>
      <c r="AA541" s="129">
        <f t="shared" si="1175"/>
        <v>0</v>
      </c>
      <c r="AB541" s="129">
        <f t="shared" si="1175"/>
        <v>0</v>
      </c>
      <c r="AC541" s="129">
        <f t="shared" si="1175"/>
        <v>0</v>
      </c>
      <c r="AD541" s="129">
        <f t="shared" si="1175"/>
        <v>0</v>
      </c>
      <c r="AE541" s="129">
        <f t="shared" si="1059"/>
        <v>0</v>
      </c>
      <c r="AF541" s="129">
        <f t="shared" ref="AF541:AH541" si="1177">SUM(AF542:AF559)</f>
        <v>0</v>
      </c>
      <c r="AG541" s="129">
        <f t="shared" si="1177"/>
        <v>0</v>
      </c>
      <c r="AH541" s="129">
        <f t="shared" si="1177"/>
        <v>0</v>
      </c>
      <c r="AI541" s="129">
        <f t="shared" si="1060"/>
        <v>0</v>
      </c>
      <c r="AJ541" s="129">
        <f t="shared" ref="AJ541:AL541" si="1178">SUM(AJ542:AJ559)</f>
        <v>0</v>
      </c>
      <c r="AK541" s="129">
        <f t="shared" si="1178"/>
        <v>0</v>
      </c>
      <c r="AL541" s="129">
        <f t="shared" si="1178"/>
        <v>0</v>
      </c>
      <c r="AM541" s="129">
        <f t="shared" si="1061"/>
        <v>0</v>
      </c>
      <c r="AN541" s="129">
        <f t="shared" ref="AN541:AP541" si="1179">SUM(AN542:AN559)</f>
        <v>0</v>
      </c>
      <c r="AO541" s="129">
        <f t="shared" si="1179"/>
        <v>0</v>
      </c>
      <c r="AP541" s="129">
        <f t="shared" si="1179"/>
        <v>0</v>
      </c>
      <c r="AQ541" s="129">
        <f t="shared" si="1062"/>
        <v>0</v>
      </c>
      <c r="AR541" s="129">
        <f t="shared" si="1063"/>
        <v>0</v>
      </c>
    </row>
    <row r="542" spans="2:44" x14ac:dyDescent="0.25">
      <c r="B542" s="118" t="s">
        <v>338</v>
      </c>
      <c r="C542" s="119" t="s">
        <v>204</v>
      </c>
      <c r="D5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20">
        <f t="shared" ref="F542" si="1180">D542+E542</f>
        <v>0</v>
      </c>
      <c r="G542" s="120"/>
      <c r="H542" s="120">
        <f t="shared" ref="H542" si="1181">F542-G542</f>
        <v>0</v>
      </c>
      <c r="I542" s="120"/>
      <c r="J542" s="120">
        <f t="shared" ref="J542" si="1182">F542-I542</f>
        <v>0</v>
      </c>
      <c r="K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20">
        <f t="shared" ref="AE542" si="1183">AB542+AC542+AD542</f>
        <v>0</v>
      </c>
      <c r="AF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20">
        <f t="shared" ref="AI542" si="1184">AF542+AG542+AH542</f>
        <v>0</v>
      </c>
      <c r="AJ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20">
        <f t="shared" ref="AM542" si="1185">AJ542+AK542+AL542</f>
        <v>0</v>
      </c>
      <c r="AN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20">
        <f t="shared" ref="AQ542" si="1186">AN542+AO542+AP542</f>
        <v>0</v>
      </c>
      <c r="AR542" s="120">
        <f t="shared" ref="AR542" si="1187">AE542+AI542+AM542+AQ542</f>
        <v>0</v>
      </c>
    </row>
    <row r="543" spans="2:44" x14ac:dyDescent="0.25">
      <c r="B543" s="118" t="s">
        <v>339</v>
      </c>
      <c r="C543" s="119" t="s">
        <v>205</v>
      </c>
      <c r="D5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20">
        <f t="shared" ref="F543:F559" si="1188">D543+E543</f>
        <v>0</v>
      </c>
      <c r="G543" s="120"/>
      <c r="H543" s="120">
        <f t="shared" ref="H543:H559" si="1189">F543-G543</f>
        <v>0</v>
      </c>
      <c r="I543" s="120"/>
      <c r="J543" s="120">
        <f t="shared" ref="J543:J559" si="1190">F543-I543</f>
        <v>0</v>
      </c>
      <c r="K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20">
        <f t="shared" ref="AE543:AE559" si="1191">AB543+AC543+AD543</f>
        <v>0</v>
      </c>
      <c r="AF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20">
        <f t="shared" ref="AI543:AI559" si="1192">AF543+AG543+AH543</f>
        <v>0</v>
      </c>
      <c r="AJ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20">
        <f t="shared" ref="AM543:AM559" si="1193">AJ543+AK543+AL543</f>
        <v>0</v>
      </c>
      <c r="AN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20">
        <f t="shared" ref="AQ543:AQ559" si="1194">AN543+AO543+AP543</f>
        <v>0</v>
      </c>
      <c r="AR543" s="120">
        <f t="shared" ref="AR543:AR559" si="1195">AE543+AI543+AM543+AQ543</f>
        <v>0</v>
      </c>
    </row>
    <row r="544" spans="2:44" x14ac:dyDescent="0.25">
      <c r="B544" s="118" t="s">
        <v>1253</v>
      </c>
      <c r="C544" s="119" t="s">
        <v>1254</v>
      </c>
      <c r="D5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20">
        <f t="shared" si="1188"/>
        <v>0</v>
      </c>
      <c r="G544" s="120"/>
      <c r="H544" s="120">
        <f t="shared" si="1189"/>
        <v>0</v>
      </c>
      <c r="I544" s="120"/>
      <c r="J544" s="120">
        <f t="shared" si="1190"/>
        <v>0</v>
      </c>
      <c r="K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20">
        <f t="shared" si="1191"/>
        <v>0</v>
      </c>
      <c r="AF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20">
        <f t="shared" si="1192"/>
        <v>0</v>
      </c>
      <c r="AJ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20">
        <f t="shared" si="1193"/>
        <v>0</v>
      </c>
      <c r="AN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20">
        <f t="shared" si="1194"/>
        <v>0</v>
      </c>
      <c r="AR544" s="120">
        <f t="shared" si="1195"/>
        <v>0</v>
      </c>
    </row>
    <row r="545" spans="2:44" x14ac:dyDescent="0.25">
      <c r="B545" s="118" t="s">
        <v>1255</v>
      </c>
      <c r="C545" s="119" t="s">
        <v>472</v>
      </c>
      <c r="D5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20">
        <f t="shared" si="1188"/>
        <v>0</v>
      </c>
      <c r="G545" s="120"/>
      <c r="H545" s="120">
        <f t="shared" si="1189"/>
        <v>0</v>
      </c>
      <c r="I545" s="120"/>
      <c r="J545" s="120">
        <f t="shared" si="1190"/>
        <v>0</v>
      </c>
      <c r="K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20">
        <f t="shared" si="1191"/>
        <v>0</v>
      </c>
      <c r="AF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20">
        <f t="shared" si="1192"/>
        <v>0</v>
      </c>
      <c r="AJ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20">
        <f t="shared" si="1193"/>
        <v>0</v>
      </c>
      <c r="AN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20">
        <f t="shared" si="1194"/>
        <v>0</v>
      </c>
      <c r="AR545" s="120">
        <f t="shared" si="1195"/>
        <v>0</v>
      </c>
    </row>
    <row r="546" spans="2:44" x14ac:dyDescent="0.25">
      <c r="B546" s="118" t="s">
        <v>1256</v>
      </c>
      <c r="C546" s="119" t="s">
        <v>1257</v>
      </c>
      <c r="D5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20">
        <f t="shared" si="1188"/>
        <v>0</v>
      </c>
      <c r="G546" s="120"/>
      <c r="H546" s="120">
        <f t="shared" si="1189"/>
        <v>0</v>
      </c>
      <c r="I546" s="120"/>
      <c r="J546" s="120">
        <f t="shared" si="1190"/>
        <v>0</v>
      </c>
      <c r="K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20">
        <f t="shared" si="1191"/>
        <v>0</v>
      </c>
      <c r="AF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20">
        <f t="shared" si="1192"/>
        <v>0</v>
      </c>
      <c r="AJ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20">
        <f t="shared" si="1193"/>
        <v>0</v>
      </c>
      <c r="AN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20">
        <f t="shared" si="1194"/>
        <v>0</v>
      </c>
      <c r="AR546" s="120">
        <f t="shared" si="1195"/>
        <v>0</v>
      </c>
    </row>
    <row r="547" spans="2:44" x14ac:dyDescent="0.25">
      <c r="B547" s="118" t="s">
        <v>1258</v>
      </c>
      <c r="C547" s="119" t="s">
        <v>1259</v>
      </c>
      <c r="D5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20">
        <f t="shared" si="1188"/>
        <v>0</v>
      </c>
      <c r="G547" s="120"/>
      <c r="H547" s="120">
        <f t="shared" si="1189"/>
        <v>0</v>
      </c>
      <c r="I547" s="120"/>
      <c r="J547" s="120">
        <f t="shared" si="1190"/>
        <v>0</v>
      </c>
      <c r="K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20">
        <f t="shared" si="1191"/>
        <v>0</v>
      </c>
      <c r="AF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20">
        <f t="shared" si="1192"/>
        <v>0</v>
      </c>
      <c r="AJ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20">
        <f t="shared" si="1193"/>
        <v>0</v>
      </c>
      <c r="AN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20">
        <f t="shared" si="1194"/>
        <v>0</v>
      </c>
      <c r="AR547" s="120">
        <f t="shared" si="1195"/>
        <v>0</v>
      </c>
    </row>
    <row r="548" spans="2:44" x14ac:dyDescent="0.25">
      <c r="B548" s="118" t="s">
        <v>1260</v>
      </c>
      <c r="C548" s="119" t="s">
        <v>1261</v>
      </c>
      <c r="D5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20">
        <f t="shared" si="1188"/>
        <v>0</v>
      </c>
      <c r="G548" s="120"/>
      <c r="H548" s="120">
        <f t="shared" si="1189"/>
        <v>0</v>
      </c>
      <c r="I548" s="120"/>
      <c r="J548" s="120">
        <f t="shared" si="1190"/>
        <v>0</v>
      </c>
      <c r="K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20">
        <f t="shared" si="1191"/>
        <v>0</v>
      </c>
      <c r="AF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20">
        <f t="shared" si="1192"/>
        <v>0</v>
      </c>
      <c r="AJ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20">
        <f t="shared" si="1193"/>
        <v>0</v>
      </c>
      <c r="AN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20">
        <f t="shared" si="1194"/>
        <v>0</v>
      </c>
      <c r="AR548" s="120">
        <f t="shared" si="1195"/>
        <v>0</v>
      </c>
    </row>
    <row r="549" spans="2:44" x14ac:dyDescent="0.25">
      <c r="B549" s="118" t="s">
        <v>1262</v>
      </c>
      <c r="C549" s="119" t="s">
        <v>1263</v>
      </c>
      <c r="D5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20">
        <f t="shared" si="1188"/>
        <v>0</v>
      </c>
      <c r="G549" s="120"/>
      <c r="H549" s="120">
        <f t="shared" si="1189"/>
        <v>0</v>
      </c>
      <c r="I549" s="120"/>
      <c r="J549" s="120">
        <f t="shared" si="1190"/>
        <v>0</v>
      </c>
      <c r="K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20">
        <f t="shared" si="1191"/>
        <v>0</v>
      </c>
      <c r="AF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20">
        <f t="shared" si="1192"/>
        <v>0</v>
      </c>
      <c r="AJ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20">
        <f t="shared" si="1193"/>
        <v>0</v>
      </c>
      <c r="AN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20">
        <f t="shared" si="1194"/>
        <v>0</v>
      </c>
      <c r="AR549" s="120">
        <f t="shared" si="1195"/>
        <v>0</v>
      </c>
    </row>
    <row r="550" spans="2:44" x14ac:dyDescent="0.25">
      <c r="B550" s="118" t="s">
        <v>1264</v>
      </c>
      <c r="C550" s="119" t="s">
        <v>1265</v>
      </c>
      <c r="D5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20">
        <f t="shared" si="1188"/>
        <v>0</v>
      </c>
      <c r="G550" s="120"/>
      <c r="H550" s="120">
        <f t="shared" si="1189"/>
        <v>0</v>
      </c>
      <c r="I550" s="120"/>
      <c r="J550" s="120">
        <f t="shared" si="1190"/>
        <v>0</v>
      </c>
      <c r="K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20">
        <f t="shared" si="1191"/>
        <v>0</v>
      </c>
      <c r="AF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20">
        <f t="shared" si="1192"/>
        <v>0</v>
      </c>
      <c r="AJ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20">
        <f t="shared" si="1193"/>
        <v>0</v>
      </c>
      <c r="AN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20">
        <f t="shared" si="1194"/>
        <v>0</v>
      </c>
      <c r="AR550" s="120">
        <f t="shared" si="1195"/>
        <v>0</v>
      </c>
    </row>
    <row r="551" spans="2:44" x14ac:dyDescent="0.25">
      <c r="B551" s="118" t="s">
        <v>1266</v>
      </c>
      <c r="C551" s="119" t="s">
        <v>1267</v>
      </c>
      <c r="D5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20">
        <f t="shared" si="1188"/>
        <v>0</v>
      </c>
      <c r="G551" s="120"/>
      <c r="H551" s="120">
        <f t="shared" si="1189"/>
        <v>0</v>
      </c>
      <c r="I551" s="120"/>
      <c r="J551" s="120">
        <f t="shared" si="1190"/>
        <v>0</v>
      </c>
      <c r="K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20">
        <f t="shared" si="1191"/>
        <v>0</v>
      </c>
      <c r="AF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20">
        <f t="shared" si="1192"/>
        <v>0</v>
      </c>
      <c r="AJ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20">
        <f t="shared" si="1193"/>
        <v>0</v>
      </c>
      <c r="AN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20">
        <f t="shared" si="1194"/>
        <v>0</v>
      </c>
      <c r="AR551" s="120">
        <f t="shared" si="1195"/>
        <v>0</v>
      </c>
    </row>
    <row r="552" spans="2:44" x14ac:dyDescent="0.25">
      <c r="B552" s="118" t="s">
        <v>1268</v>
      </c>
      <c r="C552" s="119" t="s">
        <v>1269</v>
      </c>
      <c r="D5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20">
        <f t="shared" si="1188"/>
        <v>0</v>
      </c>
      <c r="G552" s="120"/>
      <c r="H552" s="120">
        <f t="shared" si="1189"/>
        <v>0</v>
      </c>
      <c r="I552" s="120"/>
      <c r="J552" s="120">
        <f t="shared" si="1190"/>
        <v>0</v>
      </c>
      <c r="K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20">
        <f t="shared" si="1191"/>
        <v>0</v>
      </c>
      <c r="AF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20">
        <f t="shared" si="1192"/>
        <v>0</v>
      </c>
      <c r="AJ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20">
        <f t="shared" si="1193"/>
        <v>0</v>
      </c>
      <c r="AN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20">
        <f t="shared" si="1194"/>
        <v>0</v>
      </c>
      <c r="AR552" s="120">
        <f t="shared" si="1195"/>
        <v>0</v>
      </c>
    </row>
    <row r="553" spans="2:44" x14ac:dyDescent="0.25">
      <c r="B553" s="118" t="s">
        <v>1270</v>
      </c>
      <c r="C553" s="119" t="s">
        <v>1271</v>
      </c>
      <c r="D5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20">
        <f t="shared" si="1188"/>
        <v>0</v>
      </c>
      <c r="G553" s="120"/>
      <c r="H553" s="120">
        <f t="shared" si="1189"/>
        <v>0</v>
      </c>
      <c r="I553" s="120"/>
      <c r="J553" s="120">
        <f t="shared" si="1190"/>
        <v>0</v>
      </c>
      <c r="K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20">
        <f t="shared" si="1191"/>
        <v>0</v>
      </c>
      <c r="AF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20">
        <f t="shared" si="1192"/>
        <v>0</v>
      </c>
      <c r="AJ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20">
        <f t="shared" si="1193"/>
        <v>0</v>
      </c>
      <c r="AN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20">
        <f t="shared" si="1194"/>
        <v>0</v>
      </c>
      <c r="AR553" s="120">
        <f t="shared" si="1195"/>
        <v>0</v>
      </c>
    </row>
    <row r="554" spans="2:44" x14ac:dyDescent="0.25">
      <c r="B554" s="118" t="s">
        <v>1272</v>
      </c>
      <c r="C554" s="119" t="s">
        <v>1273</v>
      </c>
      <c r="D5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20">
        <f t="shared" si="1188"/>
        <v>0</v>
      </c>
      <c r="G554" s="120"/>
      <c r="H554" s="120">
        <f t="shared" si="1189"/>
        <v>0</v>
      </c>
      <c r="I554" s="120"/>
      <c r="J554" s="120">
        <f t="shared" si="1190"/>
        <v>0</v>
      </c>
      <c r="K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20">
        <f t="shared" si="1191"/>
        <v>0</v>
      </c>
      <c r="AF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20">
        <f t="shared" si="1192"/>
        <v>0</v>
      </c>
      <c r="AJ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20">
        <f t="shared" si="1193"/>
        <v>0</v>
      </c>
      <c r="AN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20">
        <f t="shared" si="1194"/>
        <v>0</v>
      </c>
      <c r="AR554" s="120">
        <f t="shared" si="1195"/>
        <v>0</v>
      </c>
    </row>
    <row r="555" spans="2:44" x14ac:dyDescent="0.25">
      <c r="B555" s="118" t="s">
        <v>1274</v>
      </c>
      <c r="C555" s="119" t="s">
        <v>1275</v>
      </c>
      <c r="D5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20">
        <f t="shared" si="1188"/>
        <v>0</v>
      </c>
      <c r="G555" s="120"/>
      <c r="H555" s="120">
        <f t="shared" si="1189"/>
        <v>0</v>
      </c>
      <c r="I555" s="120"/>
      <c r="J555" s="120">
        <f t="shared" si="1190"/>
        <v>0</v>
      </c>
      <c r="K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20">
        <f t="shared" si="1191"/>
        <v>0</v>
      </c>
      <c r="AF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20">
        <f t="shared" si="1192"/>
        <v>0</v>
      </c>
      <c r="AJ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20">
        <f t="shared" si="1193"/>
        <v>0</v>
      </c>
      <c r="AN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20">
        <f t="shared" si="1194"/>
        <v>0</v>
      </c>
      <c r="AR555" s="120">
        <f t="shared" si="1195"/>
        <v>0</v>
      </c>
    </row>
    <row r="556" spans="2:44" x14ac:dyDescent="0.25">
      <c r="B556" s="118" t="s">
        <v>1276</v>
      </c>
      <c r="C556" s="119" t="s">
        <v>1277</v>
      </c>
      <c r="D5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20">
        <f t="shared" si="1188"/>
        <v>0</v>
      </c>
      <c r="G556" s="120"/>
      <c r="H556" s="120">
        <f t="shared" si="1189"/>
        <v>0</v>
      </c>
      <c r="I556" s="120"/>
      <c r="J556" s="120">
        <f t="shared" si="1190"/>
        <v>0</v>
      </c>
      <c r="K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20">
        <f t="shared" si="1191"/>
        <v>0</v>
      </c>
      <c r="AF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20">
        <f t="shared" si="1192"/>
        <v>0</v>
      </c>
      <c r="AJ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20">
        <f t="shared" si="1193"/>
        <v>0</v>
      </c>
      <c r="AN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20">
        <f t="shared" si="1194"/>
        <v>0</v>
      </c>
      <c r="AR556" s="120">
        <f t="shared" si="1195"/>
        <v>0</v>
      </c>
    </row>
    <row r="557" spans="2:44" x14ac:dyDescent="0.25">
      <c r="B557" s="118" t="s">
        <v>1278</v>
      </c>
      <c r="C557" s="119" t="s">
        <v>1279</v>
      </c>
      <c r="D5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20">
        <f t="shared" si="1188"/>
        <v>0</v>
      </c>
      <c r="G557" s="120"/>
      <c r="H557" s="120">
        <f t="shared" si="1189"/>
        <v>0</v>
      </c>
      <c r="I557" s="120"/>
      <c r="J557" s="120">
        <f t="shared" si="1190"/>
        <v>0</v>
      </c>
      <c r="K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20">
        <f t="shared" si="1191"/>
        <v>0</v>
      </c>
      <c r="AF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20">
        <f t="shared" si="1192"/>
        <v>0</v>
      </c>
      <c r="AJ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20">
        <f t="shared" si="1193"/>
        <v>0</v>
      </c>
      <c r="AN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20">
        <f t="shared" si="1194"/>
        <v>0</v>
      </c>
      <c r="AR557" s="120">
        <f t="shared" si="1195"/>
        <v>0</v>
      </c>
    </row>
    <row r="558" spans="2:44" x14ac:dyDescent="0.25">
      <c r="B558" s="118" t="s">
        <v>1280</v>
      </c>
      <c r="C558" s="119" t="s">
        <v>1281</v>
      </c>
      <c r="D5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20">
        <f t="shared" si="1188"/>
        <v>0</v>
      </c>
      <c r="G558" s="120"/>
      <c r="H558" s="120">
        <f t="shared" si="1189"/>
        <v>0</v>
      </c>
      <c r="I558" s="120"/>
      <c r="J558" s="120">
        <f t="shared" si="1190"/>
        <v>0</v>
      </c>
      <c r="K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20">
        <f t="shared" si="1191"/>
        <v>0</v>
      </c>
      <c r="AF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20">
        <f t="shared" si="1192"/>
        <v>0</v>
      </c>
      <c r="AJ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20">
        <f t="shared" si="1193"/>
        <v>0</v>
      </c>
      <c r="AN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20">
        <f t="shared" si="1194"/>
        <v>0</v>
      </c>
      <c r="AR558" s="120">
        <f t="shared" si="1195"/>
        <v>0</v>
      </c>
    </row>
    <row r="559" spans="2:44" x14ac:dyDescent="0.25">
      <c r="B559" s="118" t="s">
        <v>1282</v>
      </c>
      <c r="C559" s="119" t="s">
        <v>1283</v>
      </c>
      <c r="D5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20">
        <f t="shared" si="1188"/>
        <v>0</v>
      </c>
      <c r="G559" s="120"/>
      <c r="H559" s="120">
        <f t="shared" si="1189"/>
        <v>0</v>
      </c>
      <c r="I559" s="120"/>
      <c r="J559" s="120">
        <f t="shared" si="1190"/>
        <v>0</v>
      </c>
      <c r="K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20">
        <f t="shared" si="1191"/>
        <v>0</v>
      </c>
      <c r="AF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20">
        <f t="shared" si="1192"/>
        <v>0</v>
      </c>
      <c r="AJ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20">
        <f t="shared" si="1193"/>
        <v>0</v>
      </c>
      <c r="AN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20">
        <f t="shared" si="1194"/>
        <v>0</v>
      </c>
      <c r="AR559" s="120">
        <f t="shared" si="1195"/>
        <v>0</v>
      </c>
    </row>
    <row r="560" spans="2:44" x14ac:dyDescent="0.25">
      <c r="B560" s="115" t="s">
        <v>1284</v>
      </c>
      <c r="C560" s="116" t="s">
        <v>1285</v>
      </c>
      <c r="D560" s="117">
        <f>SUM(D561:D565)</f>
        <v>0</v>
      </c>
      <c r="E560" s="117">
        <f>SUM(E561:E565)</f>
        <v>0</v>
      </c>
      <c r="F560" s="117">
        <f t="shared" ref="F560:F565" si="1196">D560+E560</f>
        <v>0</v>
      </c>
      <c r="G560" s="117">
        <f>SUM(G561:G565)</f>
        <v>0</v>
      </c>
      <c r="H560" s="117">
        <f t="shared" ref="H560:H565" si="1197">F560-G560</f>
        <v>0</v>
      </c>
      <c r="I560" s="117">
        <f>SUM(I561:I565)</f>
        <v>0</v>
      </c>
      <c r="J560" s="117">
        <f t="shared" ref="J560:J565" si="1198">F560-I560</f>
        <v>0</v>
      </c>
      <c r="K560" s="117">
        <f t="shared" ref="K560:AD560" si="1199">SUM(K561:K565)</f>
        <v>0</v>
      </c>
      <c r="L560" s="117">
        <f t="shared" si="1199"/>
        <v>0</v>
      </c>
      <c r="M560" s="117">
        <f t="shared" si="1199"/>
        <v>0</v>
      </c>
      <c r="N560" s="117">
        <f t="shared" si="1199"/>
        <v>0</v>
      </c>
      <c r="O560" s="117">
        <f t="shared" si="1199"/>
        <v>0</v>
      </c>
      <c r="P560" s="117">
        <f t="shared" ref="P560:Q560" si="1200">SUM(P561:P565)</f>
        <v>0</v>
      </c>
      <c r="Q560" s="117">
        <f t="shared" si="1200"/>
        <v>0</v>
      </c>
      <c r="R560" s="117">
        <f t="shared" si="1199"/>
        <v>0</v>
      </c>
      <c r="S560" s="117">
        <f t="shared" si="1199"/>
        <v>0</v>
      </c>
      <c r="T560" s="117">
        <f t="shared" ref="T560" si="1201">SUM(T561:T565)</f>
        <v>0</v>
      </c>
      <c r="U560" s="117">
        <f t="shared" si="1199"/>
        <v>0</v>
      </c>
      <c r="V560" s="117">
        <f t="shared" si="1199"/>
        <v>0</v>
      </c>
      <c r="W560" s="117">
        <f t="shared" ref="W560" si="1202">SUM(W561:W565)</f>
        <v>0</v>
      </c>
      <c r="X560" s="117">
        <f t="shared" si="1199"/>
        <v>0</v>
      </c>
      <c r="Y560" s="117">
        <f t="shared" ref="Y560:Z560" si="1203">SUM(Y561:Y565)</f>
        <v>0</v>
      </c>
      <c r="Z560" s="117">
        <f t="shared" si="1203"/>
        <v>0</v>
      </c>
      <c r="AA560" s="117">
        <f t="shared" si="1199"/>
        <v>0</v>
      </c>
      <c r="AB560" s="117">
        <f t="shared" si="1199"/>
        <v>0</v>
      </c>
      <c r="AC560" s="117">
        <f t="shared" si="1199"/>
        <v>0</v>
      </c>
      <c r="AD560" s="117">
        <f t="shared" si="1199"/>
        <v>0</v>
      </c>
      <c r="AE560" s="117">
        <f t="shared" ref="AE560:AE565" si="1204">AB560+AC560+AD560</f>
        <v>0</v>
      </c>
      <c r="AF560" s="117">
        <f>SUM(AF561:AF565)</f>
        <v>0</v>
      </c>
      <c r="AG560" s="117">
        <f>SUM(AG561:AG565)</f>
        <v>0</v>
      </c>
      <c r="AH560" s="117">
        <f>SUM(AH561:AH565)</f>
        <v>0</v>
      </c>
      <c r="AI560" s="117">
        <f t="shared" ref="AI560:AI565" si="1205">AF560+AG560+AH560</f>
        <v>0</v>
      </c>
      <c r="AJ560" s="117">
        <f>SUM(AJ561:AJ565)</f>
        <v>0</v>
      </c>
      <c r="AK560" s="117">
        <f>SUM(AK561:AK565)</f>
        <v>0</v>
      </c>
      <c r="AL560" s="117">
        <f>SUM(AL561:AL565)</f>
        <v>0</v>
      </c>
      <c r="AM560" s="117">
        <f t="shared" ref="AM560:AM565" si="1206">AJ560+AK560+AL560</f>
        <v>0</v>
      </c>
      <c r="AN560" s="117">
        <f>SUM(AN561:AN565)</f>
        <v>0</v>
      </c>
      <c r="AO560" s="117">
        <f>SUM(AO561:AO565)</f>
        <v>0</v>
      </c>
      <c r="AP560" s="117">
        <f>SUM(AP561:AP565)</f>
        <v>0</v>
      </c>
      <c r="AQ560" s="117">
        <f t="shared" ref="AQ560:AQ565" si="1207">AN560+AO560+AP560</f>
        <v>0</v>
      </c>
      <c r="AR560" s="117">
        <f t="shared" ref="AR560:AR565" si="1208">AE560+AI560+AM560+AQ560</f>
        <v>0</v>
      </c>
    </row>
    <row r="561" spans="2:44" x14ac:dyDescent="0.25">
      <c r="B561" s="118" t="s">
        <v>1286</v>
      </c>
      <c r="C561" s="119" t="s">
        <v>1287</v>
      </c>
      <c r="D5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20">
        <f t="shared" si="1196"/>
        <v>0</v>
      </c>
      <c r="G561" s="120"/>
      <c r="H561" s="120">
        <f t="shared" si="1197"/>
        <v>0</v>
      </c>
      <c r="I561" s="120"/>
      <c r="J561" s="120">
        <f t="shared" si="1198"/>
        <v>0</v>
      </c>
      <c r="K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20">
        <f t="shared" si="1204"/>
        <v>0</v>
      </c>
      <c r="AF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20">
        <f t="shared" si="1205"/>
        <v>0</v>
      </c>
      <c r="AJ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20">
        <f t="shared" si="1206"/>
        <v>0</v>
      </c>
      <c r="AN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20">
        <f t="shared" si="1207"/>
        <v>0</v>
      </c>
      <c r="AR561" s="120">
        <f t="shared" si="1208"/>
        <v>0</v>
      </c>
    </row>
    <row r="562" spans="2:44" x14ac:dyDescent="0.25">
      <c r="B562" s="118" t="s">
        <v>1288</v>
      </c>
      <c r="C562" s="119" t="s">
        <v>1289</v>
      </c>
      <c r="D5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20">
        <f t="shared" si="1196"/>
        <v>0</v>
      </c>
      <c r="G562" s="120"/>
      <c r="H562" s="120">
        <f t="shared" si="1197"/>
        <v>0</v>
      </c>
      <c r="I562" s="120"/>
      <c r="J562" s="120">
        <f t="shared" si="1198"/>
        <v>0</v>
      </c>
      <c r="K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20">
        <f t="shared" si="1204"/>
        <v>0</v>
      </c>
      <c r="AF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20">
        <f t="shared" si="1205"/>
        <v>0</v>
      </c>
      <c r="AJ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20">
        <f t="shared" si="1206"/>
        <v>0</v>
      </c>
      <c r="AN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20">
        <f t="shared" si="1207"/>
        <v>0</v>
      </c>
      <c r="AR562" s="120">
        <f t="shared" si="1208"/>
        <v>0</v>
      </c>
    </row>
    <row r="563" spans="2:44" x14ac:dyDescent="0.25">
      <c r="B563" s="118" t="s">
        <v>1290</v>
      </c>
      <c r="C563" s="119" t="s">
        <v>1291</v>
      </c>
      <c r="D5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20">
        <f t="shared" si="1196"/>
        <v>0</v>
      </c>
      <c r="G563" s="120"/>
      <c r="H563" s="120">
        <f t="shared" si="1197"/>
        <v>0</v>
      </c>
      <c r="I563" s="120"/>
      <c r="J563" s="120">
        <f t="shared" si="1198"/>
        <v>0</v>
      </c>
      <c r="K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20">
        <f t="shared" si="1204"/>
        <v>0</v>
      </c>
      <c r="AF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20">
        <f t="shared" si="1205"/>
        <v>0</v>
      </c>
      <c r="AJ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20">
        <f t="shared" si="1206"/>
        <v>0</v>
      </c>
      <c r="AN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20">
        <f t="shared" si="1207"/>
        <v>0</v>
      </c>
      <c r="AR563" s="120">
        <f t="shared" si="1208"/>
        <v>0</v>
      </c>
    </row>
    <row r="564" spans="2:44" x14ac:dyDescent="0.25">
      <c r="B564" s="118" t="s">
        <v>1292</v>
      </c>
      <c r="C564" s="119" t="s">
        <v>1293</v>
      </c>
      <c r="D5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20">
        <f t="shared" si="1196"/>
        <v>0</v>
      </c>
      <c r="G564" s="120"/>
      <c r="H564" s="120">
        <f t="shared" si="1197"/>
        <v>0</v>
      </c>
      <c r="I564" s="120"/>
      <c r="J564" s="120">
        <f t="shared" si="1198"/>
        <v>0</v>
      </c>
      <c r="K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20">
        <f t="shared" si="1204"/>
        <v>0</v>
      </c>
      <c r="AF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20">
        <f t="shared" si="1205"/>
        <v>0</v>
      </c>
      <c r="AJ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20">
        <f t="shared" si="1206"/>
        <v>0</v>
      </c>
      <c r="AN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20">
        <f t="shared" si="1207"/>
        <v>0</v>
      </c>
      <c r="AR564" s="120">
        <f t="shared" si="1208"/>
        <v>0</v>
      </c>
    </row>
    <row r="565" spans="2:44" x14ac:dyDescent="0.25">
      <c r="B565" s="118" t="s">
        <v>1294</v>
      </c>
      <c r="C565" s="119" t="s">
        <v>1295</v>
      </c>
      <c r="D5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2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20">
        <f t="shared" si="1196"/>
        <v>0</v>
      </c>
      <c r="G565" s="120"/>
      <c r="H565" s="120">
        <f t="shared" si="1197"/>
        <v>0</v>
      </c>
      <c r="I565" s="120"/>
      <c r="J565" s="120">
        <f t="shared" si="1198"/>
        <v>0</v>
      </c>
      <c r="K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2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20">
        <f t="shared" si="1204"/>
        <v>0</v>
      </c>
      <c r="AF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20">
        <f t="shared" si="1205"/>
        <v>0</v>
      </c>
      <c r="AJ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20">
        <f t="shared" si="1206"/>
        <v>0</v>
      </c>
      <c r="AN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2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20">
        <f t="shared" si="1207"/>
        <v>0</v>
      </c>
      <c r="AR565" s="120">
        <f t="shared" si="1208"/>
        <v>0</v>
      </c>
    </row>
    <row r="566" spans="2:44" ht="26.25" x14ac:dyDescent="0.25">
      <c r="B566" s="121"/>
      <c r="C566" s="122" t="s">
        <v>206</v>
      </c>
      <c r="D566" s="123">
        <f>D12+D106+D222+D327+D397+D499+D526+D560</f>
        <v>257647.69417108252</v>
      </c>
      <c r="E566" s="123">
        <f>E12+E106+E222+E327+E397+E499+E526+E560</f>
        <v>0</v>
      </c>
      <c r="F566" s="123">
        <f t="shared" si="1050"/>
        <v>257647.69417108252</v>
      </c>
      <c r="G566" s="123">
        <f>G12+G106+G222+G327+G397+G499+G526+G560</f>
        <v>0</v>
      </c>
      <c r="H566" s="123">
        <f t="shared" si="1052"/>
        <v>257647.69417108252</v>
      </c>
      <c r="I566" s="123">
        <f>I12+I106+I222+I327+I397+I499+I526+I560</f>
        <v>0</v>
      </c>
      <c r="J566" s="123">
        <f t="shared" si="1053"/>
        <v>257647.69417108252</v>
      </c>
      <c r="K566" s="123">
        <f t="shared" ref="K566:AD566" si="1209">K12+K106+K222+K327+K397+K499+K526+K560</f>
        <v>0</v>
      </c>
      <c r="L566" s="123">
        <f t="shared" si="1209"/>
        <v>0</v>
      </c>
      <c r="M566" s="123">
        <f t="shared" si="1209"/>
        <v>0</v>
      </c>
      <c r="N566" s="123">
        <f t="shared" si="1209"/>
        <v>0</v>
      </c>
      <c r="O566" s="123">
        <f t="shared" si="1209"/>
        <v>0</v>
      </c>
      <c r="P566" s="123">
        <f t="shared" ref="P566:Q566" si="1210">P12+P106+P222+P327+P397+P499+P526+P560</f>
        <v>0</v>
      </c>
      <c r="Q566" s="123">
        <f t="shared" si="1210"/>
        <v>0</v>
      </c>
      <c r="R566" s="123">
        <f t="shared" si="1209"/>
        <v>30</v>
      </c>
      <c r="S566" s="123">
        <f t="shared" si="1209"/>
        <v>0</v>
      </c>
      <c r="T566" s="123">
        <f t="shared" ref="T566" si="1211">T12+T106+T222+T327+T397+T499+T526+T560</f>
        <v>0</v>
      </c>
      <c r="U566" s="123">
        <f t="shared" si="1209"/>
        <v>0</v>
      </c>
      <c r="V566" s="123">
        <f t="shared" si="1209"/>
        <v>176527.69417108252</v>
      </c>
      <c r="W566" s="123">
        <f t="shared" ref="W566" si="1212">W12+W106+W222+W327+W397+W499+W526+W560</f>
        <v>17400</v>
      </c>
      <c r="X566" s="123">
        <f t="shared" si="1209"/>
        <v>0</v>
      </c>
      <c r="Y566" s="123">
        <f t="shared" ref="Y566:Z566" si="1213">Y12+Y106+Y222+Y327+Y397+Y499+Y526+Y560</f>
        <v>0</v>
      </c>
      <c r="Z566" s="123">
        <f t="shared" si="1213"/>
        <v>27600</v>
      </c>
      <c r="AA566" s="123">
        <f t="shared" si="1209"/>
        <v>36090</v>
      </c>
      <c r="AB566" s="123">
        <f t="shared" si="1209"/>
        <v>104797.69417108252</v>
      </c>
      <c r="AC566" s="123">
        <f t="shared" si="1209"/>
        <v>22500</v>
      </c>
      <c r="AD566" s="123">
        <f t="shared" si="1209"/>
        <v>58500</v>
      </c>
      <c r="AE566" s="123">
        <f t="shared" si="1059"/>
        <v>185797.69417108252</v>
      </c>
      <c r="AF566" s="123">
        <f t="shared" ref="AF566:AH566" si="1214">AF12+AF106+AF222+AF327+AF397+AF499+AF526+AF560</f>
        <v>22500</v>
      </c>
      <c r="AG566" s="123">
        <f t="shared" si="1214"/>
        <v>13050</v>
      </c>
      <c r="AH566" s="123">
        <f t="shared" si="1214"/>
        <v>0</v>
      </c>
      <c r="AI566" s="123">
        <f t="shared" si="1060"/>
        <v>35550</v>
      </c>
      <c r="AJ566" s="123">
        <f t="shared" ref="AJ566:AL566" si="1215">AJ12+AJ106+AJ222+AJ327+AJ397+AJ499+AJ526+AJ560</f>
        <v>22500</v>
      </c>
      <c r="AK566" s="123">
        <f t="shared" si="1215"/>
        <v>13800</v>
      </c>
      <c r="AL566" s="123">
        <f t="shared" si="1215"/>
        <v>0</v>
      </c>
      <c r="AM566" s="123">
        <f t="shared" si="1061"/>
        <v>36300</v>
      </c>
      <c r="AN566" s="123">
        <f t="shared" ref="AN566:AP566" si="1216">AN12+AN106+AN222+AN327+AN397+AN499+AN526+AN560</f>
        <v>0</v>
      </c>
      <c r="AO566" s="123">
        <f t="shared" si="1216"/>
        <v>0</v>
      </c>
      <c r="AP566" s="123">
        <f t="shared" si="1216"/>
        <v>0</v>
      </c>
      <c r="AQ566" s="123">
        <f t="shared" si="1062"/>
        <v>0</v>
      </c>
      <c r="AR566" s="123">
        <f t="shared" si="1063"/>
        <v>257647.69417108252</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00" customWidth="1"/>
    <col min="2" max="2" width="24.28515625" style="300" customWidth="1"/>
    <col min="3" max="3" width="27.42578125" style="300" customWidth="1"/>
    <col min="4" max="4" width="27.42578125" style="395" customWidth="1"/>
    <col min="5" max="7" width="27.42578125" style="300" customWidth="1"/>
    <col min="8" max="8" width="15.28515625" style="300" customWidth="1"/>
    <col min="9" max="9" width="13.7109375" style="170" bestFit="1" customWidth="1"/>
    <col min="10" max="10" width="15.28515625" style="300" customWidth="1"/>
    <col min="11" max="11" width="18.85546875" style="170" customWidth="1"/>
    <col min="12" max="12" width="11.42578125" style="300"/>
    <col min="13" max="13" width="13.7109375" style="170" bestFit="1" customWidth="1"/>
    <col min="14" max="14" width="11.42578125" style="300"/>
    <col min="15" max="15" width="13.7109375" style="170" bestFit="1" customWidth="1"/>
    <col min="16" max="16" width="15.28515625" style="300" customWidth="1"/>
    <col min="17" max="17" width="18.28515625" style="170" customWidth="1"/>
    <col min="18" max="20" width="14.140625" style="300" customWidth="1"/>
    <col min="21" max="21" width="17" style="300" customWidth="1"/>
    <col min="22" max="16384" width="11.42578125" style="300"/>
  </cols>
  <sheetData>
    <row r="1" spans="1:32" ht="18.75" x14ac:dyDescent="0.25">
      <c r="B1" s="221"/>
      <c r="C1" s="221"/>
      <c r="D1" s="221"/>
      <c r="E1" s="221"/>
      <c r="F1" s="221"/>
      <c r="G1" s="221"/>
      <c r="H1" s="221" t="s">
        <v>1411</v>
      </c>
      <c r="K1" s="221"/>
      <c r="L1" s="221"/>
      <c r="M1" s="444" t="s">
        <v>1579</v>
      </c>
      <c r="N1" s="444" t="s">
        <v>1580</v>
      </c>
      <c r="O1" s="444" t="s">
        <v>1581</v>
      </c>
      <c r="P1" s="444" t="s">
        <v>1582</v>
      </c>
      <c r="Q1" s="444" t="s">
        <v>1583</v>
      </c>
      <c r="R1" s="444" t="s">
        <v>1584</v>
      </c>
      <c r="S1" s="444" t="s">
        <v>1585</v>
      </c>
      <c r="T1" s="444" t="s">
        <v>1586</v>
      </c>
      <c r="U1" s="444" t="s">
        <v>1587</v>
      </c>
      <c r="V1" s="446" t="s">
        <v>1588</v>
      </c>
      <c r="W1" s="444" t="s">
        <v>1589</v>
      </c>
      <c r="X1" s="444" t="s">
        <v>1590</v>
      </c>
      <c r="Y1" s="444" t="s">
        <v>1591</v>
      </c>
      <c r="Z1" s="444" t="s">
        <v>1592</v>
      </c>
      <c r="AA1" s="444" t="s">
        <v>1593</v>
      </c>
      <c r="AB1" s="444" t="s">
        <v>1594</v>
      </c>
      <c r="AC1" s="444" t="s">
        <v>1595</v>
      </c>
      <c r="AD1" s="444" t="s">
        <v>1596</v>
      </c>
      <c r="AE1" s="444" t="s">
        <v>1597</v>
      </c>
      <c r="AF1" s="444" t="s">
        <v>1598</v>
      </c>
    </row>
    <row r="2" spans="1:32" ht="18.75" x14ac:dyDescent="0.25">
      <c r="A2" s="206" t="s">
        <v>1307</v>
      </c>
      <c r="B2" s="221"/>
      <c r="C2" s="221"/>
      <c r="D2" s="221"/>
      <c r="E2" s="221"/>
      <c r="F2" s="221"/>
      <c r="G2" s="221"/>
      <c r="H2" s="221"/>
      <c r="K2" s="221"/>
      <c r="L2" s="221"/>
      <c r="M2" s="221"/>
      <c r="N2" s="221"/>
      <c r="O2" s="221"/>
      <c r="P2" s="221"/>
      <c r="Q2" s="221"/>
      <c r="R2" s="221"/>
      <c r="S2" s="221"/>
      <c r="T2" s="221"/>
      <c r="U2" s="221"/>
    </row>
    <row r="3" spans="1:32" x14ac:dyDescent="0.25">
      <c r="A3" s="539" t="s">
        <v>1410</v>
      </c>
      <c r="B3" s="539"/>
      <c r="C3" s="539"/>
      <c r="D3" s="539"/>
      <c r="E3" s="539"/>
      <c r="F3" s="539"/>
      <c r="G3" s="539"/>
      <c r="H3" s="539"/>
      <c r="I3" s="539"/>
      <c r="J3" s="539"/>
      <c r="K3" s="539"/>
      <c r="L3" s="539"/>
      <c r="M3" s="539"/>
      <c r="N3" s="539"/>
      <c r="O3" s="539"/>
      <c r="P3" s="539"/>
      <c r="Q3" s="539"/>
      <c r="R3" s="539"/>
      <c r="S3" s="539"/>
      <c r="T3" s="539"/>
      <c r="U3" s="539"/>
    </row>
    <row r="4" spans="1:32" ht="1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63</v>
      </c>
      <c r="S4" s="501" t="s">
        <v>70</v>
      </c>
      <c r="T4" s="501" t="s">
        <v>69</v>
      </c>
      <c r="U4" s="498" t="s">
        <v>56</v>
      </c>
    </row>
    <row r="5" spans="1:32"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499"/>
    </row>
    <row r="6" spans="1:32" ht="25.5"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0"/>
    </row>
    <row r="7" spans="1:32" ht="15.75" x14ac:dyDescent="0.25">
      <c r="A7" s="372"/>
      <c r="B7" s="373"/>
      <c r="C7" s="374"/>
      <c r="D7" s="374"/>
      <c r="E7" s="374"/>
      <c r="F7" s="375"/>
      <c r="G7" s="374"/>
      <c r="H7" s="376"/>
      <c r="I7" s="376"/>
      <c r="J7" s="376"/>
      <c r="K7" s="376"/>
      <c r="L7" s="376"/>
      <c r="M7" s="376"/>
      <c r="N7" s="376"/>
      <c r="O7" s="376"/>
      <c r="P7" s="376"/>
      <c r="Q7" s="376"/>
      <c r="R7" s="377"/>
      <c r="S7" s="377"/>
      <c r="T7" s="377"/>
      <c r="U7" s="378"/>
    </row>
    <row r="8" spans="1:32" ht="15.75" x14ac:dyDescent="0.25">
      <c r="A8" s="540" t="s">
        <v>1404</v>
      </c>
      <c r="B8" s="547" t="s">
        <v>1402</v>
      </c>
      <c r="C8" s="217"/>
      <c r="D8" s="426"/>
      <c r="E8" s="217"/>
      <c r="F8" s="217"/>
      <c r="G8" s="218"/>
      <c r="H8" s="218"/>
      <c r="I8" s="293"/>
      <c r="J8" s="218"/>
      <c r="K8" s="293"/>
      <c r="L8" s="218"/>
      <c r="M8" s="293"/>
      <c r="N8" s="218"/>
      <c r="O8" s="293"/>
      <c r="P8" s="335">
        <f t="shared" ref="P8:P22" si="0">H8+J8+L8+N8</f>
        <v>0</v>
      </c>
      <c r="Q8" s="334">
        <f t="shared" ref="Q8:Q22" si="1">I8+K8+M8+O8</f>
        <v>0</v>
      </c>
      <c r="R8" s="218"/>
      <c r="S8" s="218"/>
      <c r="T8" s="218"/>
      <c r="U8" s="218"/>
    </row>
    <row r="9" spans="1:32" ht="15.75" x14ac:dyDescent="0.25">
      <c r="A9" s="541"/>
      <c r="B9" s="547"/>
      <c r="C9" s="217"/>
      <c r="D9" s="426"/>
      <c r="E9" s="217"/>
      <c r="F9" s="217"/>
      <c r="G9" s="218"/>
      <c r="H9" s="218"/>
      <c r="I9" s="293"/>
      <c r="J9" s="218"/>
      <c r="K9" s="293"/>
      <c r="L9" s="218"/>
      <c r="M9" s="293"/>
      <c r="N9" s="218"/>
      <c r="O9" s="293"/>
      <c r="P9" s="335">
        <f t="shared" si="0"/>
        <v>0</v>
      </c>
      <c r="Q9" s="334">
        <f t="shared" si="1"/>
        <v>0</v>
      </c>
      <c r="R9" s="218"/>
      <c r="S9" s="218"/>
      <c r="T9" s="218"/>
      <c r="U9" s="218"/>
    </row>
    <row r="10" spans="1:32" ht="15.75" x14ac:dyDescent="0.25">
      <c r="A10" s="541"/>
      <c r="B10" s="547"/>
      <c r="C10" s="217"/>
      <c r="D10" s="426"/>
      <c r="E10" s="217"/>
      <c r="F10" s="217"/>
      <c r="G10" s="218"/>
      <c r="H10" s="218"/>
      <c r="I10" s="293"/>
      <c r="J10" s="218"/>
      <c r="K10" s="293"/>
      <c r="L10" s="218"/>
      <c r="M10" s="293"/>
      <c r="N10" s="218"/>
      <c r="O10" s="293"/>
      <c r="P10" s="335">
        <f t="shared" si="0"/>
        <v>0</v>
      </c>
      <c r="Q10" s="334">
        <f t="shared" si="1"/>
        <v>0</v>
      </c>
      <c r="R10" s="218"/>
      <c r="S10" s="218"/>
      <c r="T10" s="218"/>
      <c r="U10" s="218"/>
    </row>
    <row r="11" spans="1:32" ht="15.75" x14ac:dyDescent="0.25">
      <c r="A11" s="541"/>
      <c r="B11" s="547"/>
      <c r="C11" s="217"/>
      <c r="D11" s="426"/>
      <c r="E11" s="217"/>
      <c r="F11" s="217"/>
      <c r="G11" s="218"/>
      <c r="H11" s="218"/>
      <c r="I11" s="293"/>
      <c r="J11" s="218"/>
      <c r="K11" s="293"/>
      <c r="L11" s="218"/>
      <c r="M11" s="293"/>
      <c r="N11" s="218"/>
      <c r="O11" s="293"/>
      <c r="P11" s="335">
        <f t="shared" si="0"/>
        <v>0</v>
      </c>
      <c r="Q11" s="334">
        <f t="shared" si="1"/>
        <v>0</v>
      </c>
      <c r="R11" s="218"/>
      <c r="S11" s="218"/>
      <c r="T11" s="218"/>
      <c r="U11" s="218"/>
    </row>
    <row r="12" spans="1:32" ht="15.75" x14ac:dyDescent="0.25">
      <c r="A12" s="541"/>
      <c r="B12" s="547"/>
      <c r="C12" s="217"/>
      <c r="D12" s="426"/>
      <c r="E12" s="217"/>
      <c r="F12" s="217"/>
      <c r="G12" s="218"/>
      <c r="H12" s="218"/>
      <c r="I12" s="293"/>
      <c r="J12" s="218"/>
      <c r="K12" s="293"/>
      <c r="L12" s="218"/>
      <c r="M12" s="293"/>
      <c r="N12" s="218"/>
      <c r="O12" s="293"/>
      <c r="P12" s="335">
        <f t="shared" si="0"/>
        <v>0</v>
      </c>
      <c r="Q12" s="334">
        <f t="shared" si="1"/>
        <v>0</v>
      </c>
      <c r="R12" s="218"/>
      <c r="S12" s="218"/>
      <c r="T12" s="218"/>
      <c r="U12" s="218"/>
    </row>
    <row r="13" spans="1:32" ht="15.75" x14ac:dyDescent="0.25">
      <c r="A13" s="541"/>
      <c r="B13" s="547" t="s">
        <v>1409</v>
      </c>
      <c r="C13" s="217"/>
      <c r="D13" s="426"/>
      <c r="E13" s="217"/>
      <c r="F13" s="217"/>
      <c r="G13" s="218"/>
      <c r="H13" s="218"/>
      <c r="I13" s="293"/>
      <c r="J13" s="218"/>
      <c r="K13" s="293"/>
      <c r="L13" s="218"/>
      <c r="M13" s="293"/>
      <c r="N13" s="218"/>
      <c r="O13" s="293"/>
      <c r="P13" s="335">
        <f t="shared" si="0"/>
        <v>0</v>
      </c>
      <c r="Q13" s="334">
        <f t="shared" si="1"/>
        <v>0</v>
      </c>
      <c r="R13" s="218"/>
      <c r="S13" s="218"/>
      <c r="T13" s="218"/>
      <c r="U13" s="218"/>
    </row>
    <row r="14" spans="1:32" ht="15.75" x14ac:dyDescent="0.25">
      <c r="A14" s="541"/>
      <c r="B14" s="547"/>
      <c r="C14" s="217"/>
      <c r="D14" s="426"/>
      <c r="E14" s="217"/>
      <c r="F14" s="217"/>
      <c r="G14" s="218"/>
      <c r="H14" s="218"/>
      <c r="I14" s="293"/>
      <c r="J14" s="218"/>
      <c r="K14" s="293"/>
      <c r="L14" s="218"/>
      <c r="M14" s="293"/>
      <c r="N14" s="218"/>
      <c r="O14" s="293"/>
      <c r="P14" s="335">
        <f t="shared" si="0"/>
        <v>0</v>
      </c>
      <c r="Q14" s="334">
        <f t="shared" si="1"/>
        <v>0</v>
      </c>
      <c r="R14" s="218"/>
      <c r="S14" s="218"/>
      <c r="T14" s="218"/>
      <c r="U14" s="294"/>
    </row>
    <row r="15" spans="1:32" ht="15.75" x14ac:dyDescent="0.25">
      <c r="A15" s="541"/>
      <c r="B15" s="547"/>
      <c r="C15" s="217"/>
      <c r="D15" s="426"/>
      <c r="E15" s="217"/>
      <c r="F15" s="217"/>
      <c r="G15" s="218"/>
      <c r="H15" s="218"/>
      <c r="I15" s="293"/>
      <c r="J15" s="218"/>
      <c r="K15" s="293"/>
      <c r="L15" s="218"/>
      <c r="M15" s="293"/>
      <c r="N15" s="218"/>
      <c r="O15" s="293"/>
      <c r="P15" s="335">
        <f t="shared" si="0"/>
        <v>0</v>
      </c>
      <c r="Q15" s="334">
        <f t="shared" si="1"/>
        <v>0</v>
      </c>
      <c r="R15" s="218"/>
      <c r="S15" s="218"/>
      <c r="T15" s="218"/>
      <c r="U15" s="294"/>
    </row>
    <row r="16" spans="1:32" ht="15.75" x14ac:dyDescent="0.25">
      <c r="A16" s="541"/>
      <c r="B16" s="547"/>
      <c r="C16" s="217"/>
      <c r="D16" s="426"/>
      <c r="E16" s="217"/>
      <c r="F16" s="217"/>
      <c r="G16" s="218"/>
      <c r="H16" s="218"/>
      <c r="I16" s="293"/>
      <c r="J16" s="218"/>
      <c r="K16" s="293"/>
      <c r="L16" s="218"/>
      <c r="M16" s="293"/>
      <c r="N16" s="218"/>
      <c r="O16" s="293"/>
      <c r="P16" s="335">
        <f t="shared" si="0"/>
        <v>0</v>
      </c>
      <c r="Q16" s="334">
        <f t="shared" si="1"/>
        <v>0</v>
      </c>
      <c r="R16" s="218"/>
      <c r="S16" s="218"/>
      <c r="T16" s="218"/>
      <c r="U16" s="294"/>
    </row>
    <row r="17" spans="1:21" ht="15.75" x14ac:dyDescent="0.25">
      <c r="A17" s="541"/>
      <c r="B17" s="547"/>
      <c r="C17" s="217"/>
      <c r="D17" s="426"/>
      <c r="E17" s="217"/>
      <c r="F17" s="217"/>
      <c r="G17" s="218"/>
      <c r="H17" s="218"/>
      <c r="I17" s="293"/>
      <c r="J17" s="218"/>
      <c r="K17" s="293"/>
      <c r="L17" s="295"/>
      <c r="M17" s="293"/>
      <c r="N17" s="218"/>
      <c r="O17" s="293"/>
      <c r="P17" s="335">
        <f t="shared" si="0"/>
        <v>0</v>
      </c>
      <c r="Q17" s="334">
        <f t="shared" si="1"/>
        <v>0</v>
      </c>
      <c r="R17" s="218"/>
      <c r="S17" s="218"/>
      <c r="T17" s="218"/>
      <c r="U17" s="218"/>
    </row>
    <row r="18" spans="1:21" ht="15.75" x14ac:dyDescent="0.25">
      <c r="A18" s="541"/>
      <c r="B18" s="547" t="s">
        <v>1403</v>
      </c>
      <c r="C18" s="217"/>
      <c r="D18" s="426"/>
      <c r="E18" s="217"/>
      <c r="F18" s="217"/>
      <c r="G18" s="218"/>
      <c r="H18" s="218"/>
      <c r="I18" s="293"/>
      <c r="J18" s="218"/>
      <c r="K18" s="293"/>
      <c r="L18" s="295"/>
      <c r="M18" s="293"/>
      <c r="N18" s="218"/>
      <c r="O18" s="293"/>
      <c r="P18" s="335">
        <f t="shared" si="0"/>
        <v>0</v>
      </c>
      <c r="Q18" s="334">
        <f t="shared" si="1"/>
        <v>0</v>
      </c>
      <c r="R18" s="218"/>
      <c r="S18" s="218"/>
      <c r="T18" s="218"/>
      <c r="U18" s="218"/>
    </row>
    <row r="19" spans="1:21" ht="15.75" x14ac:dyDescent="0.25">
      <c r="A19" s="541"/>
      <c r="B19" s="547"/>
      <c r="C19" s="217"/>
      <c r="D19" s="426"/>
      <c r="E19" s="217"/>
      <c r="F19" s="217"/>
      <c r="G19" s="218"/>
      <c r="H19" s="218"/>
      <c r="I19" s="293"/>
      <c r="J19" s="218"/>
      <c r="K19" s="293"/>
      <c r="L19" s="295"/>
      <c r="M19" s="293"/>
      <c r="N19" s="218"/>
      <c r="O19" s="293"/>
      <c r="P19" s="335">
        <f t="shared" si="0"/>
        <v>0</v>
      </c>
      <c r="Q19" s="334">
        <f t="shared" si="1"/>
        <v>0</v>
      </c>
      <c r="R19" s="218"/>
      <c r="S19" s="218"/>
      <c r="T19" s="218"/>
      <c r="U19" s="218"/>
    </row>
    <row r="20" spans="1:21" ht="15.75" x14ac:dyDescent="0.25">
      <c r="A20" s="541"/>
      <c r="B20" s="547"/>
      <c r="C20" s="217"/>
      <c r="D20" s="426"/>
      <c r="E20" s="217"/>
      <c r="F20" s="217"/>
      <c r="G20" s="218"/>
      <c r="H20" s="218"/>
      <c r="I20" s="293"/>
      <c r="J20" s="218"/>
      <c r="K20" s="293"/>
      <c r="L20" s="295"/>
      <c r="M20" s="293"/>
      <c r="N20" s="218"/>
      <c r="O20" s="293"/>
      <c r="P20" s="335">
        <f t="shared" si="0"/>
        <v>0</v>
      </c>
      <c r="Q20" s="334">
        <f t="shared" si="1"/>
        <v>0</v>
      </c>
      <c r="R20" s="218"/>
      <c r="S20" s="218"/>
      <c r="T20" s="218"/>
      <c r="U20" s="218"/>
    </row>
    <row r="21" spans="1:21" ht="15.75" x14ac:dyDescent="0.25">
      <c r="A21" s="541"/>
      <c r="B21" s="547"/>
      <c r="C21" s="217"/>
      <c r="D21" s="426"/>
      <c r="E21" s="217"/>
      <c r="F21" s="217"/>
      <c r="G21" s="218"/>
      <c r="H21" s="218"/>
      <c r="I21" s="293"/>
      <c r="J21" s="218"/>
      <c r="K21" s="293"/>
      <c r="L21" s="295"/>
      <c r="M21" s="293"/>
      <c r="N21" s="218"/>
      <c r="O21" s="293"/>
      <c r="P21" s="335">
        <f t="shared" si="0"/>
        <v>0</v>
      </c>
      <c r="Q21" s="334">
        <f t="shared" si="1"/>
        <v>0</v>
      </c>
      <c r="R21" s="218"/>
      <c r="S21" s="218"/>
      <c r="T21" s="218"/>
      <c r="U21" s="218"/>
    </row>
    <row r="22" spans="1:21" ht="15.75" x14ac:dyDescent="0.25">
      <c r="A22" s="541"/>
      <c r="B22" s="547"/>
      <c r="C22" s="217"/>
      <c r="D22" s="426"/>
      <c r="E22" s="217"/>
      <c r="F22" s="304"/>
      <c r="G22" s="218"/>
      <c r="H22" s="218"/>
      <c r="I22" s="293"/>
      <c r="J22" s="218"/>
      <c r="K22" s="293"/>
      <c r="L22" s="295"/>
      <c r="M22" s="293"/>
      <c r="N22" s="218"/>
      <c r="O22" s="293"/>
      <c r="P22" s="335">
        <f t="shared" si="0"/>
        <v>0</v>
      </c>
      <c r="Q22" s="334">
        <f t="shared" si="1"/>
        <v>0</v>
      </c>
      <c r="R22" s="218"/>
      <c r="S22" s="218"/>
      <c r="T22" s="218"/>
      <c r="U22" s="218"/>
    </row>
    <row r="23" spans="1:21" ht="15.75" x14ac:dyDescent="0.25">
      <c r="A23" s="541"/>
      <c r="B23" s="540" t="s">
        <v>1405</v>
      </c>
      <c r="C23" s="217"/>
      <c r="D23" s="426"/>
      <c r="E23" s="217"/>
      <c r="F23" s="304"/>
      <c r="G23" s="218"/>
      <c r="H23" s="218"/>
      <c r="I23" s="293"/>
      <c r="J23" s="218"/>
      <c r="K23" s="293"/>
      <c r="L23" s="295"/>
      <c r="M23" s="293"/>
      <c r="N23" s="218"/>
      <c r="O23" s="293"/>
      <c r="P23" s="335">
        <f t="shared" ref="P23:Q23" si="2">H23+J23+L23+N23</f>
        <v>0</v>
      </c>
      <c r="Q23" s="334">
        <f t="shared" si="2"/>
        <v>0</v>
      </c>
      <c r="R23" s="218"/>
      <c r="S23" s="218"/>
      <c r="T23" s="218"/>
      <c r="U23" s="218"/>
    </row>
    <row r="24" spans="1:21" ht="15.75" x14ac:dyDescent="0.25">
      <c r="A24" s="541"/>
      <c r="B24" s="541"/>
      <c r="C24" s="217"/>
      <c r="D24" s="426"/>
      <c r="E24" s="217"/>
      <c r="F24" s="304"/>
      <c r="G24" s="218"/>
      <c r="H24" s="218"/>
      <c r="I24" s="293"/>
      <c r="J24" s="218"/>
      <c r="K24" s="293"/>
      <c r="L24" s="295"/>
      <c r="M24" s="293"/>
      <c r="N24" s="218"/>
      <c r="O24" s="293"/>
      <c r="P24" s="335">
        <f t="shared" ref="P24:P42" si="3">H24+J24+L24+N24</f>
        <v>0</v>
      </c>
      <c r="Q24" s="334">
        <f t="shared" ref="Q24:Q42" si="4">I24+K24+M24+O24</f>
        <v>0</v>
      </c>
      <c r="R24" s="218"/>
      <c r="S24" s="218"/>
      <c r="T24" s="218"/>
      <c r="U24" s="218"/>
    </row>
    <row r="25" spans="1:21" ht="15.75" x14ac:dyDescent="0.25">
      <c r="A25" s="541"/>
      <c r="B25" s="541"/>
      <c r="C25" s="217"/>
      <c r="D25" s="426"/>
      <c r="E25" s="217"/>
      <c r="F25" s="304"/>
      <c r="G25" s="218"/>
      <c r="H25" s="218"/>
      <c r="I25" s="293"/>
      <c r="J25" s="218"/>
      <c r="K25" s="293"/>
      <c r="L25" s="295"/>
      <c r="M25" s="293"/>
      <c r="N25" s="218"/>
      <c r="O25" s="293"/>
      <c r="P25" s="335">
        <f t="shared" si="3"/>
        <v>0</v>
      </c>
      <c r="Q25" s="334">
        <f t="shared" si="4"/>
        <v>0</v>
      </c>
      <c r="R25" s="218"/>
      <c r="S25" s="218"/>
      <c r="T25" s="218"/>
      <c r="U25" s="218"/>
    </row>
    <row r="26" spans="1:21" ht="15.75" x14ac:dyDescent="0.25">
      <c r="A26" s="541"/>
      <c r="B26" s="541"/>
      <c r="C26" s="217"/>
      <c r="D26" s="426"/>
      <c r="E26" s="217"/>
      <c r="F26" s="304"/>
      <c r="G26" s="218"/>
      <c r="H26" s="218"/>
      <c r="I26" s="293"/>
      <c r="J26" s="218"/>
      <c r="K26" s="293"/>
      <c r="L26" s="295"/>
      <c r="M26" s="293"/>
      <c r="N26" s="218"/>
      <c r="O26" s="293"/>
      <c r="P26" s="335">
        <f t="shared" si="3"/>
        <v>0</v>
      </c>
      <c r="Q26" s="334">
        <f t="shared" si="4"/>
        <v>0</v>
      </c>
      <c r="R26" s="218"/>
      <c r="S26" s="218"/>
      <c r="T26" s="218"/>
      <c r="U26" s="218"/>
    </row>
    <row r="27" spans="1:21" ht="15.75" x14ac:dyDescent="0.25">
      <c r="A27" s="541"/>
      <c r="B27" s="542"/>
      <c r="C27" s="217"/>
      <c r="D27" s="426"/>
      <c r="E27" s="217"/>
      <c r="F27" s="304"/>
      <c r="G27" s="218"/>
      <c r="H27" s="218"/>
      <c r="I27" s="293"/>
      <c r="J27" s="218"/>
      <c r="K27" s="293"/>
      <c r="L27" s="295"/>
      <c r="M27" s="293"/>
      <c r="N27" s="218"/>
      <c r="O27" s="293"/>
      <c r="P27" s="335">
        <f t="shared" si="3"/>
        <v>0</v>
      </c>
      <c r="Q27" s="334">
        <f t="shared" si="4"/>
        <v>0</v>
      </c>
      <c r="R27" s="218"/>
      <c r="S27" s="218"/>
      <c r="T27" s="218"/>
      <c r="U27" s="218"/>
    </row>
    <row r="28" spans="1:21" ht="15.75" x14ac:dyDescent="0.25">
      <c r="A28" s="541"/>
      <c r="B28" s="540" t="s">
        <v>1406</v>
      </c>
      <c r="C28" s="217"/>
      <c r="D28" s="426"/>
      <c r="E28" s="217"/>
      <c r="F28" s="304"/>
      <c r="G28" s="218"/>
      <c r="H28" s="218"/>
      <c r="I28" s="293"/>
      <c r="J28" s="218"/>
      <c r="K28" s="293"/>
      <c r="L28" s="295"/>
      <c r="M28" s="293"/>
      <c r="N28" s="218"/>
      <c r="O28" s="293"/>
      <c r="P28" s="335">
        <f t="shared" si="3"/>
        <v>0</v>
      </c>
      <c r="Q28" s="334">
        <f t="shared" si="4"/>
        <v>0</v>
      </c>
      <c r="R28" s="218"/>
      <c r="S28" s="218"/>
      <c r="T28" s="218"/>
      <c r="U28" s="218"/>
    </row>
    <row r="29" spans="1:21" ht="15.75" x14ac:dyDescent="0.25">
      <c r="A29" s="541"/>
      <c r="B29" s="541"/>
      <c r="C29" s="217"/>
      <c r="D29" s="426"/>
      <c r="E29" s="217"/>
      <c r="F29" s="304"/>
      <c r="G29" s="218"/>
      <c r="H29" s="218"/>
      <c r="I29" s="293"/>
      <c r="J29" s="218"/>
      <c r="K29" s="293"/>
      <c r="L29" s="295"/>
      <c r="M29" s="293"/>
      <c r="N29" s="218"/>
      <c r="O29" s="293"/>
      <c r="P29" s="335">
        <f t="shared" si="3"/>
        <v>0</v>
      </c>
      <c r="Q29" s="334">
        <f t="shared" si="4"/>
        <v>0</v>
      </c>
      <c r="R29" s="218"/>
      <c r="S29" s="218"/>
      <c r="T29" s="218"/>
      <c r="U29" s="218"/>
    </row>
    <row r="30" spans="1:21" ht="15.75" x14ac:dyDescent="0.25">
      <c r="A30" s="541"/>
      <c r="B30" s="541"/>
      <c r="C30" s="217"/>
      <c r="D30" s="426"/>
      <c r="E30" s="217"/>
      <c r="F30" s="217"/>
      <c r="G30" s="218"/>
      <c r="H30" s="218"/>
      <c r="I30" s="293"/>
      <c r="J30" s="218"/>
      <c r="K30" s="293"/>
      <c r="L30" s="295"/>
      <c r="M30" s="293"/>
      <c r="N30" s="218"/>
      <c r="O30" s="293"/>
      <c r="P30" s="335">
        <f t="shared" si="3"/>
        <v>0</v>
      </c>
      <c r="Q30" s="334">
        <f t="shared" si="4"/>
        <v>0</v>
      </c>
      <c r="R30" s="218"/>
      <c r="S30" s="218"/>
      <c r="T30" s="218"/>
      <c r="U30" s="218"/>
    </row>
    <row r="31" spans="1:21" ht="15.75" x14ac:dyDescent="0.25">
      <c r="A31" s="541"/>
      <c r="B31" s="541"/>
      <c r="C31" s="217"/>
      <c r="D31" s="426"/>
      <c r="E31" s="217"/>
      <c r="F31" s="217"/>
      <c r="G31" s="218"/>
      <c r="H31" s="218"/>
      <c r="I31" s="293"/>
      <c r="J31" s="218"/>
      <c r="K31" s="293"/>
      <c r="L31" s="295"/>
      <c r="M31" s="293"/>
      <c r="N31" s="218"/>
      <c r="O31" s="293"/>
      <c r="P31" s="335">
        <f t="shared" si="3"/>
        <v>0</v>
      </c>
      <c r="Q31" s="334">
        <f t="shared" si="4"/>
        <v>0</v>
      </c>
      <c r="R31" s="218"/>
      <c r="S31" s="218"/>
      <c r="T31" s="218"/>
      <c r="U31" s="218"/>
    </row>
    <row r="32" spans="1:21" ht="15.75" x14ac:dyDescent="0.25">
      <c r="A32" s="541"/>
      <c r="B32" s="542"/>
      <c r="C32" s="217"/>
      <c r="D32" s="426"/>
      <c r="E32" s="217"/>
      <c r="F32" s="217"/>
      <c r="G32" s="218"/>
      <c r="H32" s="218"/>
      <c r="I32" s="293"/>
      <c r="J32" s="218"/>
      <c r="K32" s="293"/>
      <c r="L32" s="295"/>
      <c r="M32" s="293"/>
      <c r="N32" s="218"/>
      <c r="O32" s="293"/>
      <c r="P32" s="335">
        <f t="shared" si="3"/>
        <v>0</v>
      </c>
      <c r="Q32" s="334">
        <f t="shared" si="4"/>
        <v>0</v>
      </c>
      <c r="R32" s="218"/>
      <c r="S32" s="218"/>
      <c r="T32" s="218"/>
      <c r="U32" s="218"/>
    </row>
    <row r="33" spans="1:21" ht="15.75" x14ac:dyDescent="0.25">
      <c r="A33" s="541"/>
      <c r="B33" s="547" t="s">
        <v>1407</v>
      </c>
      <c r="C33" s="303"/>
      <c r="D33" s="427"/>
      <c r="E33" s="217"/>
      <c r="F33" s="217"/>
      <c r="G33" s="218"/>
      <c r="H33" s="218"/>
      <c r="I33" s="293"/>
      <c r="J33" s="218"/>
      <c r="K33" s="293"/>
      <c r="L33" s="295"/>
      <c r="M33" s="293"/>
      <c r="N33" s="218"/>
      <c r="O33" s="293"/>
      <c r="P33" s="335">
        <f t="shared" si="3"/>
        <v>0</v>
      </c>
      <c r="Q33" s="334">
        <f t="shared" si="4"/>
        <v>0</v>
      </c>
      <c r="R33" s="218"/>
      <c r="S33" s="218"/>
      <c r="T33" s="218"/>
      <c r="U33" s="218"/>
    </row>
    <row r="34" spans="1:21" ht="15.75" x14ac:dyDescent="0.25">
      <c r="A34" s="541"/>
      <c r="B34" s="547"/>
      <c r="C34" s="303"/>
      <c r="D34" s="427"/>
      <c r="E34" s="217"/>
      <c r="F34" s="217"/>
      <c r="G34" s="218"/>
      <c r="H34" s="218"/>
      <c r="I34" s="293"/>
      <c r="J34" s="218"/>
      <c r="K34" s="293"/>
      <c r="L34" s="295"/>
      <c r="M34" s="293"/>
      <c r="N34" s="218"/>
      <c r="O34" s="293"/>
      <c r="P34" s="335">
        <f t="shared" si="3"/>
        <v>0</v>
      </c>
      <c r="Q34" s="334">
        <f t="shared" si="4"/>
        <v>0</v>
      </c>
      <c r="R34" s="218"/>
      <c r="S34" s="218"/>
      <c r="T34" s="218"/>
      <c r="U34" s="218"/>
    </row>
    <row r="35" spans="1:21" ht="15.75" x14ac:dyDescent="0.25">
      <c r="A35" s="541"/>
      <c r="B35" s="547"/>
      <c r="C35" s="303"/>
      <c r="D35" s="427"/>
      <c r="E35" s="217"/>
      <c r="F35" s="217"/>
      <c r="G35" s="218"/>
      <c r="H35" s="218"/>
      <c r="I35" s="293"/>
      <c r="J35" s="218"/>
      <c r="K35" s="293"/>
      <c r="L35" s="295"/>
      <c r="M35" s="293"/>
      <c r="N35" s="218"/>
      <c r="O35" s="293"/>
      <c r="P35" s="335">
        <f t="shared" si="3"/>
        <v>0</v>
      </c>
      <c r="Q35" s="334">
        <f t="shared" si="4"/>
        <v>0</v>
      </c>
      <c r="R35" s="218"/>
      <c r="S35" s="218"/>
      <c r="T35" s="218"/>
      <c r="U35" s="218"/>
    </row>
    <row r="36" spans="1:21" ht="15.75" x14ac:dyDescent="0.25">
      <c r="A36" s="541"/>
      <c r="B36" s="547"/>
      <c r="C36" s="303"/>
      <c r="D36" s="427"/>
      <c r="E36" s="217"/>
      <c r="F36" s="217"/>
      <c r="G36" s="218"/>
      <c r="H36" s="218"/>
      <c r="I36" s="293"/>
      <c r="J36" s="218"/>
      <c r="K36" s="293"/>
      <c r="L36" s="295"/>
      <c r="M36" s="293"/>
      <c r="N36" s="218"/>
      <c r="O36" s="293"/>
      <c r="P36" s="335">
        <f t="shared" si="3"/>
        <v>0</v>
      </c>
      <c r="Q36" s="334">
        <f t="shared" si="4"/>
        <v>0</v>
      </c>
      <c r="R36" s="218"/>
      <c r="S36" s="218"/>
      <c r="T36" s="218"/>
      <c r="U36" s="218"/>
    </row>
    <row r="37" spans="1:21" ht="15.75" x14ac:dyDescent="0.25">
      <c r="A37" s="541"/>
      <c r="B37" s="547"/>
      <c r="C37" s="303"/>
      <c r="D37" s="427"/>
      <c r="E37" s="217"/>
      <c r="F37" s="217"/>
      <c r="G37" s="218"/>
      <c r="H37" s="218"/>
      <c r="I37" s="293"/>
      <c r="J37" s="218"/>
      <c r="K37" s="293"/>
      <c r="L37" s="295"/>
      <c r="M37" s="293"/>
      <c r="N37" s="218"/>
      <c r="O37" s="293"/>
      <c r="P37" s="335">
        <f t="shared" si="3"/>
        <v>0</v>
      </c>
      <c r="Q37" s="334">
        <f t="shared" si="4"/>
        <v>0</v>
      </c>
      <c r="R37" s="218"/>
      <c r="S37" s="218"/>
      <c r="T37" s="218"/>
      <c r="U37" s="218"/>
    </row>
    <row r="38" spans="1:21" ht="15.75" x14ac:dyDescent="0.25">
      <c r="A38" s="541"/>
      <c r="B38" s="547" t="s">
        <v>1408</v>
      </c>
      <c r="C38" s="303"/>
      <c r="D38" s="427"/>
      <c r="E38" s="217"/>
      <c r="F38" s="217"/>
      <c r="G38" s="218"/>
      <c r="H38" s="218"/>
      <c r="I38" s="293"/>
      <c r="J38" s="218"/>
      <c r="K38" s="293"/>
      <c r="L38" s="295"/>
      <c r="M38" s="293"/>
      <c r="N38" s="218"/>
      <c r="O38" s="293"/>
      <c r="P38" s="335">
        <f t="shared" si="3"/>
        <v>0</v>
      </c>
      <c r="Q38" s="334">
        <f t="shared" si="4"/>
        <v>0</v>
      </c>
      <c r="R38" s="218"/>
      <c r="S38" s="218"/>
      <c r="T38" s="218"/>
      <c r="U38" s="218"/>
    </row>
    <row r="39" spans="1:21" ht="15.75" x14ac:dyDescent="0.25">
      <c r="A39" s="541"/>
      <c r="B39" s="547"/>
      <c r="C39" s="303"/>
      <c r="D39" s="427"/>
      <c r="E39" s="217"/>
      <c r="F39" s="217"/>
      <c r="G39" s="218"/>
      <c r="H39" s="218"/>
      <c r="I39" s="293"/>
      <c r="J39" s="218"/>
      <c r="K39" s="293"/>
      <c r="L39" s="295"/>
      <c r="M39" s="293"/>
      <c r="N39" s="218"/>
      <c r="O39" s="293"/>
      <c r="P39" s="335">
        <f t="shared" si="3"/>
        <v>0</v>
      </c>
      <c r="Q39" s="334">
        <f t="shared" si="4"/>
        <v>0</v>
      </c>
      <c r="R39" s="218"/>
      <c r="S39" s="218"/>
      <c r="T39" s="218"/>
      <c r="U39" s="218"/>
    </row>
    <row r="40" spans="1:21" ht="15.75" x14ac:dyDescent="0.25">
      <c r="A40" s="541"/>
      <c r="B40" s="547"/>
      <c r="C40" s="303"/>
      <c r="D40" s="427"/>
      <c r="E40" s="217"/>
      <c r="F40" s="217"/>
      <c r="G40" s="218"/>
      <c r="H40" s="218"/>
      <c r="I40" s="293"/>
      <c r="J40" s="218"/>
      <c r="K40" s="293"/>
      <c r="L40" s="295"/>
      <c r="M40" s="293"/>
      <c r="N40" s="218"/>
      <c r="O40" s="293"/>
      <c r="P40" s="335">
        <f t="shared" si="3"/>
        <v>0</v>
      </c>
      <c r="Q40" s="334">
        <f t="shared" si="4"/>
        <v>0</v>
      </c>
      <c r="R40" s="218"/>
      <c r="S40" s="218"/>
      <c r="T40" s="218"/>
      <c r="U40" s="218"/>
    </row>
    <row r="41" spans="1:21" ht="15.75" x14ac:dyDescent="0.25">
      <c r="A41" s="541"/>
      <c r="B41" s="547"/>
      <c r="C41" s="303"/>
      <c r="D41" s="427"/>
      <c r="E41" s="217"/>
      <c r="F41" s="217"/>
      <c r="G41" s="218"/>
      <c r="H41" s="218"/>
      <c r="I41" s="293"/>
      <c r="J41" s="218"/>
      <c r="K41" s="293"/>
      <c r="L41" s="295"/>
      <c r="M41" s="293"/>
      <c r="N41" s="218"/>
      <c r="O41" s="293"/>
      <c r="P41" s="335">
        <f t="shared" si="3"/>
        <v>0</v>
      </c>
      <c r="Q41" s="334">
        <f t="shared" si="4"/>
        <v>0</v>
      </c>
      <c r="R41" s="218"/>
      <c r="S41" s="218"/>
      <c r="T41" s="218"/>
      <c r="U41" s="218"/>
    </row>
    <row r="42" spans="1:21" ht="15.75" x14ac:dyDescent="0.25">
      <c r="A42" s="541"/>
      <c r="B42" s="547"/>
      <c r="C42" s="303"/>
      <c r="D42" s="427"/>
      <c r="E42" s="217"/>
      <c r="F42" s="217"/>
      <c r="G42" s="218"/>
      <c r="H42" s="218"/>
      <c r="I42" s="293"/>
      <c r="J42" s="218"/>
      <c r="K42" s="293"/>
      <c r="L42" s="295"/>
      <c r="M42" s="293"/>
      <c r="N42" s="218"/>
      <c r="O42" s="293"/>
      <c r="P42" s="335">
        <f t="shared" si="3"/>
        <v>0</v>
      </c>
      <c r="Q42" s="334">
        <f t="shared" si="4"/>
        <v>0</v>
      </c>
      <c r="R42" s="218"/>
      <c r="S42" s="218"/>
      <c r="T42" s="218"/>
      <c r="U42" s="218"/>
    </row>
    <row r="43" spans="1:21" ht="15.75" x14ac:dyDescent="0.25">
      <c r="A43" s="227"/>
      <c r="B43" s="228"/>
      <c r="C43" s="227" t="s">
        <v>1412</v>
      </c>
      <c r="D43" s="228"/>
      <c r="E43" s="228"/>
      <c r="F43" s="228"/>
      <c r="G43" s="229"/>
      <c r="H43" s="219">
        <f t="shared" ref="H43:Q43" si="5">SUM(H8:H42)</f>
        <v>0</v>
      </c>
      <c r="I43" s="220">
        <f t="shared" si="5"/>
        <v>0</v>
      </c>
      <c r="J43" s="219">
        <f t="shared" si="5"/>
        <v>0</v>
      </c>
      <c r="K43" s="220">
        <f t="shared" si="5"/>
        <v>0</v>
      </c>
      <c r="L43" s="219">
        <f t="shared" si="5"/>
        <v>0</v>
      </c>
      <c r="M43" s="220">
        <f t="shared" si="5"/>
        <v>0</v>
      </c>
      <c r="N43" s="219">
        <f t="shared" si="5"/>
        <v>0</v>
      </c>
      <c r="O43" s="220">
        <f t="shared" si="5"/>
        <v>0</v>
      </c>
      <c r="P43" s="220">
        <f t="shared" si="5"/>
        <v>0</v>
      </c>
      <c r="Q43" s="220">
        <f t="shared" si="5"/>
        <v>0</v>
      </c>
      <c r="R43" s="200"/>
      <c r="S43" s="200"/>
      <c r="T43" s="200"/>
      <c r="U43" s="200"/>
    </row>
    <row r="49" spans="3:17" x14ac:dyDescent="0.25">
      <c r="I49" s="300"/>
      <c r="K49" s="300"/>
      <c r="M49" s="300"/>
      <c r="O49" s="300"/>
      <c r="Q49" s="300"/>
    </row>
    <row r="50" spans="3:17" x14ac:dyDescent="0.25">
      <c r="I50" s="300"/>
      <c r="K50" s="300"/>
      <c r="M50" s="300"/>
      <c r="O50" s="300"/>
      <c r="Q50" s="300"/>
    </row>
    <row r="51" spans="3:17" x14ac:dyDescent="0.25">
      <c r="C51" s="395"/>
      <c r="I51" s="300"/>
      <c r="K51" s="300"/>
      <c r="M51" s="300"/>
      <c r="O51" s="300"/>
      <c r="Q51" s="300"/>
    </row>
    <row r="52" spans="3:17" x14ac:dyDescent="0.25">
      <c r="C52" s="395"/>
      <c r="I52" s="300"/>
      <c r="K52" s="300"/>
      <c r="M52" s="300"/>
      <c r="O52" s="300"/>
      <c r="Q52" s="300"/>
    </row>
    <row r="53" spans="3:17" x14ac:dyDescent="0.25">
      <c r="C53" s="395"/>
      <c r="I53" s="300"/>
      <c r="K53" s="300"/>
      <c r="M53" s="300"/>
      <c r="O53" s="300"/>
      <c r="Q53" s="300"/>
    </row>
    <row r="54" spans="3:17" x14ac:dyDescent="0.25">
      <c r="C54" s="395"/>
      <c r="I54" s="300"/>
      <c r="K54" s="300"/>
      <c r="M54" s="300"/>
      <c r="O54" s="300"/>
      <c r="Q54" s="300"/>
    </row>
    <row r="55" spans="3:17" x14ac:dyDescent="0.25">
      <c r="C55" s="395"/>
      <c r="I55" s="300"/>
      <c r="K55" s="300"/>
      <c r="M55" s="300"/>
      <c r="O55" s="300"/>
      <c r="Q55" s="300"/>
    </row>
    <row r="56" spans="3:17" x14ac:dyDescent="0.25">
      <c r="C56" s="395"/>
      <c r="I56" s="300"/>
      <c r="K56" s="300"/>
      <c r="M56" s="300"/>
      <c r="O56" s="300"/>
      <c r="Q56" s="300"/>
    </row>
    <row r="57" spans="3:17" x14ac:dyDescent="0.25">
      <c r="C57" s="395"/>
      <c r="I57" s="300"/>
      <c r="K57" s="300"/>
      <c r="M57" s="300"/>
      <c r="O57" s="300"/>
      <c r="Q57" s="300"/>
    </row>
    <row r="58" spans="3:17" x14ac:dyDescent="0.25">
      <c r="C58" s="395"/>
      <c r="I58" s="300"/>
      <c r="K58" s="300"/>
      <c r="M58" s="300"/>
      <c r="O58" s="300"/>
      <c r="Q58" s="300"/>
    </row>
    <row r="59" spans="3:17" x14ac:dyDescent="0.25">
      <c r="C59" s="395"/>
      <c r="I59" s="300"/>
      <c r="K59" s="300"/>
      <c r="M59" s="300"/>
      <c r="O59" s="300"/>
      <c r="Q59" s="300"/>
    </row>
    <row r="60" spans="3:17" x14ac:dyDescent="0.25">
      <c r="C60" s="445"/>
      <c r="D60" s="445"/>
    </row>
    <row r="61" spans="3:17" x14ac:dyDescent="0.25">
      <c r="C61" s="395"/>
    </row>
    <row r="62" spans="3:17" x14ac:dyDescent="0.25">
      <c r="C62" s="395"/>
    </row>
    <row r="63" spans="3:17" x14ac:dyDescent="0.25">
      <c r="C63" s="395"/>
    </row>
    <row r="64" spans="3:17" x14ac:dyDescent="0.25">
      <c r="C64" s="395"/>
    </row>
    <row r="65" spans="3:3" x14ac:dyDescent="0.25">
      <c r="C65" s="395"/>
    </row>
    <row r="66" spans="3:3" x14ac:dyDescent="0.25">
      <c r="C66" s="395"/>
    </row>
    <row r="67" spans="3:3" x14ac:dyDescent="0.25">
      <c r="C67" s="395"/>
    </row>
    <row r="68" spans="3:3" x14ac:dyDescent="0.25">
      <c r="C68" s="395"/>
    </row>
    <row r="69" spans="3:3" x14ac:dyDescent="0.25">
      <c r="C69" s="395"/>
    </row>
    <row r="70" spans="3:3" x14ac:dyDescent="0.25">
      <c r="C70" s="39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36" sqref="C36"/>
    </sheetView>
  </sheetViews>
  <sheetFormatPr baseColWidth="10" defaultColWidth="12.5703125" defaultRowHeight="15" x14ac:dyDescent="0.25"/>
  <cols>
    <col min="1" max="2" width="21.7109375" customWidth="1"/>
    <col min="3" max="3" width="27.42578125" customWidth="1"/>
    <col min="4" max="4" width="27.42578125" style="39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13" customFormat="1" ht="18.75" x14ac:dyDescent="0.3">
      <c r="H1" s="216" t="s">
        <v>1369</v>
      </c>
      <c r="M1" s="216"/>
      <c r="N1" s="216"/>
      <c r="O1" s="216"/>
      <c r="P1" s="444" t="s">
        <v>1599</v>
      </c>
      <c r="Q1" s="444" t="s">
        <v>1600</v>
      </c>
      <c r="R1" s="444" t="s">
        <v>1601</v>
      </c>
      <c r="S1" s="444" t="s">
        <v>1602</v>
      </c>
      <c r="T1" s="444" t="s">
        <v>1603</v>
      </c>
      <c r="U1" s="444" t="s">
        <v>1604</v>
      </c>
    </row>
    <row r="2" spans="1:21" s="213" customFormat="1" ht="18.75" x14ac:dyDescent="0.3">
      <c r="A2" s="256" t="s">
        <v>1312</v>
      </c>
      <c r="H2" s="216"/>
      <c r="M2" s="216"/>
      <c r="N2" s="216"/>
      <c r="O2" s="216"/>
      <c r="P2" s="216"/>
      <c r="Q2" s="216"/>
      <c r="R2" s="216"/>
      <c r="S2" s="216"/>
      <c r="T2" s="216"/>
      <c r="U2" s="216"/>
    </row>
    <row r="3" spans="1:21" s="213" customFormat="1" ht="27.75" customHeight="1" x14ac:dyDescent="0.2">
      <c r="A3" s="548" t="s">
        <v>1371</v>
      </c>
      <c r="B3" s="548"/>
      <c r="C3" s="548"/>
      <c r="D3" s="548"/>
      <c r="E3" s="548"/>
      <c r="F3" s="548"/>
      <c r="G3" s="548"/>
      <c r="H3" s="548"/>
      <c r="I3" s="548"/>
      <c r="J3" s="548"/>
      <c r="K3" s="548"/>
      <c r="L3" s="548"/>
      <c r="M3" s="548"/>
      <c r="N3" s="548"/>
      <c r="O3" s="548"/>
      <c r="P3" s="548"/>
      <c r="Q3" s="548"/>
      <c r="R3" s="548"/>
      <c r="S3" s="548"/>
      <c r="T3" s="548"/>
      <c r="U3" s="548"/>
    </row>
    <row r="4" spans="1:21" s="255" customFormat="1" x14ac:dyDescent="0.25">
      <c r="A4" s="549" t="s">
        <v>1377</v>
      </c>
      <c r="B4" s="549"/>
      <c r="C4" s="549"/>
      <c r="D4" s="549"/>
      <c r="E4" s="549"/>
      <c r="F4" s="549"/>
      <c r="G4" s="549"/>
      <c r="H4" s="549"/>
      <c r="I4" s="549"/>
      <c r="J4" s="549"/>
      <c r="K4" s="549"/>
      <c r="L4" s="549"/>
      <c r="M4" s="549"/>
      <c r="N4" s="549"/>
      <c r="O4" s="549"/>
      <c r="P4" s="549"/>
      <c r="Q4" s="549"/>
      <c r="R4" s="549"/>
      <c r="S4" s="549"/>
      <c r="T4" s="549"/>
      <c r="U4" s="549"/>
    </row>
    <row r="5" spans="1:21" s="4" customFormat="1" ht="23.25" customHeight="1" x14ac:dyDescent="0.25">
      <c r="A5" s="502" t="s">
        <v>58</v>
      </c>
      <c r="B5" s="501" t="s">
        <v>71</v>
      </c>
      <c r="C5" s="504" t="s">
        <v>1497</v>
      </c>
      <c r="D5" s="504" t="s">
        <v>1498</v>
      </c>
      <c r="E5" s="504" t="s">
        <v>54</v>
      </c>
      <c r="F5" s="504" t="s">
        <v>352</v>
      </c>
      <c r="G5" s="504" t="s">
        <v>55</v>
      </c>
      <c r="H5" s="507" t="s">
        <v>60</v>
      </c>
      <c r="I5" s="513"/>
      <c r="J5" s="513"/>
      <c r="K5" s="513"/>
      <c r="L5" s="513"/>
      <c r="M5" s="513"/>
      <c r="N5" s="513"/>
      <c r="O5" s="508"/>
      <c r="P5" s="509" t="s">
        <v>61</v>
      </c>
      <c r="Q5" s="510"/>
      <c r="R5" s="501" t="s">
        <v>63</v>
      </c>
      <c r="S5" s="501" t="s">
        <v>70</v>
      </c>
      <c r="T5" s="501" t="s">
        <v>69</v>
      </c>
      <c r="U5" s="498" t="s">
        <v>56</v>
      </c>
    </row>
    <row r="6" spans="1:21" s="4" customFormat="1" ht="15" customHeight="1" x14ac:dyDescent="0.25">
      <c r="A6" s="502"/>
      <c r="B6" s="502"/>
      <c r="C6" s="505"/>
      <c r="D6" s="505"/>
      <c r="E6" s="505"/>
      <c r="F6" s="505"/>
      <c r="G6" s="505"/>
      <c r="H6" s="507" t="s">
        <v>64</v>
      </c>
      <c r="I6" s="508"/>
      <c r="J6" s="507" t="s">
        <v>65</v>
      </c>
      <c r="K6" s="508"/>
      <c r="L6" s="507" t="s">
        <v>66</v>
      </c>
      <c r="M6" s="508"/>
      <c r="N6" s="507" t="s">
        <v>67</v>
      </c>
      <c r="O6" s="508"/>
      <c r="P6" s="511"/>
      <c r="Q6" s="512"/>
      <c r="R6" s="502"/>
      <c r="S6" s="502"/>
      <c r="T6" s="502"/>
      <c r="U6" s="499"/>
    </row>
    <row r="7" spans="1:21" s="5" customFormat="1" ht="24" customHeight="1" x14ac:dyDescent="0.25">
      <c r="A7" s="503"/>
      <c r="B7" s="503"/>
      <c r="C7" s="506"/>
      <c r="D7" s="506"/>
      <c r="E7" s="506"/>
      <c r="F7" s="506"/>
      <c r="G7" s="506"/>
      <c r="H7" s="371" t="s">
        <v>68</v>
      </c>
      <c r="I7" s="371" t="s">
        <v>4</v>
      </c>
      <c r="J7" s="371" t="s">
        <v>68</v>
      </c>
      <c r="K7" s="371" t="s">
        <v>4</v>
      </c>
      <c r="L7" s="371" t="s">
        <v>68</v>
      </c>
      <c r="M7" s="371" t="s">
        <v>4</v>
      </c>
      <c r="N7" s="371" t="s">
        <v>68</v>
      </c>
      <c r="O7" s="371" t="s">
        <v>4</v>
      </c>
      <c r="P7" s="371" t="s">
        <v>68</v>
      </c>
      <c r="Q7" s="371" t="s">
        <v>4</v>
      </c>
      <c r="R7" s="503"/>
      <c r="S7" s="503"/>
      <c r="T7" s="503"/>
      <c r="U7" s="500"/>
    </row>
    <row r="8" spans="1:21" s="197" customFormat="1" ht="15.75" x14ac:dyDescent="0.25">
      <c r="A8" s="372"/>
      <c r="B8" s="373"/>
      <c r="C8" s="374"/>
      <c r="D8" s="374"/>
      <c r="E8" s="374"/>
      <c r="F8" s="375"/>
      <c r="G8" s="374"/>
      <c r="H8" s="376"/>
      <c r="I8" s="376"/>
      <c r="J8" s="376"/>
      <c r="K8" s="376"/>
      <c r="L8" s="376"/>
      <c r="M8" s="376"/>
      <c r="N8" s="376"/>
      <c r="O8" s="376"/>
      <c r="P8" s="376"/>
      <c r="Q8" s="376"/>
      <c r="R8" s="377"/>
      <c r="S8" s="377"/>
      <c r="T8" s="377"/>
      <c r="U8" s="378"/>
    </row>
    <row r="9" spans="1:21" ht="15.75" x14ac:dyDescent="0.25">
      <c r="A9" s="526" t="s">
        <v>1372</v>
      </c>
      <c r="B9" s="523" t="s">
        <v>1373</v>
      </c>
      <c r="C9" s="214"/>
      <c r="D9" s="214"/>
      <c r="E9" s="214"/>
      <c r="F9" s="214"/>
      <c r="G9" s="214"/>
      <c r="H9" s="297"/>
      <c r="I9" s="298"/>
      <c r="J9" s="214"/>
      <c r="K9" s="298"/>
      <c r="L9" s="214"/>
      <c r="M9" s="298"/>
      <c r="N9" s="214"/>
      <c r="O9" s="298"/>
      <c r="P9" s="333">
        <f t="shared" ref="P9:Q9" si="0">H9+J9+L9+N9</f>
        <v>0</v>
      </c>
      <c r="Q9" s="334">
        <f t="shared" si="0"/>
        <v>0</v>
      </c>
      <c r="R9" s="214"/>
      <c r="S9" s="214"/>
      <c r="T9" s="214"/>
      <c r="U9" s="214"/>
    </row>
    <row r="10" spans="1:21" ht="15.75" x14ac:dyDescent="0.25">
      <c r="A10" s="526"/>
      <c r="B10" s="524"/>
      <c r="C10" s="214"/>
      <c r="D10" s="214"/>
      <c r="E10" s="214"/>
      <c r="F10" s="214"/>
      <c r="G10" s="214"/>
      <c r="H10" s="297"/>
      <c r="I10" s="298"/>
      <c r="J10" s="214"/>
      <c r="K10" s="298"/>
      <c r="L10" s="214"/>
      <c r="M10" s="298"/>
      <c r="N10" s="214"/>
      <c r="O10" s="298"/>
      <c r="P10" s="333">
        <f t="shared" ref="P10:P38" si="1">H10+J10+L10+N10</f>
        <v>0</v>
      </c>
      <c r="Q10" s="334">
        <f t="shared" ref="Q10:Q38" si="2">I10+K10+M10+O10</f>
        <v>0</v>
      </c>
      <c r="R10" s="214"/>
      <c r="S10" s="214"/>
      <c r="T10" s="214"/>
      <c r="U10" s="214"/>
    </row>
    <row r="11" spans="1:21" s="300" customFormat="1" ht="15.75" x14ac:dyDescent="0.25">
      <c r="A11" s="526"/>
      <c r="B11" s="524"/>
      <c r="C11" s="214"/>
      <c r="D11" s="214"/>
      <c r="E11" s="214"/>
      <c r="F11" s="214"/>
      <c r="G11" s="214"/>
      <c r="H11" s="297"/>
      <c r="I11" s="298"/>
      <c r="J11" s="214"/>
      <c r="K11" s="298"/>
      <c r="L11" s="214"/>
      <c r="M11" s="298"/>
      <c r="N11" s="214"/>
      <c r="O11" s="298"/>
      <c r="P11" s="333">
        <f t="shared" si="1"/>
        <v>0</v>
      </c>
      <c r="Q11" s="334">
        <f t="shared" si="2"/>
        <v>0</v>
      </c>
      <c r="R11" s="214"/>
      <c r="S11" s="214"/>
      <c r="T11" s="214"/>
      <c r="U11" s="214"/>
    </row>
    <row r="12" spans="1:21" ht="15.75" x14ac:dyDescent="0.25">
      <c r="A12" s="526"/>
      <c r="B12" s="524"/>
      <c r="C12" s="214"/>
      <c r="D12" s="214"/>
      <c r="E12" s="214"/>
      <c r="F12" s="214"/>
      <c r="G12" s="214"/>
      <c r="H12" s="297"/>
      <c r="I12" s="298"/>
      <c r="J12" s="214"/>
      <c r="K12" s="298"/>
      <c r="L12" s="214"/>
      <c r="M12" s="298"/>
      <c r="N12" s="214"/>
      <c r="O12" s="298"/>
      <c r="P12" s="333">
        <f t="shared" si="1"/>
        <v>0</v>
      </c>
      <c r="Q12" s="334">
        <f t="shared" si="2"/>
        <v>0</v>
      </c>
      <c r="R12" s="214"/>
      <c r="S12" s="214"/>
      <c r="T12" s="214"/>
      <c r="U12" s="214"/>
    </row>
    <row r="13" spans="1:21" ht="15.75" x14ac:dyDescent="0.25">
      <c r="A13" s="526"/>
      <c r="B13" s="524"/>
      <c r="C13" s="214"/>
      <c r="D13" s="214"/>
      <c r="E13" s="214"/>
      <c r="F13" s="214"/>
      <c r="G13" s="214"/>
      <c r="H13" s="297"/>
      <c r="I13" s="298"/>
      <c r="J13" s="214"/>
      <c r="K13" s="298"/>
      <c r="L13" s="214"/>
      <c r="M13" s="298"/>
      <c r="N13" s="214"/>
      <c r="O13" s="298"/>
      <c r="P13" s="333">
        <f t="shared" si="1"/>
        <v>0</v>
      </c>
      <c r="Q13" s="334">
        <f t="shared" si="2"/>
        <v>0</v>
      </c>
      <c r="R13" s="214"/>
      <c r="S13" s="214"/>
      <c r="T13" s="214"/>
      <c r="U13" s="214"/>
    </row>
    <row r="14" spans="1:21" ht="15.75" x14ac:dyDescent="0.25">
      <c r="A14" s="526"/>
      <c r="B14" s="525"/>
      <c r="C14" s="214"/>
      <c r="D14" s="214"/>
      <c r="E14" s="214"/>
      <c r="F14" s="214"/>
      <c r="G14" s="214"/>
      <c r="H14" s="297"/>
      <c r="I14" s="298"/>
      <c r="J14" s="214"/>
      <c r="K14" s="298"/>
      <c r="L14" s="214"/>
      <c r="M14" s="298"/>
      <c r="N14" s="214"/>
      <c r="O14" s="298"/>
      <c r="P14" s="333">
        <f t="shared" si="1"/>
        <v>0</v>
      </c>
      <c r="Q14" s="334">
        <f t="shared" si="2"/>
        <v>0</v>
      </c>
      <c r="R14" s="214"/>
      <c r="S14" s="214"/>
      <c r="T14" s="214"/>
      <c r="U14" s="214"/>
    </row>
    <row r="15" spans="1:21" ht="15.75" x14ac:dyDescent="0.25">
      <c r="A15" s="526"/>
      <c r="B15" s="523" t="s">
        <v>1374</v>
      </c>
      <c r="C15" s="214"/>
      <c r="D15" s="214"/>
      <c r="E15" s="214"/>
      <c r="F15" s="214"/>
      <c r="G15" s="214"/>
      <c r="H15" s="297"/>
      <c r="I15" s="298"/>
      <c r="J15" s="214"/>
      <c r="K15" s="298"/>
      <c r="L15" s="214"/>
      <c r="M15" s="298"/>
      <c r="N15" s="214"/>
      <c r="O15" s="298"/>
      <c r="P15" s="333">
        <f t="shared" si="1"/>
        <v>0</v>
      </c>
      <c r="Q15" s="334">
        <f t="shared" si="2"/>
        <v>0</v>
      </c>
      <c r="R15" s="214"/>
      <c r="S15" s="214"/>
      <c r="T15" s="214"/>
      <c r="U15" s="214"/>
    </row>
    <row r="16" spans="1:21" s="300" customFormat="1" ht="15.75" x14ac:dyDescent="0.25">
      <c r="A16" s="526"/>
      <c r="B16" s="524"/>
      <c r="C16" s="214"/>
      <c r="D16" s="214"/>
      <c r="E16" s="214"/>
      <c r="F16" s="214"/>
      <c r="G16" s="214"/>
      <c r="H16" s="297"/>
      <c r="I16" s="298"/>
      <c r="J16" s="214"/>
      <c r="K16" s="298"/>
      <c r="L16" s="214"/>
      <c r="M16" s="298"/>
      <c r="N16" s="214"/>
      <c r="O16" s="298"/>
      <c r="P16" s="333">
        <f t="shared" si="1"/>
        <v>0</v>
      </c>
      <c r="Q16" s="334">
        <f t="shared" si="2"/>
        <v>0</v>
      </c>
      <c r="R16" s="214"/>
      <c r="S16" s="214"/>
      <c r="T16" s="214"/>
      <c r="U16" s="214"/>
    </row>
    <row r="17" spans="1:21" s="300" customFormat="1" ht="15.75" x14ac:dyDescent="0.25">
      <c r="A17" s="526"/>
      <c r="B17" s="524"/>
      <c r="C17" s="214"/>
      <c r="D17" s="214"/>
      <c r="E17" s="214"/>
      <c r="F17" s="214"/>
      <c r="G17" s="214"/>
      <c r="H17" s="297"/>
      <c r="I17" s="298"/>
      <c r="J17" s="214"/>
      <c r="K17" s="298"/>
      <c r="L17" s="214"/>
      <c r="M17" s="298"/>
      <c r="N17" s="214"/>
      <c r="O17" s="298"/>
      <c r="P17" s="333">
        <f t="shared" si="1"/>
        <v>0</v>
      </c>
      <c r="Q17" s="334">
        <f t="shared" si="2"/>
        <v>0</v>
      </c>
      <c r="R17" s="214"/>
      <c r="S17" s="214"/>
      <c r="T17" s="214"/>
      <c r="U17" s="214"/>
    </row>
    <row r="18" spans="1:21" s="300" customFormat="1" ht="15.75" x14ac:dyDescent="0.25">
      <c r="A18" s="526"/>
      <c r="B18" s="524"/>
      <c r="C18" s="214"/>
      <c r="D18" s="214"/>
      <c r="E18" s="214"/>
      <c r="F18" s="214"/>
      <c r="G18" s="214"/>
      <c r="H18" s="297"/>
      <c r="I18" s="298"/>
      <c r="J18" s="214"/>
      <c r="K18" s="298"/>
      <c r="L18" s="214"/>
      <c r="M18" s="298"/>
      <c r="N18" s="214"/>
      <c r="O18" s="298"/>
      <c r="P18" s="333">
        <f t="shared" si="1"/>
        <v>0</v>
      </c>
      <c r="Q18" s="334">
        <f t="shared" si="2"/>
        <v>0</v>
      </c>
      <c r="R18" s="214"/>
      <c r="S18" s="214"/>
      <c r="T18" s="214"/>
      <c r="U18" s="214"/>
    </row>
    <row r="19" spans="1:21" ht="15.75" x14ac:dyDescent="0.25">
      <c r="A19" s="526"/>
      <c r="B19" s="524"/>
      <c r="C19" s="214"/>
      <c r="D19" s="214"/>
      <c r="E19" s="214"/>
      <c r="F19" s="214"/>
      <c r="G19" s="214"/>
      <c r="H19" s="297"/>
      <c r="I19" s="298"/>
      <c r="J19" s="214"/>
      <c r="K19" s="298"/>
      <c r="L19" s="214"/>
      <c r="M19" s="298"/>
      <c r="N19" s="214"/>
      <c r="O19" s="298"/>
      <c r="P19" s="333">
        <f t="shared" si="1"/>
        <v>0</v>
      </c>
      <c r="Q19" s="334">
        <f t="shared" si="2"/>
        <v>0</v>
      </c>
      <c r="R19" s="214"/>
      <c r="S19" s="214"/>
      <c r="T19" s="214"/>
      <c r="U19" s="214"/>
    </row>
    <row r="20" spans="1:21" ht="15.75" x14ac:dyDescent="0.25">
      <c r="A20" s="526"/>
      <c r="B20" s="525"/>
      <c r="C20" s="214"/>
      <c r="D20" s="214"/>
      <c r="E20" s="214"/>
      <c r="F20" s="214"/>
      <c r="G20" s="214"/>
      <c r="H20" s="297"/>
      <c r="I20" s="298"/>
      <c r="J20" s="214"/>
      <c r="K20" s="298"/>
      <c r="L20" s="214"/>
      <c r="M20" s="298"/>
      <c r="N20" s="214"/>
      <c r="O20" s="298"/>
      <c r="P20" s="333">
        <f t="shared" si="1"/>
        <v>0</v>
      </c>
      <c r="Q20" s="334">
        <f t="shared" si="2"/>
        <v>0</v>
      </c>
      <c r="R20" s="214"/>
      <c r="S20" s="214"/>
      <c r="T20" s="214"/>
      <c r="U20" s="214"/>
    </row>
    <row r="21" spans="1:21" s="300" customFormat="1" ht="15.75" x14ac:dyDescent="0.25">
      <c r="A21" s="526"/>
      <c r="B21" s="523" t="s">
        <v>1375</v>
      </c>
      <c r="C21" s="214"/>
      <c r="D21" s="214"/>
      <c r="E21" s="214"/>
      <c r="F21" s="214"/>
      <c r="G21" s="214"/>
      <c r="H21" s="297"/>
      <c r="I21" s="298"/>
      <c r="J21" s="214"/>
      <c r="K21" s="298"/>
      <c r="L21" s="214"/>
      <c r="M21" s="298"/>
      <c r="N21" s="214"/>
      <c r="O21" s="298"/>
      <c r="P21" s="333">
        <f t="shared" si="1"/>
        <v>0</v>
      </c>
      <c r="Q21" s="334">
        <f t="shared" si="2"/>
        <v>0</v>
      </c>
      <c r="R21" s="214"/>
      <c r="S21" s="214"/>
      <c r="T21" s="214"/>
      <c r="U21" s="214"/>
    </row>
    <row r="22" spans="1:21" s="300" customFormat="1" ht="15.75" x14ac:dyDescent="0.25">
      <c r="A22" s="526"/>
      <c r="B22" s="524"/>
      <c r="C22" s="214"/>
      <c r="D22" s="214"/>
      <c r="E22" s="214"/>
      <c r="F22" s="214"/>
      <c r="G22" s="214"/>
      <c r="H22" s="297"/>
      <c r="I22" s="298"/>
      <c r="J22" s="214"/>
      <c r="K22" s="298"/>
      <c r="L22" s="214"/>
      <c r="M22" s="298"/>
      <c r="N22" s="214"/>
      <c r="O22" s="298"/>
      <c r="P22" s="333">
        <f t="shared" si="1"/>
        <v>0</v>
      </c>
      <c r="Q22" s="334">
        <f t="shared" si="2"/>
        <v>0</v>
      </c>
      <c r="R22" s="214"/>
      <c r="S22" s="214"/>
      <c r="T22" s="214"/>
      <c r="U22" s="214"/>
    </row>
    <row r="23" spans="1:21" s="300" customFormat="1" ht="15.75" x14ac:dyDescent="0.25">
      <c r="A23" s="526"/>
      <c r="B23" s="524"/>
      <c r="C23" s="214"/>
      <c r="D23" s="214"/>
      <c r="E23" s="214"/>
      <c r="F23" s="214"/>
      <c r="G23" s="214"/>
      <c r="H23" s="297"/>
      <c r="I23" s="298"/>
      <c r="J23" s="214"/>
      <c r="K23" s="298"/>
      <c r="L23" s="214"/>
      <c r="M23" s="298"/>
      <c r="N23" s="214"/>
      <c r="O23" s="298"/>
      <c r="P23" s="333">
        <f t="shared" si="1"/>
        <v>0</v>
      </c>
      <c r="Q23" s="334">
        <f t="shared" si="2"/>
        <v>0</v>
      </c>
      <c r="R23" s="214"/>
      <c r="S23" s="214"/>
      <c r="T23" s="214"/>
      <c r="U23" s="214"/>
    </row>
    <row r="24" spans="1:21" s="300" customFormat="1" ht="15.75" x14ac:dyDescent="0.25">
      <c r="A24" s="526"/>
      <c r="B24" s="524"/>
      <c r="C24" s="214"/>
      <c r="D24" s="214"/>
      <c r="E24" s="214"/>
      <c r="F24" s="214"/>
      <c r="G24" s="214"/>
      <c r="H24" s="297"/>
      <c r="I24" s="298"/>
      <c r="J24" s="214"/>
      <c r="K24" s="298"/>
      <c r="L24" s="214"/>
      <c r="M24" s="298"/>
      <c r="N24" s="214"/>
      <c r="O24" s="298"/>
      <c r="P24" s="333">
        <f t="shared" si="1"/>
        <v>0</v>
      </c>
      <c r="Q24" s="334">
        <f t="shared" si="2"/>
        <v>0</v>
      </c>
      <c r="R24" s="214"/>
      <c r="S24" s="214"/>
      <c r="T24" s="214"/>
      <c r="U24" s="214"/>
    </row>
    <row r="25" spans="1:21" s="300" customFormat="1" ht="15.75" x14ac:dyDescent="0.25">
      <c r="A25" s="526"/>
      <c r="B25" s="524"/>
      <c r="C25" s="214"/>
      <c r="D25" s="214"/>
      <c r="E25" s="214"/>
      <c r="F25" s="214"/>
      <c r="G25" s="214"/>
      <c r="H25" s="297"/>
      <c r="I25" s="298"/>
      <c r="J25" s="214"/>
      <c r="K25" s="298"/>
      <c r="L25" s="214"/>
      <c r="M25" s="298"/>
      <c r="N25" s="214"/>
      <c r="O25" s="298"/>
      <c r="P25" s="333">
        <f t="shared" si="1"/>
        <v>0</v>
      </c>
      <c r="Q25" s="334">
        <f t="shared" si="2"/>
        <v>0</v>
      </c>
      <c r="R25" s="214"/>
      <c r="S25" s="214"/>
      <c r="T25" s="214"/>
      <c r="U25" s="214"/>
    </row>
    <row r="26" spans="1:21" ht="15.75" x14ac:dyDescent="0.25">
      <c r="A26" s="526"/>
      <c r="B26" s="525"/>
      <c r="C26" s="214"/>
      <c r="D26" s="214"/>
      <c r="E26" s="214"/>
      <c r="F26" s="214"/>
      <c r="G26" s="214"/>
      <c r="H26" s="214"/>
      <c r="I26" s="298"/>
      <c r="J26" s="214"/>
      <c r="K26" s="298"/>
      <c r="L26" s="214"/>
      <c r="M26" s="298"/>
      <c r="N26" s="214"/>
      <c r="O26" s="298"/>
      <c r="P26" s="333">
        <f t="shared" si="1"/>
        <v>0</v>
      </c>
      <c r="Q26" s="334">
        <f t="shared" si="2"/>
        <v>0</v>
      </c>
      <c r="R26" s="214"/>
      <c r="S26" s="214"/>
      <c r="T26" s="214"/>
      <c r="U26" s="214"/>
    </row>
    <row r="27" spans="1:21" ht="15.75" x14ac:dyDescent="0.25">
      <c r="A27" s="523" t="s">
        <v>1376</v>
      </c>
      <c r="B27" s="523" t="s">
        <v>1378</v>
      </c>
      <c r="C27" s="214"/>
      <c r="D27" s="214"/>
      <c r="E27" s="214"/>
      <c r="F27" s="214"/>
      <c r="G27" s="214"/>
      <c r="H27" s="297"/>
      <c r="I27" s="298"/>
      <c r="J27" s="214"/>
      <c r="K27" s="298"/>
      <c r="L27" s="214"/>
      <c r="M27" s="298"/>
      <c r="N27" s="214"/>
      <c r="O27" s="298"/>
      <c r="P27" s="333">
        <f t="shared" si="1"/>
        <v>0</v>
      </c>
      <c r="Q27" s="334">
        <f t="shared" si="2"/>
        <v>0</v>
      </c>
      <c r="R27" s="214"/>
      <c r="S27" s="214"/>
      <c r="T27" s="214"/>
      <c r="U27" s="214"/>
    </row>
    <row r="28" spans="1:21" s="300" customFormat="1" ht="15.75" x14ac:dyDescent="0.25">
      <c r="A28" s="524"/>
      <c r="B28" s="524"/>
      <c r="C28" s="214"/>
      <c r="D28" s="214"/>
      <c r="E28" s="214"/>
      <c r="F28" s="214"/>
      <c r="G28" s="214"/>
      <c r="H28" s="297"/>
      <c r="I28" s="298"/>
      <c r="J28" s="214"/>
      <c r="K28" s="298"/>
      <c r="L28" s="214"/>
      <c r="M28" s="298"/>
      <c r="N28" s="214"/>
      <c r="O28" s="298"/>
      <c r="P28" s="333">
        <f t="shared" si="1"/>
        <v>0</v>
      </c>
      <c r="Q28" s="334">
        <f t="shared" si="2"/>
        <v>0</v>
      </c>
      <c r="R28" s="214"/>
      <c r="S28" s="214"/>
      <c r="T28" s="214"/>
      <c r="U28" s="214"/>
    </row>
    <row r="29" spans="1:21" s="300" customFormat="1" ht="15.75" x14ac:dyDescent="0.25">
      <c r="A29" s="524"/>
      <c r="B29" s="524"/>
      <c r="C29" s="214"/>
      <c r="D29" s="214"/>
      <c r="E29" s="214"/>
      <c r="F29" s="214"/>
      <c r="G29" s="214"/>
      <c r="H29" s="297"/>
      <c r="I29" s="298"/>
      <c r="J29" s="214"/>
      <c r="K29" s="298"/>
      <c r="L29" s="214"/>
      <c r="M29" s="298"/>
      <c r="N29" s="214"/>
      <c r="O29" s="298"/>
      <c r="P29" s="333">
        <f t="shared" si="1"/>
        <v>0</v>
      </c>
      <c r="Q29" s="334">
        <f t="shared" si="2"/>
        <v>0</v>
      </c>
      <c r="R29" s="214"/>
      <c r="S29" s="214"/>
      <c r="T29" s="214"/>
      <c r="U29" s="214"/>
    </row>
    <row r="30" spans="1:21" s="300" customFormat="1" ht="15.75" x14ac:dyDescent="0.25">
      <c r="A30" s="524"/>
      <c r="B30" s="524"/>
      <c r="C30" s="214"/>
      <c r="D30" s="214"/>
      <c r="E30" s="214"/>
      <c r="F30" s="214"/>
      <c r="G30" s="214"/>
      <c r="H30" s="297"/>
      <c r="I30" s="298"/>
      <c r="J30" s="214"/>
      <c r="K30" s="298"/>
      <c r="L30" s="214"/>
      <c r="M30" s="298"/>
      <c r="N30" s="214"/>
      <c r="O30" s="298"/>
      <c r="P30" s="333">
        <f t="shared" si="1"/>
        <v>0</v>
      </c>
      <c r="Q30" s="334">
        <f t="shared" si="2"/>
        <v>0</v>
      </c>
      <c r="R30" s="214"/>
      <c r="S30" s="214"/>
      <c r="T30" s="214"/>
      <c r="U30" s="214"/>
    </row>
    <row r="31" spans="1:21" s="300" customFormat="1" ht="15.75" x14ac:dyDescent="0.25">
      <c r="A31" s="524"/>
      <c r="B31" s="524"/>
      <c r="C31" s="214"/>
      <c r="D31" s="214"/>
      <c r="E31" s="214"/>
      <c r="F31" s="214"/>
      <c r="G31" s="214"/>
      <c r="H31" s="297"/>
      <c r="I31" s="298"/>
      <c r="J31" s="214"/>
      <c r="K31" s="298"/>
      <c r="L31" s="214"/>
      <c r="M31" s="298"/>
      <c r="N31" s="214"/>
      <c r="O31" s="298"/>
      <c r="P31" s="333">
        <f t="shared" si="1"/>
        <v>0</v>
      </c>
      <c r="Q31" s="334">
        <f t="shared" si="2"/>
        <v>0</v>
      </c>
      <c r="R31" s="214"/>
      <c r="S31" s="214"/>
      <c r="T31" s="214"/>
      <c r="U31" s="214"/>
    </row>
    <row r="32" spans="1:21" s="300" customFormat="1" ht="15.75" x14ac:dyDescent="0.25">
      <c r="A32" s="524"/>
      <c r="B32" s="525"/>
      <c r="C32" s="214"/>
      <c r="D32" s="214"/>
      <c r="E32" s="214"/>
      <c r="F32" s="214"/>
      <c r="G32" s="214"/>
      <c r="H32" s="297"/>
      <c r="I32" s="298"/>
      <c r="J32" s="214"/>
      <c r="K32" s="298"/>
      <c r="L32" s="214"/>
      <c r="M32" s="298"/>
      <c r="N32" s="214"/>
      <c r="O32" s="298"/>
      <c r="P32" s="333">
        <f t="shared" si="1"/>
        <v>0</v>
      </c>
      <c r="Q32" s="334">
        <f t="shared" si="2"/>
        <v>0</v>
      </c>
      <c r="R32" s="214"/>
      <c r="S32" s="214"/>
      <c r="T32" s="214"/>
      <c r="U32" s="214"/>
    </row>
    <row r="33" spans="1:21" ht="15.75" x14ac:dyDescent="0.25">
      <c r="A33" s="524"/>
      <c r="B33" s="523" t="s">
        <v>1379</v>
      </c>
      <c r="C33" s="214"/>
      <c r="D33" s="214"/>
      <c r="E33" s="214"/>
      <c r="F33" s="214"/>
      <c r="G33" s="214"/>
      <c r="H33" s="214"/>
      <c r="I33" s="298"/>
      <c r="J33" s="214"/>
      <c r="K33" s="298"/>
      <c r="L33" s="214"/>
      <c r="M33" s="298"/>
      <c r="N33" s="214"/>
      <c r="O33" s="298"/>
      <c r="P33" s="333">
        <f t="shared" si="1"/>
        <v>0</v>
      </c>
      <c r="Q33" s="334">
        <f t="shared" si="2"/>
        <v>0</v>
      </c>
      <c r="R33" s="214"/>
      <c r="S33" s="214"/>
      <c r="T33" s="214"/>
      <c r="U33" s="214"/>
    </row>
    <row r="34" spans="1:21" s="300" customFormat="1" ht="15.75" x14ac:dyDescent="0.25">
      <c r="A34" s="524"/>
      <c r="B34" s="524"/>
      <c r="C34" s="214"/>
      <c r="D34" s="214"/>
      <c r="E34" s="214"/>
      <c r="F34" s="214"/>
      <c r="G34" s="214"/>
      <c r="H34" s="214"/>
      <c r="I34" s="298"/>
      <c r="J34" s="214"/>
      <c r="K34" s="298"/>
      <c r="L34" s="214"/>
      <c r="M34" s="298"/>
      <c r="N34" s="214"/>
      <c r="O34" s="298"/>
      <c r="P34" s="333">
        <f t="shared" si="1"/>
        <v>0</v>
      </c>
      <c r="Q34" s="334">
        <f t="shared" si="2"/>
        <v>0</v>
      </c>
      <c r="R34" s="214"/>
      <c r="S34" s="214"/>
      <c r="T34" s="214"/>
      <c r="U34" s="214"/>
    </row>
    <row r="35" spans="1:21" s="300" customFormat="1" ht="15.75" x14ac:dyDescent="0.25">
      <c r="A35" s="524"/>
      <c r="B35" s="524"/>
      <c r="C35" s="214"/>
      <c r="D35" s="214"/>
      <c r="E35" s="214"/>
      <c r="F35" s="214"/>
      <c r="G35" s="214"/>
      <c r="H35" s="214"/>
      <c r="I35" s="298"/>
      <c r="J35" s="214"/>
      <c r="K35" s="298"/>
      <c r="L35" s="214"/>
      <c r="M35" s="298"/>
      <c r="N35" s="214"/>
      <c r="O35" s="298"/>
      <c r="P35" s="333">
        <f t="shared" si="1"/>
        <v>0</v>
      </c>
      <c r="Q35" s="334">
        <f t="shared" si="2"/>
        <v>0</v>
      </c>
      <c r="R35" s="214"/>
      <c r="S35" s="214"/>
      <c r="T35" s="214"/>
      <c r="U35" s="214"/>
    </row>
    <row r="36" spans="1:21" s="300" customFormat="1" ht="15.75" x14ac:dyDescent="0.25">
      <c r="A36" s="524"/>
      <c r="B36" s="524"/>
      <c r="C36" s="214"/>
      <c r="D36" s="214"/>
      <c r="E36" s="214"/>
      <c r="F36" s="214"/>
      <c r="G36" s="214"/>
      <c r="H36" s="214"/>
      <c r="I36" s="298"/>
      <c r="J36" s="214"/>
      <c r="K36" s="298"/>
      <c r="L36" s="214"/>
      <c r="M36" s="298"/>
      <c r="N36" s="214"/>
      <c r="O36" s="298"/>
      <c r="P36" s="333">
        <f t="shared" si="1"/>
        <v>0</v>
      </c>
      <c r="Q36" s="334">
        <f t="shared" si="2"/>
        <v>0</v>
      </c>
      <c r="R36" s="214"/>
      <c r="S36" s="214"/>
      <c r="T36" s="214"/>
      <c r="U36" s="214"/>
    </row>
    <row r="37" spans="1:21" ht="15.75" x14ac:dyDescent="0.25">
      <c r="A37" s="524"/>
      <c r="B37" s="524"/>
      <c r="C37" s="214"/>
      <c r="D37" s="214"/>
      <c r="E37" s="214"/>
      <c r="F37" s="214"/>
      <c r="G37" s="214"/>
      <c r="H37" s="214"/>
      <c r="I37" s="298"/>
      <c r="J37" s="214"/>
      <c r="K37" s="298"/>
      <c r="L37" s="214"/>
      <c r="M37" s="298"/>
      <c r="N37" s="214"/>
      <c r="O37" s="298"/>
      <c r="P37" s="333">
        <f t="shared" si="1"/>
        <v>0</v>
      </c>
      <c r="Q37" s="334">
        <f t="shared" si="2"/>
        <v>0</v>
      </c>
      <c r="R37" s="214"/>
      <c r="S37" s="214"/>
      <c r="T37" s="214"/>
      <c r="U37" s="214"/>
    </row>
    <row r="38" spans="1:21" ht="15.75" x14ac:dyDescent="0.25">
      <c r="A38" s="525"/>
      <c r="B38" s="525"/>
      <c r="C38" s="214"/>
      <c r="D38" s="214"/>
      <c r="E38" s="214"/>
      <c r="F38" s="214"/>
      <c r="G38" s="214"/>
      <c r="H38" s="214"/>
      <c r="I38" s="298"/>
      <c r="J38" s="214"/>
      <c r="K38" s="298"/>
      <c r="L38" s="214"/>
      <c r="M38" s="298"/>
      <c r="N38" s="214"/>
      <c r="O38" s="298"/>
      <c r="P38" s="333">
        <f t="shared" si="1"/>
        <v>0</v>
      </c>
      <c r="Q38" s="334">
        <f t="shared" si="2"/>
        <v>0</v>
      </c>
      <c r="R38" s="214"/>
      <c r="S38" s="214"/>
      <c r="T38" s="214"/>
      <c r="U38" s="294"/>
    </row>
    <row r="39" spans="1:21" ht="15.75" x14ac:dyDescent="0.25">
      <c r="A39" s="233"/>
      <c r="B39" s="234"/>
      <c r="C39" s="233" t="s">
        <v>1370</v>
      </c>
      <c r="D39" s="234"/>
      <c r="E39" s="234"/>
      <c r="F39" s="234"/>
      <c r="G39" s="235"/>
      <c r="H39" s="201">
        <f t="shared" ref="H39:Q39" si="3">SUM(H9:H38)</f>
        <v>0</v>
      </c>
      <c r="I39" s="169">
        <f t="shared" si="3"/>
        <v>0</v>
      </c>
      <c r="J39" s="201">
        <f t="shared" si="3"/>
        <v>0</v>
      </c>
      <c r="K39" s="169">
        <f t="shared" si="3"/>
        <v>0</v>
      </c>
      <c r="L39" s="201">
        <f t="shared" si="3"/>
        <v>0</v>
      </c>
      <c r="M39" s="169">
        <f t="shared" si="3"/>
        <v>0</v>
      </c>
      <c r="N39" s="201">
        <f t="shared" si="3"/>
        <v>0</v>
      </c>
      <c r="O39" s="169">
        <f t="shared" si="3"/>
        <v>0</v>
      </c>
      <c r="P39" s="169">
        <f t="shared" si="3"/>
        <v>0</v>
      </c>
      <c r="Q39" s="169">
        <f t="shared" si="3"/>
        <v>0</v>
      </c>
      <c r="R39" s="201"/>
      <c r="S39" s="201"/>
      <c r="T39" s="201"/>
      <c r="U39" s="215"/>
    </row>
    <row r="44" spans="1:21" x14ac:dyDescent="0.25">
      <c r="C44" s="395"/>
    </row>
    <row r="45" spans="1:21" x14ac:dyDescent="0.25">
      <c r="C45" s="395"/>
    </row>
    <row r="46" spans="1:21" x14ac:dyDescent="0.25">
      <c r="C46" s="395"/>
    </row>
    <row r="47" spans="1:21" x14ac:dyDescent="0.25">
      <c r="C47" s="395"/>
    </row>
    <row r="48" spans="1:21" x14ac:dyDescent="0.25">
      <c r="C48" s="395"/>
    </row>
    <row r="49" spans="3:3" x14ac:dyDescent="0.25">
      <c r="C49" s="395"/>
    </row>
    <row r="59" spans="3:3" s="197" customFormat="1" ht="12" x14ac:dyDescent="0.25"/>
    <row r="60" spans="3:3" s="197" customFormat="1" ht="12" x14ac:dyDescent="0.25"/>
    <row r="73" s="197" customFormat="1" ht="12" x14ac:dyDescent="0.25"/>
    <row r="74" s="197"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topLeftCell="C1" workbookViewId="0">
      <pane ySplit="6" topLeftCell="A11" activePane="bottomLeft" state="frozen"/>
      <selection activeCell="R5" sqref="R5"/>
      <selection pane="bottomLeft" activeCell="J19" sqref="J19"/>
    </sheetView>
  </sheetViews>
  <sheetFormatPr baseColWidth="10" defaultColWidth="11.42578125" defaultRowHeight="15" x14ac:dyDescent="0.25"/>
  <cols>
    <col min="1" max="2" width="21.7109375" customWidth="1"/>
    <col min="3" max="3" width="27.42578125" customWidth="1"/>
    <col min="4" max="4" width="27.42578125" style="395" customWidth="1"/>
    <col min="5" max="7" width="27.42578125" customWidth="1"/>
    <col min="8" max="8" width="15.28515625" customWidth="1"/>
    <col min="9" max="9" width="12.42578125" style="170" bestFit="1" customWidth="1"/>
    <col min="10" max="10" width="15.28515625" customWidth="1"/>
    <col min="11" max="11" width="18.85546875" style="170" customWidth="1"/>
    <col min="12" max="12" width="11.42578125" customWidth="1"/>
    <col min="13" max="13" width="11.42578125" style="170" customWidth="1"/>
    <col min="14" max="14" width="11.42578125" customWidth="1"/>
    <col min="15" max="15" width="11.42578125" style="170" customWidth="1"/>
    <col min="16" max="16" width="15.28515625" customWidth="1"/>
    <col min="17" max="17" width="5.5703125" style="170" customWidth="1"/>
    <col min="18" max="18" width="9.42578125" customWidth="1"/>
    <col min="19" max="22" width="25.7109375" customWidth="1"/>
  </cols>
  <sheetData>
    <row r="1" spans="1:22" s="340" customFormat="1" ht="18.75" x14ac:dyDescent="0.25">
      <c r="B1" s="484"/>
      <c r="C1" s="485" t="s">
        <v>1605</v>
      </c>
      <c r="D1" s="484"/>
      <c r="E1" s="484"/>
      <c r="F1" s="484"/>
      <c r="H1" s="484" t="s">
        <v>1746</v>
      </c>
      <c r="I1" s="342"/>
      <c r="J1" s="484"/>
      <c r="K1" s="484"/>
      <c r="L1" s="484"/>
      <c r="M1" s="484"/>
      <c r="N1" s="484"/>
      <c r="O1" s="484"/>
      <c r="P1" s="484"/>
      <c r="Q1" s="484"/>
      <c r="R1" s="484"/>
      <c r="S1" s="484"/>
      <c r="T1" s="484"/>
      <c r="U1" s="484"/>
      <c r="V1" s="484"/>
    </row>
    <row r="2" spans="1:22" s="340" customFormat="1" ht="18.75" x14ac:dyDescent="0.25">
      <c r="A2" s="340" t="s">
        <v>1308</v>
      </c>
      <c r="B2" s="484"/>
      <c r="C2" s="484"/>
      <c r="D2" s="484"/>
      <c r="E2" s="484"/>
      <c r="F2" s="484"/>
      <c r="H2" s="484"/>
      <c r="I2" s="342"/>
      <c r="J2" s="484"/>
      <c r="K2" s="484"/>
      <c r="L2" s="484"/>
      <c r="M2" s="484"/>
      <c r="N2" s="484"/>
      <c r="O2" s="484"/>
      <c r="P2" s="484"/>
      <c r="Q2" s="484"/>
      <c r="R2" s="484"/>
      <c r="S2" s="484"/>
      <c r="T2" s="484"/>
      <c r="U2" s="484"/>
      <c r="V2" s="484"/>
    </row>
    <row r="3" spans="1:22" s="340" customFormat="1" x14ac:dyDescent="0.25">
      <c r="A3" s="486" t="s">
        <v>1382</v>
      </c>
      <c r="B3" s="486"/>
      <c r="C3" s="486"/>
      <c r="D3" s="486"/>
      <c r="E3" s="486"/>
      <c r="F3" s="486"/>
      <c r="G3" s="486"/>
      <c r="H3" s="486"/>
      <c r="I3" s="486"/>
      <c r="J3" s="486"/>
      <c r="K3" s="486"/>
      <c r="L3" s="486"/>
      <c r="M3" s="486"/>
      <c r="N3" s="486"/>
      <c r="O3" s="486"/>
      <c r="P3" s="486"/>
      <c r="Q3" s="486"/>
      <c r="R3" s="486"/>
      <c r="S3" s="486"/>
      <c r="T3" s="486"/>
      <c r="U3" s="486"/>
      <c r="V3" s="486"/>
    </row>
    <row r="4" spans="1:22" ht="1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62</v>
      </c>
      <c r="S4" s="501" t="s">
        <v>63</v>
      </c>
      <c r="T4" s="501" t="s">
        <v>70</v>
      </c>
      <c r="U4" s="501" t="s">
        <v>69</v>
      </c>
      <c r="V4" s="498" t="s">
        <v>56</v>
      </c>
    </row>
    <row r="5" spans="1:22"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502"/>
      <c r="V5" s="499"/>
    </row>
    <row r="6" spans="1:22" ht="25.5"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3"/>
      <c r="V6" s="500"/>
    </row>
    <row r="7" spans="1:22" ht="114.75" customHeight="1" x14ac:dyDescent="0.25">
      <c r="A7" s="554" t="s">
        <v>1380</v>
      </c>
      <c r="B7" s="555" t="s">
        <v>1381</v>
      </c>
      <c r="C7" s="550" t="s">
        <v>1605</v>
      </c>
      <c r="D7" s="550" t="s">
        <v>1747</v>
      </c>
      <c r="E7" s="550" t="s">
        <v>1745</v>
      </c>
      <c r="F7" s="487" t="s">
        <v>1684</v>
      </c>
      <c r="G7" s="594" t="s">
        <v>1772</v>
      </c>
      <c r="H7" s="421">
        <v>1</v>
      </c>
      <c r="I7" s="422">
        <f>+'5. ACTIVIDADES ESPECIALES'!D54</f>
        <v>95977.694171082519</v>
      </c>
      <c r="J7" s="421"/>
      <c r="K7" s="422"/>
      <c r="L7" s="421"/>
      <c r="M7" s="422"/>
      <c r="N7" s="421"/>
      <c r="O7" s="422"/>
      <c r="P7" s="595">
        <f t="shared" ref="P7:Q7" si="0">H7+J7+L7+N7</f>
        <v>1</v>
      </c>
      <c r="Q7" s="337">
        <f t="shared" si="0"/>
        <v>95977.694171082519</v>
      </c>
      <c r="R7" s="296"/>
      <c r="S7" s="296" t="s">
        <v>1741</v>
      </c>
      <c r="T7" s="296" t="s">
        <v>1726</v>
      </c>
      <c r="U7" s="296" t="s">
        <v>1713</v>
      </c>
      <c r="V7" s="296" t="s">
        <v>1727</v>
      </c>
    </row>
    <row r="8" spans="1:22" ht="63" x14ac:dyDescent="0.25">
      <c r="A8" s="554"/>
      <c r="B8" s="556"/>
      <c r="C8" s="551"/>
      <c r="D8" s="551"/>
      <c r="E8" s="551"/>
      <c r="F8" s="487" t="s">
        <v>1777</v>
      </c>
      <c r="G8" s="594" t="s">
        <v>1773</v>
      </c>
      <c r="H8" s="421">
        <v>1</v>
      </c>
      <c r="I8" s="422">
        <f>+'5. ACTIVIDADES ESPECIALES'!D98</f>
        <v>22500</v>
      </c>
      <c r="J8" s="421"/>
      <c r="K8" s="422"/>
      <c r="L8" s="421"/>
      <c r="M8" s="422"/>
      <c r="N8" s="421"/>
      <c r="O8" s="422"/>
      <c r="P8" s="595">
        <f>H8+J8+L8+N8</f>
        <v>1</v>
      </c>
      <c r="Q8" s="337">
        <f>I8+K8+M8+O8</f>
        <v>22500</v>
      </c>
      <c r="R8" s="296"/>
      <c r="S8" s="296" t="s">
        <v>1735</v>
      </c>
      <c r="T8" s="296" t="s">
        <v>1728</v>
      </c>
      <c r="U8" s="296" t="s">
        <v>1713</v>
      </c>
      <c r="V8" s="296" t="s">
        <v>1727</v>
      </c>
    </row>
    <row r="9" spans="1:22" s="300" customFormat="1" ht="63" x14ac:dyDescent="0.25">
      <c r="A9" s="554"/>
      <c r="B9" s="556"/>
      <c r="C9" s="551"/>
      <c r="D9" s="551"/>
      <c r="E9" s="552"/>
      <c r="F9" s="487" t="s">
        <v>1778</v>
      </c>
      <c r="G9" s="594" t="s">
        <v>1774</v>
      </c>
      <c r="H9" s="421">
        <v>1</v>
      </c>
      <c r="I9" s="422">
        <f>+'5. ACTIVIDADES ESPECIALES'!D109</f>
        <v>22500</v>
      </c>
      <c r="J9" s="421"/>
      <c r="K9" s="422"/>
      <c r="L9" s="421"/>
      <c r="M9" s="422"/>
      <c r="N9" s="421"/>
      <c r="O9" s="422"/>
      <c r="P9" s="595">
        <f>H9+J9+L9+N9</f>
        <v>1</v>
      </c>
      <c r="Q9" s="337">
        <f>I9+K9+M9+O9</f>
        <v>22500</v>
      </c>
      <c r="R9" s="296"/>
      <c r="S9" s="296" t="s">
        <v>1736</v>
      </c>
      <c r="T9" s="296" t="s">
        <v>1729</v>
      </c>
      <c r="U9" s="296" t="s">
        <v>1713</v>
      </c>
      <c r="V9" s="296" t="s">
        <v>1727</v>
      </c>
    </row>
    <row r="10" spans="1:22" s="300" customFormat="1" ht="78.75" x14ac:dyDescent="0.25">
      <c r="A10" s="554"/>
      <c r="B10" s="556"/>
      <c r="C10" s="551"/>
      <c r="D10" s="551"/>
      <c r="E10" s="553" t="s">
        <v>1753</v>
      </c>
      <c r="F10" s="487" t="s">
        <v>1779</v>
      </c>
      <c r="G10" s="594" t="s">
        <v>1748</v>
      </c>
      <c r="H10" s="421"/>
      <c r="I10" s="422"/>
      <c r="J10" s="421">
        <v>1</v>
      </c>
      <c r="K10" s="422">
        <f>+'5. ACTIVIDADES ESPECIALES'!D120</f>
        <v>22500</v>
      </c>
      <c r="L10" s="421"/>
      <c r="M10" s="422"/>
      <c r="N10" s="421"/>
      <c r="O10" s="422"/>
      <c r="P10" s="595">
        <f t="shared" ref="P10:P11" si="1">H10+J10+L10+N10</f>
        <v>1</v>
      </c>
      <c r="Q10" s="337">
        <f t="shared" ref="Q10:Q11" si="2">I10+K10+M10+O10</f>
        <v>22500</v>
      </c>
      <c r="R10" s="296"/>
      <c r="S10" s="296" t="s">
        <v>1737</v>
      </c>
      <c r="T10" s="296" t="s">
        <v>1730</v>
      </c>
      <c r="U10" s="296" t="s">
        <v>1711</v>
      </c>
      <c r="V10" s="296" t="s">
        <v>1711</v>
      </c>
    </row>
    <row r="11" spans="1:22" s="300" customFormat="1" ht="94.5" x14ac:dyDescent="0.25">
      <c r="A11" s="554"/>
      <c r="B11" s="556"/>
      <c r="C11" s="551"/>
      <c r="D11" s="551"/>
      <c r="E11" s="553"/>
      <c r="F11" s="487" t="s">
        <v>1780</v>
      </c>
      <c r="G11" s="594" t="s">
        <v>1749</v>
      </c>
      <c r="H11" s="421"/>
      <c r="I11" s="422"/>
      <c r="J11" s="421">
        <v>1</v>
      </c>
      <c r="K11" s="422">
        <f>+'5. ACTIVIDADES ESPECIALES'!D131</f>
        <v>13050</v>
      </c>
      <c r="L11" s="421"/>
      <c r="M11" s="422"/>
      <c r="N11" s="421"/>
      <c r="O11" s="422"/>
      <c r="P11" s="595">
        <f t="shared" si="1"/>
        <v>1</v>
      </c>
      <c r="Q11" s="337">
        <f t="shared" si="2"/>
        <v>13050</v>
      </c>
      <c r="R11" s="296"/>
      <c r="S11" s="296" t="s">
        <v>1740</v>
      </c>
      <c r="T11" s="296" t="s">
        <v>1731</v>
      </c>
      <c r="U11" s="296" t="s">
        <v>1711</v>
      </c>
      <c r="V11" s="296" t="s">
        <v>1711</v>
      </c>
    </row>
    <row r="12" spans="1:22" s="300" customFormat="1" ht="78.75" x14ac:dyDescent="0.25">
      <c r="A12" s="554"/>
      <c r="B12" s="556"/>
      <c r="C12" s="551"/>
      <c r="D12" s="551"/>
      <c r="E12" s="550" t="s">
        <v>1752</v>
      </c>
      <c r="F12" s="487" t="s">
        <v>1781</v>
      </c>
      <c r="G12" s="594" t="s">
        <v>1750</v>
      </c>
      <c r="H12" s="421"/>
      <c r="I12" s="422"/>
      <c r="J12" s="421"/>
      <c r="K12" s="422"/>
      <c r="L12" s="421">
        <v>1</v>
      </c>
      <c r="M12" s="422">
        <f>+'5. ACTIVIDADES ESPECIALES'!D142</f>
        <v>27600</v>
      </c>
      <c r="N12" s="421"/>
      <c r="O12" s="422"/>
      <c r="P12" s="595">
        <f t="shared" ref="P12:P13" si="3">H12+J12+L12+N12</f>
        <v>1</v>
      </c>
      <c r="Q12" s="337">
        <f t="shared" ref="Q12:Q13" si="4">I12+K12+M12+O12</f>
        <v>27600</v>
      </c>
      <c r="R12" s="296"/>
      <c r="S12" s="296" t="s">
        <v>1738</v>
      </c>
      <c r="T12" s="296" t="s">
        <v>1732</v>
      </c>
      <c r="U12" s="296" t="s">
        <v>1711</v>
      </c>
      <c r="V12" s="296" t="s">
        <v>1711</v>
      </c>
    </row>
    <row r="13" spans="1:22" s="300" customFormat="1" ht="94.5" x14ac:dyDescent="0.25">
      <c r="A13" s="554"/>
      <c r="B13" s="556"/>
      <c r="C13" s="552"/>
      <c r="D13" s="552"/>
      <c r="E13" s="552"/>
      <c r="F13" s="487" t="s">
        <v>1782</v>
      </c>
      <c r="G13" s="481" t="s">
        <v>1751</v>
      </c>
      <c r="H13" s="589"/>
      <c r="I13" s="293"/>
      <c r="J13" s="589"/>
      <c r="K13" s="293"/>
      <c r="L13" s="589">
        <v>1</v>
      </c>
      <c r="M13" s="479"/>
      <c r="N13" s="478"/>
      <c r="O13" s="297"/>
      <c r="P13" s="482">
        <f t="shared" si="3"/>
        <v>1</v>
      </c>
      <c r="Q13" s="483">
        <f t="shared" si="4"/>
        <v>0</v>
      </c>
      <c r="R13" s="214"/>
      <c r="S13" s="214" t="s">
        <v>1739</v>
      </c>
      <c r="T13" s="214" t="s">
        <v>1733</v>
      </c>
      <c r="U13" s="214" t="s">
        <v>1711</v>
      </c>
      <c r="V13" s="214" t="s">
        <v>1734</v>
      </c>
    </row>
    <row r="14" spans="1:22" ht="15.6" customHeight="1" x14ac:dyDescent="0.25">
      <c r="A14" s="449"/>
      <c r="B14" s="450"/>
      <c r="C14" s="449" t="s">
        <v>1476</v>
      </c>
      <c r="D14" s="450"/>
      <c r="E14" s="450"/>
      <c r="F14" s="450"/>
      <c r="G14" s="451"/>
      <c r="H14" s="458">
        <f t="shared" ref="H14:Q14" si="5">SUM(H7:H13)</f>
        <v>3</v>
      </c>
      <c r="I14" s="452">
        <f t="shared" si="5"/>
        <v>140977.69417108252</v>
      </c>
      <c r="J14" s="458">
        <f>SUM(J7:J13)</f>
        <v>2</v>
      </c>
      <c r="K14" s="452">
        <f t="shared" si="5"/>
        <v>35550</v>
      </c>
      <c r="L14" s="458">
        <f t="shared" si="5"/>
        <v>2</v>
      </c>
      <c r="M14" s="452">
        <f t="shared" si="5"/>
        <v>27600</v>
      </c>
      <c r="N14" s="458">
        <f t="shared" si="5"/>
        <v>0</v>
      </c>
      <c r="O14" s="452">
        <f t="shared" si="5"/>
        <v>0</v>
      </c>
      <c r="P14" s="458">
        <f t="shared" si="5"/>
        <v>7</v>
      </c>
      <c r="Q14" s="452">
        <f t="shared" si="5"/>
        <v>204127.69417108252</v>
      </c>
      <c r="R14" s="453"/>
      <c r="S14" s="453"/>
      <c r="T14" s="453"/>
      <c r="U14" s="453"/>
      <c r="V14" s="453"/>
    </row>
  </sheetData>
  <mergeCells count="25">
    <mergeCell ref="D4:D6"/>
    <mergeCell ref="E4:E6"/>
    <mergeCell ref="E7:E9"/>
    <mergeCell ref="C7:C13"/>
    <mergeCell ref="A7:A13"/>
    <mergeCell ref="B7:B13"/>
    <mergeCell ref="A4:A6"/>
    <mergeCell ref="B4:B6"/>
    <mergeCell ref="C4:C6"/>
    <mergeCell ref="G4:G6"/>
    <mergeCell ref="F4:F6"/>
    <mergeCell ref="V4:V6"/>
    <mergeCell ref="H5:I5"/>
    <mergeCell ref="J5:K5"/>
    <mergeCell ref="L5:M5"/>
    <mergeCell ref="N5:O5"/>
    <mergeCell ref="H4:O4"/>
    <mergeCell ref="P4:Q5"/>
    <mergeCell ref="R4:R6"/>
    <mergeCell ref="S4:S6"/>
    <mergeCell ref="T4:T6"/>
    <mergeCell ref="U4:U6"/>
    <mergeCell ref="E12:E13"/>
    <mergeCell ref="D7:D13"/>
    <mergeCell ref="E10:E11"/>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6"/>
    <dataValidation allowBlank="1" showInputMessage="1" showErrorMessage="1" promptTitle="INDICADORES DE RESULTADOS" prompt="Medidas o variables para verificar el cumplimiento de cada paso._x000a_" sqref="E4: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6"/>
    <dataValidation allowBlank="1" showInputMessage="1" showErrorMessage="1" promptTitle="POBLACIÓN OBJETIVO" prompt="Grupo  de personas al cual se pretende beneficiar con dicho actividad." sqref="U4:U6"/>
    <dataValidation allowBlank="1" showInputMessage="1" showErrorMessage="1" promptTitle="MEDIO DE VERIFICACIÓN" prompt="Corresponde a los elementos a través del cual se acredita y se verifican  las actividades." sqref="T4:T6"/>
    <dataValidation allowBlank="1" showInputMessage="1" showErrorMessage="1" promptTitle="JUSTIFICACIÓN" prompt="Es aquella en que se explica de forma convincente el motivo por el que y para que se va realizar dicha actividad, que beneficio va traer a la institución." sqref="S4:S6"/>
    <dataValidation allowBlank="1" showInputMessage="1" showErrorMessage="1" promptTitle="SUPUESTOS" prompt="Un  supuesto es un dato asumido como cierto a efectos de planificación este puede ser positivo como negativo." sqref="R4:R6"/>
    <dataValidation type="list" allowBlank="1" showInputMessage="1" showErrorMessage="1" sqref="C7">
      <formula1>$C$1</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opLeftCell="E1" workbookViewId="0">
      <pane ySplit="7" topLeftCell="A21" activePane="bottomLeft" state="frozen"/>
      <selection activeCell="A7" sqref="A7"/>
      <selection pane="bottomLeft" activeCell="O34" sqref="O34:O43"/>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395" customWidth="1"/>
    <col min="5" max="7" width="27.42578125" customWidth="1"/>
    <col min="8" max="8" width="15.28515625" customWidth="1"/>
    <col min="9" max="9" width="14.85546875" style="170" customWidth="1"/>
    <col min="10" max="10" width="15.28515625" customWidth="1"/>
    <col min="11" max="11" width="18.85546875" style="170" customWidth="1"/>
    <col min="12" max="12" width="11.42578125" customWidth="1"/>
    <col min="13" max="13" width="14.85546875" style="170" customWidth="1"/>
    <col min="14" max="14" width="11.42578125" customWidth="1"/>
    <col min="15" max="15" width="14.85546875" style="170" customWidth="1"/>
    <col min="16" max="16" width="15.28515625" customWidth="1"/>
    <col min="17" max="17" width="18.28515625" style="170" customWidth="1"/>
    <col min="18" max="18" width="14.140625" customWidth="1"/>
    <col min="19" max="22" width="25.7109375" customWidth="1"/>
  </cols>
  <sheetData>
    <row r="1" spans="1:22" ht="18" customHeight="1" x14ac:dyDescent="0.25">
      <c r="B1" s="178"/>
      <c r="C1" s="444" t="s">
        <v>1606</v>
      </c>
      <c r="D1" s="444" t="s">
        <v>1607</v>
      </c>
      <c r="E1" s="178"/>
      <c r="F1" s="180"/>
      <c r="G1" s="178"/>
      <c r="H1" s="226" t="s">
        <v>1314</v>
      </c>
      <c r="K1" s="178"/>
      <c r="L1" s="178"/>
      <c r="M1" s="178"/>
      <c r="N1" s="178"/>
      <c r="O1" s="178"/>
      <c r="P1" s="178"/>
      <c r="Q1" s="178"/>
      <c r="R1" s="178"/>
      <c r="S1" s="178"/>
      <c r="T1" s="178"/>
      <c r="U1" s="178"/>
      <c r="V1" s="178"/>
    </row>
    <row r="2" spans="1:22" ht="18" customHeight="1" x14ac:dyDescent="0.25">
      <c r="B2" s="180"/>
      <c r="C2" s="180"/>
      <c r="D2" s="180"/>
      <c r="E2" s="180"/>
      <c r="F2" s="180"/>
      <c r="G2" s="180"/>
      <c r="H2" s="226"/>
      <c r="K2" s="180"/>
      <c r="L2" s="180"/>
      <c r="M2" s="180"/>
      <c r="N2" s="180"/>
      <c r="O2" s="180"/>
      <c r="P2" s="180"/>
      <c r="Q2" s="180"/>
      <c r="R2" s="180"/>
      <c r="S2" s="180"/>
      <c r="T2" s="180"/>
      <c r="U2" s="180"/>
      <c r="V2" s="180"/>
    </row>
    <row r="3" spans="1:22" ht="18" customHeight="1" x14ac:dyDescent="0.25">
      <c r="A3" s="251" t="s">
        <v>1307</v>
      </c>
      <c r="B3" s="180"/>
      <c r="C3" s="180"/>
      <c r="D3" s="180"/>
      <c r="E3" s="180"/>
      <c r="F3" s="180"/>
      <c r="G3" s="180"/>
      <c r="H3" s="226"/>
      <c r="K3" s="180"/>
      <c r="L3" s="180"/>
      <c r="M3" s="180"/>
      <c r="N3" s="180"/>
      <c r="O3" s="180"/>
      <c r="P3" s="180"/>
      <c r="Q3" s="180"/>
      <c r="R3" s="180"/>
      <c r="S3" s="180"/>
      <c r="T3" s="180"/>
      <c r="U3" s="180"/>
      <c r="V3" s="180"/>
    </row>
    <row r="4" spans="1:22" ht="33" customHeight="1" x14ac:dyDescent="0.25">
      <c r="A4" s="557" t="s">
        <v>1313</v>
      </c>
      <c r="B4" s="557"/>
      <c r="C4" s="557"/>
      <c r="D4" s="557"/>
      <c r="E4" s="557"/>
      <c r="F4" s="557"/>
      <c r="G4" s="557"/>
      <c r="H4" s="557"/>
      <c r="I4" s="557"/>
      <c r="J4" s="557"/>
      <c r="K4" s="557"/>
      <c r="L4" s="557"/>
      <c r="M4" s="557"/>
      <c r="N4" s="557"/>
      <c r="O4" s="557"/>
      <c r="P4" s="557"/>
      <c r="Q4" s="557"/>
      <c r="R4" s="557"/>
      <c r="S4" s="557"/>
      <c r="T4" s="557"/>
      <c r="U4" s="557"/>
      <c r="V4" s="557"/>
    </row>
    <row r="5" spans="1:22" ht="14.45" customHeight="1" x14ac:dyDescent="0.25">
      <c r="A5" s="502" t="s">
        <v>58</v>
      </c>
      <c r="B5" s="501" t="s">
        <v>71</v>
      </c>
      <c r="C5" s="504" t="s">
        <v>1497</v>
      </c>
      <c r="D5" s="504" t="s">
        <v>1498</v>
      </c>
      <c r="E5" s="504" t="s">
        <v>54</v>
      </c>
      <c r="F5" s="504" t="s">
        <v>352</v>
      </c>
      <c r="G5" s="504" t="s">
        <v>55</v>
      </c>
      <c r="H5" s="507" t="s">
        <v>60</v>
      </c>
      <c r="I5" s="513"/>
      <c r="J5" s="513"/>
      <c r="K5" s="513"/>
      <c r="L5" s="513"/>
      <c r="M5" s="513"/>
      <c r="N5" s="513"/>
      <c r="O5" s="508"/>
      <c r="P5" s="509" t="s">
        <v>61</v>
      </c>
      <c r="Q5" s="510"/>
      <c r="R5" s="501" t="s">
        <v>62</v>
      </c>
      <c r="S5" s="501" t="s">
        <v>63</v>
      </c>
      <c r="T5" s="501" t="s">
        <v>70</v>
      </c>
      <c r="U5" s="501" t="s">
        <v>69</v>
      </c>
      <c r="V5" s="498" t="s">
        <v>56</v>
      </c>
    </row>
    <row r="6" spans="1:22" ht="14.45" customHeight="1" x14ac:dyDescent="0.25">
      <c r="A6" s="502"/>
      <c r="B6" s="502"/>
      <c r="C6" s="505"/>
      <c r="D6" s="505"/>
      <c r="E6" s="505"/>
      <c r="F6" s="505"/>
      <c r="G6" s="505"/>
      <c r="H6" s="507" t="s">
        <v>64</v>
      </c>
      <c r="I6" s="508"/>
      <c r="J6" s="507" t="s">
        <v>65</v>
      </c>
      <c r="K6" s="508"/>
      <c r="L6" s="507" t="s">
        <v>66</v>
      </c>
      <c r="M6" s="508"/>
      <c r="N6" s="507" t="s">
        <v>67</v>
      </c>
      <c r="O6" s="508"/>
      <c r="P6" s="511"/>
      <c r="Q6" s="512"/>
      <c r="R6" s="502"/>
      <c r="S6" s="502"/>
      <c r="T6" s="502"/>
      <c r="U6" s="502"/>
      <c r="V6" s="499"/>
    </row>
    <row r="7" spans="1:22" ht="25.5" x14ac:dyDescent="0.25">
      <c r="A7" s="503"/>
      <c r="B7" s="503"/>
      <c r="C7" s="506"/>
      <c r="D7" s="506"/>
      <c r="E7" s="506"/>
      <c r="F7" s="506"/>
      <c r="G7" s="506"/>
      <c r="H7" s="371" t="s">
        <v>68</v>
      </c>
      <c r="I7" s="371" t="s">
        <v>4</v>
      </c>
      <c r="J7" s="371" t="s">
        <v>68</v>
      </c>
      <c r="K7" s="371" t="s">
        <v>4</v>
      </c>
      <c r="L7" s="371" t="s">
        <v>68</v>
      </c>
      <c r="M7" s="371" t="s">
        <v>4</v>
      </c>
      <c r="N7" s="371" t="s">
        <v>68</v>
      </c>
      <c r="O7" s="371" t="s">
        <v>4</v>
      </c>
      <c r="P7" s="371" t="s">
        <v>68</v>
      </c>
      <c r="Q7" s="371" t="s">
        <v>4</v>
      </c>
      <c r="R7" s="503"/>
      <c r="S7" s="503"/>
      <c r="T7" s="503"/>
      <c r="U7" s="503"/>
      <c r="V7" s="500"/>
    </row>
    <row r="8" spans="1:22" ht="15.6" hidden="1" customHeight="1" x14ac:dyDescent="0.25">
      <c r="A8" s="372"/>
      <c r="B8" s="373"/>
      <c r="C8" s="374"/>
      <c r="D8" s="374"/>
      <c r="E8" s="374"/>
      <c r="F8" s="375"/>
      <c r="G8" s="374"/>
      <c r="H8" s="376"/>
      <c r="I8" s="376"/>
      <c r="J8" s="376"/>
      <c r="K8" s="376"/>
      <c r="L8" s="376"/>
      <c r="M8" s="376"/>
      <c r="N8" s="376"/>
      <c r="O8" s="376"/>
      <c r="P8" s="376"/>
      <c r="Q8" s="376"/>
      <c r="R8" s="377"/>
      <c r="S8" s="377"/>
      <c r="T8" s="377"/>
      <c r="U8" s="377"/>
      <c r="V8" s="378"/>
    </row>
    <row r="9" spans="1:22" ht="63" x14ac:dyDescent="0.25">
      <c r="A9" s="558" t="s">
        <v>1383</v>
      </c>
      <c r="B9" s="604" t="s">
        <v>1384</v>
      </c>
      <c r="C9" s="600" t="s">
        <v>1606</v>
      </c>
      <c r="D9" s="600" t="s">
        <v>1754</v>
      </c>
      <c r="E9" s="600" t="s">
        <v>1744</v>
      </c>
      <c r="F9" s="296" t="s">
        <v>1695</v>
      </c>
      <c r="G9" s="296" t="s">
        <v>1724</v>
      </c>
      <c r="H9" s="589">
        <v>0.2</v>
      </c>
      <c r="I9" s="293"/>
      <c r="J9" s="589">
        <v>0.3</v>
      </c>
      <c r="K9" s="293"/>
      <c r="L9" s="589">
        <v>0.3</v>
      </c>
      <c r="M9" s="293"/>
      <c r="N9" s="589">
        <v>0.2</v>
      </c>
      <c r="O9" s="601"/>
      <c r="P9" s="480">
        <f t="shared" ref="P9:Q20" si="0">H9+J9+L9+N9</f>
        <v>1</v>
      </c>
      <c r="Q9" s="334">
        <f t="shared" si="0"/>
        <v>0</v>
      </c>
      <c r="R9" s="296"/>
      <c r="S9" s="598" t="s">
        <v>1725</v>
      </c>
      <c r="T9" s="477" t="s">
        <v>1718</v>
      </c>
      <c r="U9" s="598" t="s">
        <v>1712</v>
      </c>
      <c r="V9" s="477" t="s">
        <v>1719</v>
      </c>
    </row>
    <row r="10" spans="1:22" ht="78.75" x14ac:dyDescent="0.25">
      <c r="A10" s="559"/>
      <c r="B10" s="605"/>
      <c r="C10" s="602"/>
      <c r="D10" s="602"/>
      <c r="E10" s="602"/>
      <c r="F10" s="296" t="s">
        <v>1696</v>
      </c>
      <c r="G10" s="296" t="s">
        <v>1743</v>
      </c>
      <c r="H10" s="589">
        <v>0.2</v>
      </c>
      <c r="I10" s="293"/>
      <c r="J10" s="589">
        <v>0.3</v>
      </c>
      <c r="K10" s="293"/>
      <c r="L10" s="589">
        <v>0.3</v>
      </c>
      <c r="M10" s="293"/>
      <c r="N10" s="589">
        <v>0.2</v>
      </c>
      <c r="O10" s="601"/>
      <c r="P10" s="480">
        <f>H10+J10+L10+N10</f>
        <v>1</v>
      </c>
      <c r="Q10" s="334">
        <f t="shared" si="0"/>
        <v>0</v>
      </c>
      <c r="R10" s="296"/>
      <c r="S10" s="598" t="s">
        <v>1742</v>
      </c>
      <c r="T10" s="477" t="s">
        <v>1721</v>
      </c>
      <c r="U10" s="598" t="s">
        <v>1712</v>
      </c>
      <c r="V10" s="477" t="s">
        <v>1675</v>
      </c>
    </row>
    <row r="11" spans="1:22" ht="95.1" customHeight="1" x14ac:dyDescent="0.25">
      <c r="A11" s="559"/>
      <c r="B11" s="605"/>
      <c r="C11" s="603"/>
      <c r="D11" s="603"/>
      <c r="E11" s="603"/>
      <c r="F11" s="296" t="s">
        <v>1697</v>
      </c>
      <c r="G11" s="296" t="s">
        <v>1723</v>
      </c>
      <c r="H11" s="589">
        <v>0.2</v>
      </c>
      <c r="I11" s="293">
        <f>+'5. ACTIVIDADES ESPECIALES'!D186</f>
        <v>8700</v>
      </c>
      <c r="J11" s="589">
        <v>0.3</v>
      </c>
      <c r="K11" s="293"/>
      <c r="L11" s="589">
        <v>0.3</v>
      </c>
      <c r="M11" s="293"/>
      <c r="N11" s="589">
        <v>0.2</v>
      </c>
      <c r="O11" s="601"/>
      <c r="P11" s="480">
        <f t="shared" si="0"/>
        <v>1</v>
      </c>
      <c r="Q11" s="334">
        <f t="shared" si="0"/>
        <v>8700</v>
      </c>
      <c r="R11" s="296"/>
      <c r="S11" s="598" t="s">
        <v>1720</v>
      </c>
      <c r="T11" s="477" t="s">
        <v>1718</v>
      </c>
      <c r="U11" s="598" t="s">
        <v>1712</v>
      </c>
      <c r="V11" s="477" t="s">
        <v>1719</v>
      </c>
    </row>
    <row r="12" spans="1:22" ht="15.75" hidden="1" x14ac:dyDescent="0.25">
      <c r="A12" s="559"/>
      <c r="B12" s="605"/>
      <c r="C12" s="296"/>
      <c r="D12" s="296"/>
      <c r="E12" s="296"/>
      <c r="F12" s="296"/>
      <c r="G12" s="296"/>
      <c r="H12" s="606"/>
      <c r="I12" s="601"/>
      <c r="J12" s="606"/>
      <c r="K12" s="601"/>
      <c r="L12" s="606"/>
      <c r="M12" s="601"/>
      <c r="N12" s="606"/>
      <c r="O12" s="601"/>
      <c r="P12" s="336">
        <f t="shared" si="0"/>
        <v>0</v>
      </c>
      <c r="Q12" s="334">
        <f t="shared" si="0"/>
        <v>0</v>
      </c>
      <c r="R12" s="296"/>
      <c r="S12" s="296"/>
      <c r="T12" s="296"/>
      <c r="U12" s="296"/>
      <c r="V12" s="488"/>
    </row>
    <row r="13" spans="1:22" ht="15.75" hidden="1" x14ac:dyDescent="0.25">
      <c r="A13" s="559"/>
      <c r="B13" s="605"/>
      <c r="C13" s="296"/>
      <c r="D13" s="296"/>
      <c r="E13" s="296"/>
      <c r="F13" s="296"/>
      <c r="G13" s="296"/>
      <c r="H13" s="607"/>
      <c r="I13" s="601"/>
      <c r="J13" s="607"/>
      <c r="K13" s="601"/>
      <c r="L13" s="607"/>
      <c r="M13" s="601"/>
      <c r="N13" s="607"/>
      <c r="O13" s="601"/>
      <c r="P13" s="336">
        <f t="shared" si="0"/>
        <v>0</v>
      </c>
      <c r="Q13" s="334">
        <f t="shared" si="0"/>
        <v>0</v>
      </c>
      <c r="R13" s="296"/>
      <c r="S13" s="296"/>
      <c r="T13" s="296"/>
      <c r="U13" s="296"/>
      <c r="V13" s="296"/>
    </row>
    <row r="14" spans="1:22" ht="15.75" hidden="1" x14ac:dyDescent="0.25">
      <c r="A14" s="559"/>
      <c r="B14" s="605"/>
      <c r="C14" s="296"/>
      <c r="D14" s="296"/>
      <c r="E14" s="296"/>
      <c r="F14" s="296"/>
      <c r="G14" s="296"/>
      <c r="H14" s="606"/>
      <c r="I14" s="601"/>
      <c r="J14" s="606"/>
      <c r="K14" s="601"/>
      <c r="L14" s="606"/>
      <c r="M14" s="601"/>
      <c r="N14" s="606"/>
      <c r="O14" s="601"/>
      <c r="P14" s="336">
        <f t="shared" si="0"/>
        <v>0</v>
      </c>
      <c r="Q14" s="334">
        <f t="shared" si="0"/>
        <v>0</v>
      </c>
      <c r="R14" s="296"/>
      <c r="S14" s="296"/>
      <c r="T14" s="296"/>
      <c r="U14" s="296"/>
      <c r="V14" s="296"/>
    </row>
    <row r="15" spans="1:22" ht="15.75" hidden="1" x14ac:dyDescent="0.25">
      <c r="A15" s="559"/>
      <c r="B15" s="605"/>
      <c r="C15" s="296"/>
      <c r="D15" s="296"/>
      <c r="E15" s="296"/>
      <c r="F15" s="296"/>
      <c r="G15" s="296"/>
      <c r="H15" s="606"/>
      <c r="I15" s="601"/>
      <c r="J15" s="606"/>
      <c r="K15" s="601"/>
      <c r="L15" s="606"/>
      <c r="M15" s="601"/>
      <c r="N15" s="606"/>
      <c r="O15" s="601"/>
      <c r="P15" s="336">
        <f t="shared" si="0"/>
        <v>0</v>
      </c>
      <c r="Q15" s="334">
        <f t="shared" si="0"/>
        <v>0</v>
      </c>
      <c r="R15" s="296"/>
      <c r="S15" s="296"/>
      <c r="T15" s="296"/>
      <c r="U15" s="296"/>
      <c r="V15" s="296"/>
    </row>
    <row r="16" spans="1:22" ht="15.75" hidden="1" x14ac:dyDescent="0.25">
      <c r="A16" s="559"/>
      <c r="B16" s="605"/>
      <c r="C16" s="296"/>
      <c r="D16" s="296"/>
      <c r="E16" s="296"/>
      <c r="F16" s="296"/>
      <c r="G16" s="296"/>
      <c r="H16" s="606"/>
      <c r="I16" s="601"/>
      <c r="J16" s="606"/>
      <c r="K16" s="601"/>
      <c r="L16" s="606"/>
      <c r="M16" s="601"/>
      <c r="N16" s="606"/>
      <c r="O16" s="601"/>
      <c r="P16" s="336">
        <f t="shared" si="0"/>
        <v>0</v>
      </c>
      <c r="Q16" s="334">
        <f t="shared" si="0"/>
        <v>0</v>
      </c>
      <c r="R16" s="296"/>
      <c r="S16" s="296"/>
      <c r="T16" s="296"/>
      <c r="U16" s="296"/>
      <c r="V16" s="296"/>
    </row>
    <row r="17" spans="1:22" ht="15.75" hidden="1" x14ac:dyDescent="0.25">
      <c r="A17" s="559"/>
      <c r="B17" s="605"/>
      <c r="C17" s="296"/>
      <c r="D17" s="296"/>
      <c r="E17" s="296"/>
      <c r="F17" s="296"/>
      <c r="G17" s="296"/>
      <c r="H17" s="607"/>
      <c r="I17" s="601"/>
      <c r="J17" s="607"/>
      <c r="K17" s="601"/>
      <c r="L17" s="607"/>
      <c r="M17" s="601"/>
      <c r="N17" s="607"/>
      <c r="O17" s="601"/>
      <c r="P17" s="336">
        <f t="shared" si="0"/>
        <v>0</v>
      </c>
      <c r="Q17" s="334">
        <f t="shared" si="0"/>
        <v>0</v>
      </c>
      <c r="R17" s="606"/>
      <c r="S17" s="606"/>
      <c r="T17" s="606"/>
      <c r="U17" s="606"/>
      <c r="V17" s="296"/>
    </row>
    <row r="18" spans="1:22" ht="15.75" hidden="1" x14ac:dyDescent="0.25">
      <c r="A18" s="559"/>
      <c r="B18" s="605"/>
      <c r="C18" s="296"/>
      <c r="D18" s="296"/>
      <c r="E18" s="296"/>
      <c r="F18" s="296"/>
      <c r="G18" s="296"/>
      <c r="H18" s="606"/>
      <c r="I18" s="601"/>
      <c r="J18" s="606"/>
      <c r="K18" s="601"/>
      <c r="L18" s="606"/>
      <c r="M18" s="601"/>
      <c r="N18" s="606"/>
      <c r="O18" s="601"/>
      <c r="P18" s="608">
        <f t="shared" si="0"/>
        <v>0</v>
      </c>
      <c r="Q18" s="337">
        <f t="shared" si="0"/>
        <v>0</v>
      </c>
      <c r="R18" s="296"/>
      <c r="S18" s="296"/>
      <c r="T18" s="296"/>
      <c r="U18" s="296"/>
      <c r="V18" s="296"/>
    </row>
    <row r="19" spans="1:22" ht="15.75" hidden="1" x14ac:dyDescent="0.25">
      <c r="A19" s="559"/>
      <c r="B19" s="605"/>
      <c r="C19" s="296"/>
      <c r="D19" s="296"/>
      <c r="E19" s="296"/>
      <c r="F19" s="296"/>
      <c r="G19" s="296"/>
      <c r="H19" s="606"/>
      <c r="I19" s="601"/>
      <c r="J19" s="606"/>
      <c r="K19" s="601"/>
      <c r="L19" s="606"/>
      <c r="M19" s="601"/>
      <c r="N19" s="606"/>
      <c r="O19" s="601"/>
      <c r="P19" s="608">
        <f t="shared" si="0"/>
        <v>0</v>
      </c>
      <c r="Q19" s="337">
        <f t="shared" si="0"/>
        <v>0</v>
      </c>
      <c r="R19" s="296"/>
      <c r="S19" s="296"/>
      <c r="T19" s="296"/>
      <c r="U19" s="296"/>
      <c r="V19" s="609"/>
    </row>
    <row r="20" spans="1:22" ht="15.75" hidden="1" x14ac:dyDescent="0.25">
      <c r="A20" s="560"/>
      <c r="B20" s="610"/>
      <c r="C20" s="296"/>
      <c r="D20" s="296"/>
      <c r="E20" s="296"/>
      <c r="F20" s="296"/>
      <c r="G20" s="296"/>
      <c r="H20" s="606"/>
      <c r="I20" s="601"/>
      <c r="J20" s="606"/>
      <c r="K20" s="601"/>
      <c r="L20" s="606"/>
      <c r="M20" s="601"/>
      <c r="N20" s="606"/>
      <c r="O20" s="601"/>
      <c r="P20" s="336">
        <f t="shared" si="0"/>
        <v>0</v>
      </c>
      <c r="Q20" s="334">
        <f t="shared" si="0"/>
        <v>0</v>
      </c>
      <c r="R20" s="606"/>
      <c r="S20" s="606"/>
      <c r="T20" s="606"/>
      <c r="U20" s="606"/>
      <c r="V20" s="296"/>
    </row>
    <row r="21" spans="1:22" ht="15.6" customHeight="1" x14ac:dyDescent="0.25">
      <c r="A21" s="236"/>
      <c r="B21" s="179"/>
      <c r="C21" s="236" t="s">
        <v>76</v>
      </c>
      <c r="D21" s="236"/>
      <c r="E21" s="179"/>
      <c r="F21" s="179"/>
      <c r="G21" s="179"/>
      <c r="H21" s="456">
        <f t="shared" ref="H21:Q21" si="1">SUM(H9:H20)</f>
        <v>0.60000000000000009</v>
      </c>
      <c r="I21" s="457">
        <f t="shared" si="1"/>
        <v>8700</v>
      </c>
      <c r="J21" s="456">
        <f t="shared" si="1"/>
        <v>0.89999999999999991</v>
      </c>
      <c r="K21" s="457">
        <f t="shared" si="1"/>
        <v>0</v>
      </c>
      <c r="L21" s="456">
        <f t="shared" si="1"/>
        <v>0.89999999999999991</v>
      </c>
      <c r="M21" s="457">
        <f t="shared" si="1"/>
        <v>0</v>
      </c>
      <c r="N21" s="456">
        <f t="shared" si="1"/>
        <v>0.60000000000000009</v>
      </c>
      <c r="O21" s="457">
        <f t="shared" si="1"/>
        <v>0</v>
      </c>
      <c r="P21" s="456">
        <f t="shared" si="1"/>
        <v>3</v>
      </c>
      <c r="Q21" s="171">
        <f t="shared" si="1"/>
        <v>8700</v>
      </c>
      <c r="R21" s="6"/>
      <c r="S21" s="6"/>
      <c r="T21" s="6"/>
      <c r="U21" s="6"/>
      <c r="V21" s="6"/>
    </row>
    <row r="23" spans="1:22" x14ac:dyDescent="0.25">
      <c r="C23" s="395"/>
    </row>
    <row r="24" spans="1:22" x14ac:dyDescent="0.25">
      <c r="C24" s="395"/>
    </row>
  </sheetData>
  <mergeCells count="24">
    <mergeCell ref="H6:I6"/>
    <mergeCell ref="J6:K6"/>
    <mergeCell ref="L6:M6"/>
    <mergeCell ref="N6:O6"/>
    <mergeCell ref="B9:B20"/>
    <mergeCell ref="E9:E11"/>
    <mergeCell ref="D9:D11"/>
    <mergeCell ref="C9:C1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 C12:C20">
      <formula1>$C$1:$D$1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F8" sqref="F8"/>
    </sheetView>
  </sheetViews>
  <sheetFormatPr baseColWidth="10" defaultColWidth="11.42578125" defaultRowHeight="15" x14ac:dyDescent="0.25"/>
  <cols>
    <col min="1" max="1" width="34" customWidth="1"/>
    <col min="2" max="2" width="35.7109375" customWidth="1"/>
    <col min="3" max="3" width="27.42578125" customWidth="1"/>
    <col min="4" max="4" width="27.42578125" style="39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565" t="s">
        <v>1305</v>
      </c>
      <c r="B1" s="565"/>
      <c r="C1" s="565"/>
      <c r="D1" s="565"/>
      <c r="E1" s="565"/>
      <c r="F1" s="565"/>
      <c r="G1" s="565"/>
      <c r="H1" s="565"/>
      <c r="I1" s="565"/>
      <c r="J1" s="565"/>
      <c r="K1" s="565"/>
      <c r="L1" s="565"/>
      <c r="M1" s="565"/>
      <c r="N1" s="565"/>
      <c r="O1" s="565"/>
      <c r="P1" s="565"/>
      <c r="Q1" s="565"/>
      <c r="R1" s="565"/>
      <c r="S1" s="565"/>
      <c r="T1" s="565"/>
      <c r="U1" s="565"/>
      <c r="V1" s="444" t="s">
        <v>1651</v>
      </c>
      <c r="W1" s="444" t="s">
        <v>1652</v>
      </c>
      <c r="X1" s="444" t="s">
        <v>1653</v>
      </c>
      <c r="Y1" s="444" t="s">
        <v>1654</v>
      </c>
      <c r="Z1" s="444" t="s">
        <v>1655</v>
      </c>
      <c r="AA1" s="444" t="s">
        <v>1656</v>
      </c>
      <c r="AB1" s="444" t="s">
        <v>1657</v>
      </c>
    </row>
    <row r="2" spans="1:28" x14ac:dyDescent="0.25">
      <c r="A2" s="566" t="s">
        <v>1385</v>
      </c>
      <c r="B2" s="566"/>
      <c r="C2" s="566"/>
      <c r="D2" s="566"/>
      <c r="E2" s="566"/>
      <c r="F2" s="566"/>
      <c r="G2" s="566"/>
      <c r="H2" s="566"/>
      <c r="I2" s="566"/>
      <c r="J2" s="566"/>
      <c r="K2" s="566"/>
      <c r="L2" s="566"/>
      <c r="M2" s="566"/>
      <c r="N2" s="566"/>
      <c r="O2" s="566"/>
      <c r="P2" s="566"/>
      <c r="Q2" s="566"/>
      <c r="R2" s="566"/>
      <c r="S2" s="566"/>
      <c r="T2" s="566"/>
      <c r="U2" s="566"/>
    </row>
    <row r="3" spans="1:28" ht="13.5" customHeight="1" x14ac:dyDescent="0.25">
      <c r="A3" s="248" t="s">
        <v>1386</v>
      </c>
      <c r="B3" s="249"/>
      <c r="C3" s="249"/>
      <c r="D3" s="249"/>
      <c r="E3" s="249"/>
      <c r="F3" s="249"/>
      <c r="G3" s="249"/>
      <c r="H3" s="249"/>
      <c r="I3" s="249"/>
      <c r="J3" s="249"/>
      <c r="K3" s="249"/>
      <c r="L3" s="249"/>
      <c r="M3" s="447" t="s">
        <v>1608</v>
      </c>
      <c r="N3" s="447" t="s">
        <v>1609</v>
      </c>
      <c r="O3" s="447" t="s">
        <v>1610</v>
      </c>
      <c r="P3" s="447" t="s">
        <v>1611</v>
      </c>
      <c r="Q3" s="249"/>
      <c r="R3" s="249"/>
      <c r="S3" s="249"/>
      <c r="T3" s="249"/>
      <c r="U3" s="249"/>
    </row>
    <row r="4" spans="1:28" ht="15" customHeight="1" x14ac:dyDescent="0.25">
      <c r="A4" s="502" t="s">
        <v>58</v>
      </c>
      <c r="B4" s="501" t="s">
        <v>71</v>
      </c>
      <c r="C4" s="504" t="s">
        <v>1497</v>
      </c>
      <c r="D4" s="504" t="s">
        <v>1498</v>
      </c>
      <c r="E4" s="504" t="s">
        <v>54</v>
      </c>
      <c r="F4" s="504" t="s">
        <v>352</v>
      </c>
      <c r="G4" s="504" t="s">
        <v>55</v>
      </c>
      <c r="H4" s="507" t="s">
        <v>60</v>
      </c>
      <c r="I4" s="513"/>
      <c r="J4" s="513"/>
      <c r="K4" s="513"/>
      <c r="L4" s="513"/>
      <c r="M4" s="513"/>
      <c r="N4" s="513"/>
      <c r="O4" s="508"/>
      <c r="P4" s="509" t="s">
        <v>61</v>
      </c>
      <c r="Q4" s="510"/>
      <c r="R4" s="501" t="s">
        <v>63</v>
      </c>
      <c r="S4" s="501" t="s">
        <v>70</v>
      </c>
      <c r="T4" s="501" t="s">
        <v>69</v>
      </c>
      <c r="U4" s="498" t="s">
        <v>56</v>
      </c>
    </row>
    <row r="5" spans="1:28" ht="15" customHeight="1" x14ac:dyDescent="0.25">
      <c r="A5" s="502"/>
      <c r="B5" s="502"/>
      <c r="C5" s="505"/>
      <c r="D5" s="505"/>
      <c r="E5" s="505"/>
      <c r="F5" s="505"/>
      <c r="G5" s="505"/>
      <c r="H5" s="507" t="s">
        <v>64</v>
      </c>
      <c r="I5" s="508"/>
      <c r="J5" s="507" t="s">
        <v>65</v>
      </c>
      <c r="K5" s="508"/>
      <c r="L5" s="507" t="s">
        <v>66</v>
      </c>
      <c r="M5" s="508"/>
      <c r="N5" s="507" t="s">
        <v>67</v>
      </c>
      <c r="O5" s="508"/>
      <c r="P5" s="511"/>
      <c r="Q5" s="512"/>
      <c r="R5" s="502"/>
      <c r="S5" s="502"/>
      <c r="T5" s="502"/>
      <c r="U5" s="499"/>
    </row>
    <row r="6" spans="1:28" ht="25.5" x14ac:dyDescent="0.25">
      <c r="A6" s="503"/>
      <c r="B6" s="503"/>
      <c r="C6" s="506"/>
      <c r="D6" s="506"/>
      <c r="E6" s="506"/>
      <c r="F6" s="506"/>
      <c r="G6" s="506"/>
      <c r="H6" s="371" t="s">
        <v>68</v>
      </c>
      <c r="I6" s="371" t="s">
        <v>4</v>
      </c>
      <c r="J6" s="371" t="s">
        <v>68</v>
      </c>
      <c r="K6" s="371" t="s">
        <v>4</v>
      </c>
      <c r="L6" s="371" t="s">
        <v>68</v>
      </c>
      <c r="M6" s="371" t="s">
        <v>4</v>
      </c>
      <c r="N6" s="371" t="s">
        <v>68</v>
      </c>
      <c r="O6" s="371" t="s">
        <v>4</v>
      </c>
      <c r="P6" s="371" t="s">
        <v>68</v>
      </c>
      <c r="Q6" s="371" t="s">
        <v>4</v>
      </c>
      <c r="R6" s="503"/>
      <c r="S6" s="503"/>
      <c r="T6" s="503"/>
      <c r="U6" s="500"/>
    </row>
    <row r="7" spans="1:28" ht="15.75" x14ac:dyDescent="0.25">
      <c r="A7" s="372"/>
      <c r="B7" s="373"/>
      <c r="C7" s="374"/>
      <c r="D7" s="374"/>
      <c r="E7" s="374"/>
      <c r="F7" s="375"/>
      <c r="G7" s="374"/>
      <c r="H7" s="376"/>
      <c r="I7" s="376"/>
      <c r="J7" s="376"/>
      <c r="K7" s="376"/>
      <c r="L7" s="376"/>
      <c r="M7" s="376"/>
      <c r="N7" s="376"/>
      <c r="O7" s="376"/>
      <c r="P7" s="376"/>
      <c r="Q7" s="376"/>
      <c r="R7" s="377"/>
      <c r="S7" s="377"/>
      <c r="T7" s="377"/>
      <c r="U7" s="378"/>
    </row>
    <row r="8" spans="1:28" ht="15.75" x14ac:dyDescent="0.25">
      <c r="A8" s="517" t="s">
        <v>1477</v>
      </c>
      <c r="B8" s="567" t="s">
        <v>1478</v>
      </c>
      <c r="C8" s="214"/>
      <c r="D8" s="214"/>
      <c r="E8" s="244"/>
      <c r="F8" s="244"/>
      <c r="G8" s="214"/>
      <c r="H8" s="297"/>
      <c r="I8" s="298"/>
      <c r="J8" s="214"/>
      <c r="K8" s="298"/>
      <c r="L8" s="214"/>
      <c r="M8" s="298"/>
      <c r="N8" s="214"/>
      <c r="O8" s="298"/>
      <c r="P8" s="333">
        <f t="shared" ref="P8:Q8" si="0">H8+J8+L8+N8</f>
        <v>0</v>
      </c>
      <c r="Q8" s="334">
        <f t="shared" si="0"/>
        <v>0</v>
      </c>
      <c r="R8" s="214"/>
      <c r="S8" s="214"/>
      <c r="T8" s="214"/>
      <c r="U8" s="214"/>
    </row>
    <row r="9" spans="1:28" s="300" customFormat="1" ht="15.75" x14ac:dyDescent="0.25">
      <c r="A9" s="518"/>
      <c r="B9" s="567"/>
      <c r="C9" s="214"/>
      <c r="D9" s="214"/>
      <c r="E9" s="244"/>
      <c r="F9" s="244"/>
      <c r="G9" s="214"/>
      <c r="H9" s="297"/>
      <c r="I9" s="298"/>
      <c r="J9" s="214"/>
      <c r="K9" s="298"/>
      <c r="L9" s="214"/>
      <c r="M9" s="298"/>
      <c r="N9" s="214"/>
      <c r="O9" s="298"/>
      <c r="P9" s="333">
        <f t="shared" ref="P9:P11" si="1">H9+J9+L9+N9</f>
        <v>0</v>
      </c>
      <c r="Q9" s="334">
        <f t="shared" ref="Q9:Q11" si="2">I9+K9+M9+O9</f>
        <v>0</v>
      </c>
      <c r="R9" s="214"/>
      <c r="S9" s="214"/>
      <c r="T9" s="214"/>
      <c r="U9" s="214"/>
    </row>
    <row r="10" spans="1:28" s="300" customFormat="1" ht="15.75" x14ac:dyDescent="0.25">
      <c r="A10" s="518"/>
      <c r="B10" s="567"/>
      <c r="C10" s="214"/>
      <c r="D10" s="214"/>
      <c r="E10" s="244"/>
      <c r="F10" s="244"/>
      <c r="G10" s="214"/>
      <c r="H10" s="297"/>
      <c r="I10" s="298"/>
      <c r="J10" s="214"/>
      <c r="K10" s="298"/>
      <c r="L10" s="214"/>
      <c r="M10" s="298"/>
      <c r="N10" s="214"/>
      <c r="O10" s="298"/>
      <c r="P10" s="333">
        <f t="shared" si="1"/>
        <v>0</v>
      </c>
      <c r="Q10" s="334">
        <f t="shared" si="2"/>
        <v>0</v>
      </c>
      <c r="R10" s="214"/>
      <c r="S10" s="214"/>
      <c r="T10" s="214"/>
      <c r="U10" s="214"/>
    </row>
    <row r="11" spans="1:28" s="395" customFormat="1" ht="15.75" x14ac:dyDescent="0.25">
      <c r="A11" s="518"/>
      <c r="B11" s="567"/>
      <c r="C11" s="214"/>
      <c r="D11" s="214"/>
      <c r="E11" s="244"/>
      <c r="F11" s="244"/>
      <c r="G11" s="214"/>
      <c r="H11" s="297"/>
      <c r="I11" s="298"/>
      <c r="J11" s="214"/>
      <c r="K11" s="298"/>
      <c r="L11" s="214"/>
      <c r="M11" s="298"/>
      <c r="N11" s="214"/>
      <c r="O11" s="298"/>
      <c r="P11" s="333">
        <f t="shared" si="1"/>
        <v>0</v>
      </c>
      <c r="Q11" s="334">
        <f t="shared" si="2"/>
        <v>0</v>
      </c>
      <c r="R11" s="214"/>
      <c r="S11" s="214"/>
      <c r="T11" s="214"/>
      <c r="U11" s="214"/>
    </row>
    <row r="12" spans="1:28" s="300" customFormat="1" ht="15.75" x14ac:dyDescent="0.25">
      <c r="A12" s="518"/>
      <c r="B12" s="567"/>
      <c r="C12" s="214"/>
      <c r="D12" s="214"/>
      <c r="E12" s="244"/>
      <c r="F12" s="244"/>
      <c r="G12" s="214"/>
      <c r="H12" s="297"/>
      <c r="I12" s="298"/>
      <c r="J12" s="214"/>
      <c r="K12" s="298"/>
      <c r="L12" s="214"/>
      <c r="M12" s="298"/>
      <c r="N12" s="214"/>
      <c r="O12" s="298"/>
      <c r="P12" s="333">
        <f t="shared" ref="P12:P32" si="3">H12+J12+L12+N12</f>
        <v>0</v>
      </c>
      <c r="Q12" s="334">
        <f t="shared" ref="Q12:Q32" si="4">I12+K12+M12+O12</f>
        <v>0</v>
      </c>
      <c r="R12" s="214"/>
      <c r="S12" s="214"/>
      <c r="T12" s="214"/>
      <c r="U12" s="214"/>
    </row>
    <row r="13" spans="1:28" s="395" customFormat="1" ht="15.75" x14ac:dyDescent="0.25">
      <c r="A13" s="518"/>
      <c r="B13" s="567"/>
      <c r="C13" s="214"/>
      <c r="D13" s="214"/>
      <c r="E13" s="244"/>
      <c r="F13" s="244"/>
      <c r="G13" s="214"/>
      <c r="H13" s="297"/>
      <c r="I13" s="298"/>
      <c r="J13" s="214"/>
      <c r="K13" s="298"/>
      <c r="L13" s="214"/>
      <c r="M13" s="298"/>
      <c r="N13" s="214"/>
      <c r="O13" s="298"/>
      <c r="P13" s="333">
        <f t="shared" si="3"/>
        <v>0</v>
      </c>
      <c r="Q13" s="334">
        <f t="shared" si="4"/>
        <v>0</v>
      </c>
      <c r="R13" s="214"/>
      <c r="S13" s="214"/>
      <c r="T13" s="214"/>
      <c r="U13" s="214"/>
    </row>
    <row r="14" spans="1:28" s="395" customFormat="1" ht="15.75" x14ac:dyDescent="0.25">
      <c r="A14" s="518"/>
      <c r="B14" s="567"/>
      <c r="C14" s="214"/>
      <c r="D14" s="214"/>
      <c r="E14" s="244"/>
      <c r="F14" s="244"/>
      <c r="G14" s="214"/>
      <c r="H14" s="297"/>
      <c r="I14" s="298"/>
      <c r="J14" s="214"/>
      <c r="K14" s="298"/>
      <c r="L14" s="214"/>
      <c r="M14" s="298"/>
      <c r="N14" s="214"/>
      <c r="O14" s="298"/>
      <c r="P14" s="333">
        <f t="shared" si="3"/>
        <v>0</v>
      </c>
      <c r="Q14" s="334">
        <f t="shared" si="4"/>
        <v>0</v>
      </c>
      <c r="R14" s="214"/>
      <c r="S14" s="214"/>
      <c r="T14" s="214"/>
      <c r="U14" s="214"/>
    </row>
    <row r="15" spans="1:28" s="300" customFormat="1" ht="15.75" x14ac:dyDescent="0.25">
      <c r="A15" s="518"/>
      <c r="B15" s="567"/>
      <c r="C15" s="214"/>
      <c r="D15" s="214"/>
      <c r="E15" s="244"/>
      <c r="F15" s="244"/>
      <c r="G15" s="214"/>
      <c r="H15" s="297"/>
      <c r="I15" s="298"/>
      <c r="J15" s="214"/>
      <c r="K15" s="298"/>
      <c r="L15" s="214"/>
      <c r="M15" s="298"/>
      <c r="N15" s="214"/>
      <c r="O15" s="298"/>
      <c r="P15" s="333">
        <f t="shared" si="3"/>
        <v>0</v>
      </c>
      <c r="Q15" s="334">
        <f t="shared" si="4"/>
        <v>0</v>
      </c>
      <c r="R15" s="214"/>
      <c r="S15" s="214"/>
      <c r="T15" s="214"/>
      <c r="U15" s="214"/>
    </row>
    <row r="16" spans="1:28" s="395" customFormat="1" ht="15.75" x14ac:dyDescent="0.25">
      <c r="A16" s="518"/>
      <c r="B16" s="567"/>
      <c r="C16" s="214"/>
      <c r="D16" s="214"/>
      <c r="E16" s="244"/>
      <c r="F16" s="244"/>
      <c r="G16" s="214"/>
      <c r="H16" s="297"/>
      <c r="I16" s="298"/>
      <c r="J16" s="214"/>
      <c r="K16" s="298"/>
      <c r="L16" s="214"/>
      <c r="M16" s="298"/>
      <c r="N16" s="214"/>
      <c r="O16" s="298"/>
      <c r="P16" s="333">
        <f t="shared" si="3"/>
        <v>0</v>
      </c>
      <c r="Q16" s="334">
        <f t="shared" si="4"/>
        <v>0</v>
      </c>
      <c r="R16" s="214"/>
      <c r="S16" s="214"/>
      <c r="T16" s="214"/>
      <c r="U16" s="214"/>
    </row>
    <row r="17" spans="1:21" s="300" customFormat="1" ht="15.75" x14ac:dyDescent="0.25">
      <c r="A17" s="518"/>
      <c r="B17" s="567"/>
      <c r="C17" s="214"/>
      <c r="D17" s="214"/>
      <c r="E17" s="244"/>
      <c r="F17" s="244"/>
      <c r="G17" s="214"/>
      <c r="H17" s="297"/>
      <c r="I17" s="298"/>
      <c r="J17" s="214"/>
      <c r="K17" s="298"/>
      <c r="L17" s="214"/>
      <c r="M17" s="298"/>
      <c r="N17" s="214"/>
      <c r="O17" s="298"/>
      <c r="P17" s="333">
        <f t="shared" si="3"/>
        <v>0</v>
      </c>
      <c r="Q17" s="334">
        <f t="shared" si="4"/>
        <v>0</v>
      </c>
      <c r="R17" s="214"/>
      <c r="S17" s="214"/>
      <c r="T17" s="214"/>
      <c r="U17" s="214"/>
    </row>
    <row r="18" spans="1:21" ht="15.75" x14ac:dyDescent="0.25">
      <c r="A18" s="518"/>
      <c r="B18" s="567"/>
      <c r="C18" s="214"/>
      <c r="D18" s="214"/>
      <c r="E18" s="244"/>
      <c r="F18" s="244"/>
      <c r="G18" s="214"/>
      <c r="H18" s="297"/>
      <c r="I18" s="298"/>
      <c r="J18" s="214"/>
      <c r="K18" s="298"/>
      <c r="L18" s="214"/>
      <c r="M18" s="298"/>
      <c r="N18" s="214"/>
      <c r="O18" s="298"/>
      <c r="P18" s="333">
        <f t="shared" si="3"/>
        <v>0</v>
      </c>
      <c r="Q18" s="334">
        <f t="shared" si="4"/>
        <v>0</v>
      </c>
      <c r="R18" s="214"/>
      <c r="S18" s="214"/>
      <c r="T18" s="214"/>
      <c r="U18" s="214"/>
    </row>
    <row r="19" spans="1:21" ht="15.75" x14ac:dyDescent="0.25">
      <c r="A19" s="518"/>
      <c r="B19" s="561" t="s">
        <v>1479</v>
      </c>
      <c r="C19" s="214"/>
      <c r="D19" s="214"/>
      <c r="E19" s="244"/>
      <c r="F19" s="214"/>
      <c r="G19" s="214"/>
      <c r="H19" s="214"/>
      <c r="I19" s="298"/>
      <c r="J19" s="214"/>
      <c r="K19" s="298"/>
      <c r="L19" s="214"/>
      <c r="M19" s="298"/>
      <c r="N19" s="214"/>
      <c r="O19" s="298"/>
      <c r="P19" s="333">
        <f t="shared" si="3"/>
        <v>0</v>
      </c>
      <c r="Q19" s="334">
        <f t="shared" si="4"/>
        <v>0</v>
      </c>
      <c r="R19" s="214"/>
      <c r="S19" s="214"/>
      <c r="T19" s="214"/>
      <c r="U19" s="214"/>
    </row>
    <row r="20" spans="1:21" ht="15.75" x14ac:dyDescent="0.25">
      <c r="A20" s="518"/>
      <c r="B20" s="561"/>
      <c r="C20" s="214"/>
      <c r="D20" s="214"/>
      <c r="E20" s="244"/>
      <c r="F20" s="214"/>
      <c r="G20" s="214"/>
      <c r="H20" s="297"/>
      <c r="I20" s="298"/>
      <c r="J20" s="214"/>
      <c r="K20" s="298"/>
      <c r="L20" s="214"/>
      <c r="M20" s="298"/>
      <c r="N20" s="214"/>
      <c r="O20" s="298"/>
      <c r="P20" s="333">
        <f t="shared" si="3"/>
        <v>0</v>
      </c>
      <c r="Q20" s="334">
        <f t="shared" si="4"/>
        <v>0</v>
      </c>
      <c r="R20" s="214"/>
      <c r="S20" s="214"/>
      <c r="T20" s="214"/>
      <c r="U20" s="214"/>
    </row>
    <row r="21" spans="1:21" s="300" customFormat="1" ht="15.75" x14ac:dyDescent="0.25">
      <c r="A21" s="518"/>
      <c r="B21" s="561"/>
      <c r="C21" s="214"/>
      <c r="D21" s="214"/>
      <c r="E21" s="244"/>
      <c r="F21" s="214"/>
      <c r="G21" s="214"/>
      <c r="H21" s="297"/>
      <c r="I21" s="298"/>
      <c r="J21" s="214"/>
      <c r="K21" s="298"/>
      <c r="L21" s="214"/>
      <c r="M21" s="298"/>
      <c r="N21" s="214"/>
      <c r="O21" s="298"/>
      <c r="P21" s="333">
        <f t="shared" si="3"/>
        <v>0</v>
      </c>
      <c r="Q21" s="334">
        <f t="shared" si="4"/>
        <v>0</v>
      </c>
      <c r="R21" s="214"/>
      <c r="S21" s="214"/>
      <c r="T21" s="214"/>
      <c r="U21" s="214"/>
    </row>
    <row r="22" spans="1:21" s="300" customFormat="1" ht="15.75" x14ac:dyDescent="0.25">
      <c r="A22" s="518"/>
      <c r="B22" s="561"/>
      <c r="C22" s="214"/>
      <c r="D22" s="214"/>
      <c r="E22" s="244"/>
      <c r="F22" s="214"/>
      <c r="G22" s="214"/>
      <c r="H22" s="297"/>
      <c r="I22" s="298"/>
      <c r="J22" s="214"/>
      <c r="K22" s="298"/>
      <c r="L22" s="214"/>
      <c r="M22" s="298"/>
      <c r="N22" s="214"/>
      <c r="O22" s="298"/>
      <c r="P22" s="333">
        <f t="shared" si="3"/>
        <v>0</v>
      </c>
      <c r="Q22" s="334">
        <f t="shared" si="4"/>
        <v>0</v>
      </c>
      <c r="R22" s="214"/>
      <c r="S22" s="214"/>
      <c r="T22" s="214"/>
      <c r="U22" s="214"/>
    </row>
    <row r="23" spans="1:21" s="300" customFormat="1" ht="15.75" x14ac:dyDescent="0.25">
      <c r="A23" s="518"/>
      <c r="B23" s="561"/>
      <c r="C23" s="214"/>
      <c r="D23" s="214"/>
      <c r="E23" s="244"/>
      <c r="F23" s="214"/>
      <c r="G23" s="214"/>
      <c r="H23" s="297"/>
      <c r="I23" s="298"/>
      <c r="J23" s="214"/>
      <c r="K23" s="298"/>
      <c r="L23" s="214"/>
      <c r="M23" s="298"/>
      <c r="N23" s="214"/>
      <c r="O23" s="298"/>
      <c r="P23" s="333">
        <f t="shared" si="3"/>
        <v>0</v>
      </c>
      <c r="Q23" s="334">
        <f t="shared" si="4"/>
        <v>0</v>
      </c>
      <c r="R23" s="214"/>
      <c r="S23" s="214"/>
      <c r="T23" s="214"/>
      <c r="U23" s="214"/>
    </row>
    <row r="24" spans="1:21" s="300" customFormat="1" ht="15.75" x14ac:dyDescent="0.25">
      <c r="A24" s="518"/>
      <c r="B24" s="561"/>
      <c r="C24" s="214"/>
      <c r="D24" s="214"/>
      <c r="E24" s="244"/>
      <c r="F24" s="214"/>
      <c r="G24" s="214"/>
      <c r="H24" s="297"/>
      <c r="I24" s="298"/>
      <c r="J24" s="214"/>
      <c r="K24" s="298"/>
      <c r="L24" s="214"/>
      <c r="M24" s="298"/>
      <c r="N24" s="214"/>
      <c r="O24" s="298"/>
      <c r="P24" s="333">
        <f t="shared" si="3"/>
        <v>0</v>
      </c>
      <c r="Q24" s="334">
        <f t="shared" si="4"/>
        <v>0</v>
      </c>
      <c r="R24" s="214"/>
      <c r="S24" s="214"/>
      <c r="T24" s="214"/>
      <c r="U24" s="214"/>
    </row>
    <row r="25" spans="1:21" s="300" customFormat="1" ht="15.75" x14ac:dyDescent="0.25">
      <c r="A25" s="518"/>
      <c r="B25" s="561"/>
      <c r="C25" s="214"/>
      <c r="D25" s="214"/>
      <c r="E25" s="244"/>
      <c r="F25" s="214"/>
      <c r="G25" s="214"/>
      <c r="H25" s="297"/>
      <c r="I25" s="298"/>
      <c r="J25" s="214"/>
      <c r="K25" s="298"/>
      <c r="L25" s="214"/>
      <c r="M25" s="298"/>
      <c r="N25" s="214"/>
      <c r="O25" s="298"/>
      <c r="P25" s="333">
        <f t="shared" si="3"/>
        <v>0</v>
      </c>
      <c r="Q25" s="334">
        <f t="shared" si="4"/>
        <v>0</v>
      </c>
      <c r="R25" s="214"/>
      <c r="S25" s="214"/>
      <c r="T25" s="214"/>
      <c r="U25" s="214"/>
    </row>
    <row r="26" spans="1:21" ht="15.75" x14ac:dyDescent="0.25">
      <c r="A26" s="518"/>
      <c r="B26" s="561"/>
      <c r="C26" s="214"/>
      <c r="D26" s="214"/>
      <c r="E26" s="244"/>
      <c r="F26" s="214"/>
      <c r="G26" s="214"/>
      <c r="H26" s="214"/>
      <c r="I26" s="298"/>
      <c r="J26" s="214"/>
      <c r="K26" s="298"/>
      <c r="L26" s="214"/>
      <c r="M26" s="298"/>
      <c r="N26" s="214"/>
      <c r="O26" s="298"/>
      <c r="P26" s="333">
        <f t="shared" si="3"/>
        <v>0</v>
      </c>
      <c r="Q26" s="334">
        <f t="shared" si="4"/>
        <v>0</v>
      </c>
      <c r="R26" s="214"/>
      <c r="S26" s="214"/>
      <c r="T26" s="214"/>
      <c r="U26" s="294"/>
    </row>
    <row r="27" spans="1:21" ht="15.75" x14ac:dyDescent="0.25">
      <c r="A27" s="518"/>
      <c r="B27" s="561"/>
      <c r="C27" s="214"/>
      <c r="D27" s="214"/>
      <c r="E27" s="244"/>
      <c r="F27" s="214"/>
      <c r="G27" s="214"/>
      <c r="H27" s="214"/>
      <c r="I27" s="298"/>
      <c r="J27" s="214"/>
      <c r="K27" s="298"/>
      <c r="L27" s="214"/>
      <c r="M27" s="298"/>
      <c r="N27" s="214"/>
      <c r="O27" s="298"/>
      <c r="P27" s="333">
        <f t="shared" si="3"/>
        <v>0</v>
      </c>
      <c r="Q27" s="334">
        <f t="shared" si="4"/>
        <v>0</v>
      </c>
      <c r="R27" s="214"/>
      <c r="S27" s="214"/>
      <c r="T27" s="214"/>
      <c r="U27" s="294"/>
    </row>
    <row r="28" spans="1:21" ht="15.75" x14ac:dyDescent="0.25">
      <c r="A28" s="518"/>
      <c r="B28" s="561"/>
      <c r="C28" s="214"/>
      <c r="D28" s="214"/>
      <c r="E28" s="244"/>
      <c r="F28" s="214"/>
      <c r="G28" s="214"/>
      <c r="H28" s="214"/>
      <c r="I28" s="298"/>
      <c r="J28" s="214"/>
      <c r="K28" s="298"/>
      <c r="L28" s="214"/>
      <c r="M28" s="298"/>
      <c r="N28" s="214"/>
      <c r="O28" s="298"/>
      <c r="P28" s="333">
        <f t="shared" si="3"/>
        <v>0</v>
      </c>
      <c r="Q28" s="334">
        <f t="shared" si="4"/>
        <v>0</v>
      </c>
      <c r="R28" s="214"/>
      <c r="S28" s="214"/>
      <c r="T28" s="214"/>
      <c r="U28" s="294"/>
    </row>
    <row r="29" spans="1:21" ht="15.75" x14ac:dyDescent="0.25">
      <c r="A29" s="518"/>
      <c r="B29" s="561"/>
      <c r="C29" s="214"/>
      <c r="D29" s="214"/>
      <c r="E29" s="244"/>
      <c r="F29" s="214"/>
      <c r="G29" s="214"/>
      <c r="H29" s="214"/>
      <c r="I29" s="298"/>
      <c r="J29" s="214"/>
      <c r="K29" s="298"/>
      <c r="L29" s="214"/>
      <c r="M29" s="298"/>
      <c r="N29" s="214"/>
      <c r="O29" s="298"/>
      <c r="P29" s="333">
        <f t="shared" si="3"/>
        <v>0</v>
      </c>
      <c r="Q29" s="334">
        <f t="shared" si="4"/>
        <v>0</v>
      </c>
      <c r="R29" s="214"/>
      <c r="S29" s="214"/>
      <c r="T29" s="214"/>
      <c r="U29" s="294"/>
    </row>
    <row r="30" spans="1:21" ht="15.75" x14ac:dyDescent="0.25">
      <c r="A30" s="518"/>
      <c r="B30" s="561" t="s">
        <v>1480</v>
      </c>
      <c r="C30" s="214"/>
      <c r="D30" s="214"/>
      <c r="E30" s="244"/>
      <c r="F30" s="214"/>
      <c r="G30" s="214"/>
      <c r="H30" s="214"/>
      <c r="I30" s="298"/>
      <c r="J30" s="214"/>
      <c r="K30" s="298"/>
      <c r="L30" s="214"/>
      <c r="M30" s="298"/>
      <c r="N30" s="214"/>
      <c r="O30" s="298"/>
      <c r="P30" s="333">
        <f t="shared" si="3"/>
        <v>0</v>
      </c>
      <c r="Q30" s="334">
        <f t="shared" si="4"/>
        <v>0</v>
      </c>
      <c r="R30" s="214"/>
      <c r="S30" s="214"/>
      <c r="T30" s="214"/>
      <c r="U30" s="294"/>
    </row>
    <row r="31" spans="1:21" ht="15.75" x14ac:dyDescent="0.25">
      <c r="A31" s="518"/>
      <c r="B31" s="561"/>
      <c r="C31" s="301"/>
      <c r="D31" s="301"/>
      <c r="E31" s="244"/>
      <c r="F31" s="247"/>
      <c r="G31" s="247"/>
      <c r="H31" s="214"/>
      <c r="I31" s="298"/>
      <c r="J31" s="214"/>
      <c r="K31" s="298"/>
      <c r="L31" s="214"/>
      <c r="M31" s="298"/>
      <c r="N31" s="214"/>
      <c r="O31" s="298"/>
      <c r="P31" s="333">
        <f t="shared" si="3"/>
        <v>0</v>
      </c>
      <c r="Q31" s="334">
        <f t="shared" si="4"/>
        <v>0</v>
      </c>
      <c r="R31" s="214"/>
      <c r="S31" s="214"/>
      <c r="T31" s="214"/>
      <c r="U31" s="294"/>
    </row>
    <row r="32" spans="1:21" s="300" customFormat="1" ht="15.75" x14ac:dyDescent="0.25">
      <c r="A32" s="518"/>
      <c r="B32" s="561"/>
      <c r="C32" s="301"/>
      <c r="D32" s="301"/>
      <c r="E32" s="244"/>
      <c r="F32" s="247"/>
      <c r="G32" s="247"/>
      <c r="H32" s="214"/>
      <c r="I32" s="298"/>
      <c r="J32" s="214"/>
      <c r="K32" s="298"/>
      <c r="L32" s="214"/>
      <c r="M32" s="298"/>
      <c r="N32" s="214"/>
      <c r="O32" s="298"/>
      <c r="P32" s="333">
        <f t="shared" si="3"/>
        <v>0</v>
      </c>
      <c r="Q32" s="334">
        <f t="shared" si="4"/>
        <v>0</v>
      </c>
      <c r="R32" s="214"/>
      <c r="S32" s="214"/>
      <c r="T32" s="214"/>
      <c r="U32" s="294"/>
    </row>
    <row r="33" spans="1:21" s="300" customFormat="1" ht="15.75" x14ac:dyDescent="0.25">
      <c r="A33" s="518"/>
      <c r="B33" s="561"/>
      <c r="C33" s="301"/>
      <c r="D33" s="301"/>
      <c r="E33" s="244"/>
      <c r="F33" s="247"/>
      <c r="G33" s="247"/>
      <c r="H33" s="214"/>
      <c r="I33" s="298"/>
      <c r="J33" s="214"/>
      <c r="K33" s="298"/>
      <c r="L33" s="214"/>
      <c r="M33" s="298"/>
      <c r="N33" s="214"/>
      <c r="O33" s="298"/>
      <c r="P33" s="333">
        <f t="shared" ref="P33:P35" si="5">H33+J33+L33+N33</f>
        <v>0</v>
      </c>
      <c r="Q33" s="334">
        <f t="shared" ref="Q33:Q35" si="6">I33+K33+M33+O33</f>
        <v>0</v>
      </c>
      <c r="R33" s="214"/>
      <c r="S33" s="214"/>
      <c r="T33" s="214"/>
      <c r="U33" s="294"/>
    </row>
    <row r="34" spans="1:21" ht="15.75" x14ac:dyDescent="0.25">
      <c r="A34" s="518"/>
      <c r="B34" s="561"/>
      <c r="C34" s="301"/>
      <c r="D34" s="301"/>
      <c r="E34" s="244"/>
      <c r="F34" s="243"/>
      <c r="G34" s="247"/>
      <c r="H34" s="214"/>
      <c r="I34" s="298"/>
      <c r="J34" s="214"/>
      <c r="K34" s="298"/>
      <c r="L34" s="214"/>
      <c r="M34" s="298"/>
      <c r="N34" s="214"/>
      <c r="O34" s="298"/>
      <c r="P34" s="333">
        <f t="shared" si="5"/>
        <v>0</v>
      </c>
      <c r="Q34" s="334">
        <f t="shared" si="6"/>
        <v>0</v>
      </c>
      <c r="R34" s="214"/>
      <c r="S34" s="214"/>
      <c r="T34" s="214"/>
      <c r="U34" s="294"/>
    </row>
    <row r="35" spans="1:21" s="300" customFormat="1" ht="15.75" x14ac:dyDescent="0.25">
      <c r="A35" s="518"/>
      <c r="B35" s="561"/>
      <c r="C35" s="301"/>
      <c r="D35" s="301"/>
      <c r="E35" s="244"/>
      <c r="F35" s="243"/>
      <c r="G35" s="247"/>
      <c r="H35" s="214"/>
      <c r="I35" s="298"/>
      <c r="J35" s="214"/>
      <c r="K35" s="298"/>
      <c r="L35" s="214"/>
      <c r="M35" s="298"/>
      <c r="N35" s="214"/>
      <c r="O35" s="298"/>
      <c r="P35" s="333">
        <f t="shared" si="5"/>
        <v>0</v>
      </c>
      <c r="Q35" s="334">
        <f t="shared" si="6"/>
        <v>0</v>
      </c>
      <c r="R35" s="214"/>
      <c r="S35" s="214"/>
      <c r="T35" s="214"/>
      <c r="U35" s="294"/>
    </row>
    <row r="36" spans="1:21" ht="15.75" x14ac:dyDescent="0.25">
      <c r="A36" s="562" t="s">
        <v>1306</v>
      </c>
      <c r="B36" s="563"/>
      <c r="C36" s="563"/>
      <c r="D36" s="563"/>
      <c r="E36" s="563"/>
      <c r="F36" s="563"/>
      <c r="G36" s="564"/>
      <c r="H36" s="169">
        <f t="shared" ref="H36:Q36" si="7">SUM(H8:H35)</f>
        <v>0</v>
      </c>
      <c r="I36" s="169">
        <f t="shared" si="7"/>
        <v>0</v>
      </c>
      <c r="J36" s="169">
        <f t="shared" si="7"/>
        <v>0</v>
      </c>
      <c r="K36" s="169">
        <f t="shared" si="7"/>
        <v>0</v>
      </c>
      <c r="L36" s="169">
        <f t="shared" si="7"/>
        <v>0</v>
      </c>
      <c r="M36" s="169">
        <f t="shared" si="7"/>
        <v>0</v>
      </c>
      <c r="N36" s="169">
        <f t="shared" si="7"/>
        <v>0</v>
      </c>
      <c r="O36" s="169">
        <f t="shared" si="7"/>
        <v>0</v>
      </c>
      <c r="P36" s="169">
        <f t="shared" si="7"/>
        <v>0</v>
      </c>
      <c r="Q36" s="169">
        <f t="shared" si="7"/>
        <v>0</v>
      </c>
      <c r="R36" s="201"/>
      <c r="S36" s="201"/>
      <c r="T36" s="201"/>
      <c r="U36" s="215"/>
    </row>
    <row r="39" spans="1:21" x14ac:dyDescent="0.25">
      <c r="B39" s="395"/>
    </row>
    <row r="40" spans="1:21" x14ac:dyDescent="0.25">
      <c r="B40" s="395"/>
    </row>
    <row r="41" spans="1:21" x14ac:dyDescent="0.25">
      <c r="B41" s="395"/>
    </row>
    <row r="42" spans="1:21" x14ac:dyDescent="0.25">
      <c r="B42" s="39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opLeftCell="F1" zoomScaleNormal="100" workbookViewId="0">
      <pane ySplit="8" topLeftCell="A9" activePane="bottomLeft" state="frozen"/>
      <selection activeCell="K7" sqref="K7"/>
      <selection pane="bottomLeft" activeCell="M24" sqref="M24"/>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395" customWidth="1"/>
    <col min="5" max="7" width="27.42578125" customWidth="1"/>
    <col min="8" max="8" width="15.28515625" customWidth="1"/>
    <col min="9" max="9" width="11.42578125" style="170" customWidth="1"/>
    <col min="10" max="10" width="15.28515625" customWidth="1"/>
    <col min="11" max="11" width="18.85546875" style="170" customWidth="1"/>
    <col min="12" max="12" width="11.42578125" customWidth="1"/>
    <col min="13" max="13" width="11.42578125" style="170" customWidth="1"/>
    <col min="14" max="14" width="11.42578125" customWidth="1"/>
    <col min="15" max="15" width="11.42578125" style="170" customWidth="1"/>
    <col min="16" max="16" width="15.28515625" customWidth="1"/>
    <col min="17" max="17" width="18.28515625" style="170" customWidth="1"/>
    <col min="18" max="18" width="14.140625" customWidth="1"/>
    <col min="19" max="19" width="25.7109375" customWidth="1"/>
    <col min="20" max="21" width="15.7109375" customWidth="1"/>
    <col min="22" max="22" width="17" customWidth="1"/>
  </cols>
  <sheetData>
    <row r="1" spans="1:28" s="340" customFormat="1" ht="24.75" customHeight="1" x14ac:dyDescent="0.25">
      <c r="B1" s="448" t="s">
        <v>1612</v>
      </c>
      <c r="C1" s="448" t="s">
        <v>1613</v>
      </c>
      <c r="D1" s="448" t="s">
        <v>1614</v>
      </c>
      <c r="E1" s="448" t="s">
        <v>1615</v>
      </c>
      <c r="F1" s="568" t="s">
        <v>1316</v>
      </c>
      <c r="G1" s="568"/>
      <c r="H1" s="568"/>
      <c r="I1" s="568"/>
      <c r="J1" s="568"/>
      <c r="K1" s="568"/>
      <c r="L1" s="568"/>
      <c r="M1" s="568"/>
      <c r="N1" s="341"/>
      <c r="O1" s="341"/>
      <c r="P1" s="341"/>
      <c r="Q1" s="341"/>
      <c r="R1" s="341"/>
      <c r="S1" s="341"/>
      <c r="T1" s="341"/>
      <c r="U1" s="341"/>
      <c r="V1" s="341"/>
      <c r="W1" s="341"/>
      <c r="X1" s="341"/>
      <c r="Y1" s="341"/>
      <c r="Z1" s="341"/>
      <c r="AA1" s="341"/>
      <c r="AB1" s="341"/>
    </row>
    <row r="2" spans="1:28" s="340" customFormat="1" ht="18.75" x14ac:dyDescent="0.25">
      <c r="A2" s="339" t="s">
        <v>1315</v>
      </c>
      <c r="H2" s="341"/>
      <c r="I2" s="342"/>
      <c r="J2" s="341"/>
      <c r="K2" s="341"/>
      <c r="L2" s="341"/>
      <c r="M2" s="341"/>
      <c r="N2" s="341"/>
      <c r="O2" s="341"/>
      <c r="P2" s="341"/>
      <c r="Q2" s="341"/>
      <c r="R2" s="341"/>
      <c r="S2" s="341"/>
      <c r="T2" s="341"/>
      <c r="U2" s="341"/>
      <c r="V2" s="341"/>
      <c r="W2" s="341"/>
      <c r="X2" s="341"/>
      <c r="Y2" s="341"/>
      <c r="Z2" s="341"/>
      <c r="AA2" s="341"/>
      <c r="AB2" s="341"/>
    </row>
    <row r="3" spans="1:28" s="340" customFormat="1" ht="18.75" x14ac:dyDescent="0.25">
      <c r="A3" s="339" t="s">
        <v>1387</v>
      </c>
      <c r="H3" s="341"/>
      <c r="I3" s="342"/>
      <c r="J3" s="341"/>
      <c r="K3" s="341"/>
      <c r="L3" s="341"/>
      <c r="M3" s="341"/>
      <c r="N3" s="341"/>
      <c r="O3" s="341"/>
      <c r="P3" s="341"/>
      <c r="Q3" s="341"/>
      <c r="R3" s="341"/>
      <c r="S3" s="341"/>
      <c r="T3" s="341"/>
      <c r="U3" s="341"/>
      <c r="V3" s="341"/>
      <c r="W3" s="341"/>
      <c r="X3" s="341"/>
      <c r="Y3" s="341"/>
      <c r="Z3" s="341"/>
      <c r="AA3" s="341"/>
      <c r="AB3" s="341"/>
    </row>
    <row r="4" spans="1:28" s="340" customFormat="1" ht="18.75" x14ac:dyDescent="0.25">
      <c r="A4" s="339" t="s">
        <v>1388</v>
      </c>
      <c r="H4" s="341"/>
      <c r="I4" s="342"/>
      <c r="J4" s="341"/>
      <c r="K4" s="341"/>
      <c r="L4" s="341"/>
      <c r="M4" s="341"/>
      <c r="N4" s="341"/>
      <c r="O4" s="341"/>
      <c r="P4" s="341"/>
      <c r="Q4" s="341"/>
      <c r="R4" s="341"/>
      <c r="S4" s="341"/>
      <c r="T4" s="341"/>
      <c r="U4" s="341"/>
      <c r="V4" s="341"/>
      <c r="W4" s="341"/>
      <c r="X4" s="341"/>
      <c r="Y4" s="341"/>
      <c r="Z4" s="341"/>
      <c r="AA4" s="341"/>
      <c r="AB4" s="341"/>
    </row>
    <row r="5" spans="1:28" s="340" customFormat="1" ht="18.75" customHeight="1" x14ac:dyDescent="0.25">
      <c r="A5" s="569" t="s">
        <v>1389</v>
      </c>
      <c r="B5" s="570"/>
      <c r="C5" s="570"/>
      <c r="D5" s="570"/>
      <c r="E5" s="570"/>
      <c r="F5" s="570"/>
      <c r="G5" s="570"/>
      <c r="H5" s="570"/>
      <c r="I5" s="570"/>
      <c r="J5" s="570"/>
      <c r="K5" s="570"/>
      <c r="L5" s="570"/>
      <c r="M5" s="570"/>
      <c r="N5" s="570"/>
      <c r="O5" s="570"/>
      <c r="P5" s="570"/>
      <c r="Q5" s="570"/>
      <c r="R5" s="570"/>
      <c r="S5" s="570"/>
      <c r="T5" s="570"/>
      <c r="U5" s="570"/>
      <c r="V5" s="570"/>
    </row>
    <row r="6" spans="1:28" ht="15" customHeight="1" x14ac:dyDescent="0.25">
      <c r="A6" s="502" t="s">
        <v>58</v>
      </c>
      <c r="B6" s="501" t="s">
        <v>71</v>
      </c>
      <c r="C6" s="504" t="s">
        <v>1497</v>
      </c>
      <c r="D6" s="504" t="s">
        <v>1498</v>
      </c>
      <c r="E6" s="504" t="s">
        <v>54</v>
      </c>
      <c r="F6" s="504" t="s">
        <v>352</v>
      </c>
      <c r="G6" s="504" t="s">
        <v>55</v>
      </c>
      <c r="H6" s="507" t="s">
        <v>60</v>
      </c>
      <c r="I6" s="513"/>
      <c r="J6" s="513"/>
      <c r="K6" s="513"/>
      <c r="L6" s="513"/>
      <c r="M6" s="513"/>
      <c r="N6" s="513"/>
      <c r="O6" s="508"/>
      <c r="P6" s="509" t="s">
        <v>61</v>
      </c>
      <c r="Q6" s="510"/>
      <c r="R6" s="501" t="s">
        <v>62</v>
      </c>
      <c r="S6" s="501" t="s">
        <v>63</v>
      </c>
      <c r="T6" s="501" t="s">
        <v>70</v>
      </c>
      <c r="U6" s="501" t="s">
        <v>69</v>
      </c>
      <c r="V6" s="498" t="s">
        <v>56</v>
      </c>
    </row>
    <row r="7" spans="1:28" ht="15" customHeight="1" x14ac:dyDescent="0.25">
      <c r="A7" s="502"/>
      <c r="B7" s="502"/>
      <c r="C7" s="505"/>
      <c r="D7" s="505"/>
      <c r="E7" s="505"/>
      <c r="F7" s="505"/>
      <c r="G7" s="505"/>
      <c r="H7" s="507" t="s">
        <v>64</v>
      </c>
      <c r="I7" s="508"/>
      <c r="J7" s="507" t="s">
        <v>65</v>
      </c>
      <c r="K7" s="508"/>
      <c r="L7" s="507" t="s">
        <v>66</v>
      </c>
      <c r="M7" s="508"/>
      <c r="N7" s="507" t="s">
        <v>67</v>
      </c>
      <c r="O7" s="508"/>
      <c r="P7" s="511"/>
      <c r="Q7" s="512"/>
      <c r="R7" s="502"/>
      <c r="S7" s="502"/>
      <c r="T7" s="502"/>
      <c r="U7" s="502"/>
      <c r="V7" s="499"/>
    </row>
    <row r="8" spans="1:28" ht="25.5" x14ac:dyDescent="0.25">
      <c r="A8" s="503"/>
      <c r="B8" s="503"/>
      <c r="C8" s="506"/>
      <c r="D8" s="506"/>
      <c r="E8" s="506"/>
      <c r="F8" s="506"/>
      <c r="G8" s="506"/>
      <c r="H8" s="371" t="s">
        <v>68</v>
      </c>
      <c r="I8" s="371" t="s">
        <v>4</v>
      </c>
      <c r="J8" s="371" t="s">
        <v>68</v>
      </c>
      <c r="K8" s="371" t="s">
        <v>4</v>
      </c>
      <c r="L8" s="371" t="s">
        <v>68</v>
      </c>
      <c r="M8" s="371" t="s">
        <v>4</v>
      </c>
      <c r="N8" s="371" t="s">
        <v>68</v>
      </c>
      <c r="O8" s="371" t="s">
        <v>4</v>
      </c>
      <c r="P8" s="371" t="s">
        <v>68</v>
      </c>
      <c r="Q8" s="371" t="s">
        <v>4</v>
      </c>
      <c r="R8" s="503"/>
      <c r="S8" s="503"/>
      <c r="T8" s="503"/>
      <c r="U8" s="503"/>
      <c r="V8" s="500"/>
    </row>
    <row r="9" spans="1:28" s="300" customFormat="1" ht="15.75" x14ac:dyDescent="0.25">
      <c r="A9" s="372"/>
      <c r="B9" s="373"/>
      <c r="C9" s="374"/>
      <c r="D9" s="374"/>
      <c r="E9" s="374"/>
      <c r="F9" s="375"/>
      <c r="G9" s="374"/>
      <c r="H9" s="376"/>
      <c r="I9" s="376"/>
      <c r="J9" s="376"/>
      <c r="K9" s="376"/>
      <c r="L9" s="376"/>
      <c r="M9" s="376"/>
      <c r="N9" s="376"/>
      <c r="O9" s="376"/>
      <c r="P9" s="376"/>
      <c r="Q9" s="376"/>
      <c r="R9" s="377"/>
      <c r="S9" s="377"/>
      <c r="T9" s="377"/>
      <c r="U9" s="377"/>
      <c r="V9" s="378"/>
    </row>
    <row r="10" spans="1:28" ht="25.5" hidden="1" customHeight="1" x14ac:dyDescent="0.25">
      <c r="A10" s="574" t="s">
        <v>1391</v>
      </c>
      <c r="B10" s="574" t="s">
        <v>1390</v>
      </c>
      <c r="C10" s="261"/>
      <c r="D10" s="261"/>
      <c r="E10" s="261"/>
      <c r="F10" s="261"/>
      <c r="G10" s="261"/>
      <c r="H10" s="291"/>
      <c r="I10" s="292"/>
      <c r="J10" s="291"/>
      <c r="K10" s="292"/>
      <c r="L10" s="291"/>
      <c r="M10" s="292"/>
      <c r="N10" s="291"/>
      <c r="O10" s="292"/>
      <c r="P10" s="336">
        <f t="shared" ref="P10:Q10" si="0">H10+J10+L10+N10</f>
        <v>0</v>
      </c>
      <c r="Q10" s="334">
        <f t="shared" si="0"/>
        <v>0</v>
      </c>
      <c r="R10" s="261"/>
      <c r="S10" s="261"/>
      <c r="T10" s="261"/>
      <c r="U10" s="261"/>
      <c r="V10" s="261"/>
    </row>
    <row r="11" spans="1:28" s="300" customFormat="1" ht="21.75" hidden="1" customHeight="1" x14ac:dyDescent="0.25">
      <c r="A11" s="574"/>
      <c r="B11" s="574"/>
      <c r="C11" s="261"/>
      <c r="D11" s="261"/>
      <c r="E11" s="261"/>
      <c r="F11" s="261"/>
      <c r="G11" s="261"/>
      <c r="H11" s="291"/>
      <c r="I11" s="292"/>
      <c r="J11" s="291"/>
      <c r="K11" s="292"/>
      <c r="L11" s="291"/>
      <c r="M11" s="292"/>
      <c r="N11" s="291"/>
      <c r="O11" s="292"/>
      <c r="P11" s="336">
        <f t="shared" ref="P11:P24" si="1">H11+J11+L11+N11</f>
        <v>0</v>
      </c>
      <c r="Q11" s="334">
        <f t="shared" ref="Q11:Q24" si="2">I11+K11+M11+O11</f>
        <v>0</v>
      </c>
      <c r="R11" s="261"/>
      <c r="S11" s="261"/>
      <c r="T11" s="261"/>
      <c r="U11" s="261"/>
      <c r="V11" s="261"/>
    </row>
    <row r="12" spans="1:28" s="300" customFormat="1" ht="18.75" hidden="1" customHeight="1" x14ac:dyDescent="0.25">
      <c r="A12" s="574"/>
      <c r="B12" s="574"/>
      <c r="C12" s="261"/>
      <c r="D12" s="261"/>
      <c r="E12" s="261"/>
      <c r="F12" s="261"/>
      <c r="G12" s="261"/>
      <c r="H12" s="291"/>
      <c r="I12" s="292"/>
      <c r="J12" s="291"/>
      <c r="K12" s="292"/>
      <c r="L12" s="291"/>
      <c r="M12" s="292"/>
      <c r="N12" s="291"/>
      <c r="O12" s="292"/>
      <c r="P12" s="336">
        <f t="shared" si="1"/>
        <v>0</v>
      </c>
      <c r="Q12" s="334">
        <f t="shared" si="2"/>
        <v>0</v>
      </c>
      <c r="R12" s="261"/>
      <c r="S12" s="261"/>
      <c r="T12" s="261"/>
      <c r="U12" s="261"/>
      <c r="V12" s="261"/>
    </row>
    <row r="13" spans="1:28" s="300" customFormat="1" ht="22.5" hidden="1" customHeight="1" x14ac:dyDescent="0.25">
      <c r="A13" s="574"/>
      <c r="B13" s="574"/>
      <c r="C13" s="261"/>
      <c r="D13" s="261"/>
      <c r="E13" s="261"/>
      <c r="F13" s="261"/>
      <c r="G13" s="261"/>
      <c r="H13" s="291"/>
      <c r="I13" s="292"/>
      <c r="J13" s="291"/>
      <c r="K13" s="292"/>
      <c r="L13" s="291"/>
      <c r="M13" s="292"/>
      <c r="N13" s="291"/>
      <c r="O13" s="292"/>
      <c r="P13" s="336">
        <f t="shared" si="1"/>
        <v>0</v>
      </c>
      <c r="Q13" s="334">
        <f t="shared" si="2"/>
        <v>0</v>
      </c>
      <c r="R13" s="261"/>
      <c r="S13" s="261"/>
      <c r="T13" s="261"/>
      <c r="U13" s="261"/>
      <c r="V13" s="261"/>
    </row>
    <row r="14" spans="1:28" s="300" customFormat="1" ht="16.5" hidden="1" customHeight="1" x14ac:dyDescent="0.25">
      <c r="A14" s="574"/>
      <c r="B14" s="574"/>
      <c r="C14" s="261"/>
      <c r="D14" s="261"/>
      <c r="E14" s="261"/>
      <c r="F14" s="261"/>
      <c r="G14" s="261"/>
      <c r="H14" s="291"/>
      <c r="I14" s="292"/>
      <c r="J14" s="291"/>
      <c r="K14" s="292"/>
      <c r="L14" s="291"/>
      <c r="M14" s="292"/>
      <c r="N14" s="291"/>
      <c r="O14" s="292"/>
      <c r="P14" s="336">
        <f t="shared" si="1"/>
        <v>0</v>
      </c>
      <c r="Q14" s="334">
        <f t="shared" si="2"/>
        <v>0</v>
      </c>
      <c r="R14" s="261"/>
      <c r="S14" s="261"/>
      <c r="T14" s="261"/>
      <c r="U14" s="261"/>
      <c r="V14" s="261"/>
    </row>
    <row r="15" spans="1:28" s="300" customFormat="1" ht="22.5" hidden="1" customHeight="1" x14ac:dyDescent="0.25">
      <c r="A15" s="574"/>
      <c r="B15" s="574"/>
      <c r="C15" s="261"/>
      <c r="D15" s="261"/>
      <c r="E15" s="261"/>
      <c r="F15" s="261"/>
      <c r="G15" s="261"/>
      <c r="H15" s="291"/>
      <c r="I15" s="292"/>
      <c r="J15" s="291"/>
      <c r="K15" s="292"/>
      <c r="L15" s="291"/>
      <c r="M15" s="292"/>
      <c r="N15" s="291"/>
      <c r="O15" s="292"/>
      <c r="P15" s="336">
        <f t="shared" si="1"/>
        <v>0</v>
      </c>
      <c r="Q15" s="334">
        <f t="shared" si="2"/>
        <v>0</v>
      </c>
      <c r="R15" s="261"/>
      <c r="S15" s="261"/>
      <c r="T15" s="261"/>
      <c r="U15" s="261"/>
      <c r="V15" s="261"/>
    </row>
    <row r="16" spans="1:28" ht="12.75" hidden="1" customHeight="1" x14ac:dyDescent="0.25">
      <c r="A16" s="574"/>
      <c r="B16" s="574"/>
      <c r="C16" s="261"/>
      <c r="D16" s="261"/>
      <c r="E16" s="261"/>
      <c r="F16" s="261"/>
      <c r="G16" s="261"/>
      <c r="H16" s="291"/>
      <c r="I16" s="292"/>
      <c r="J16" s="291"/>
      <c r="K16" s="292"/>
      <c r="L16" s="291"/>
      <c r="M16" s="292"/>
      <c r="N16" s="291"/>
      <c r="O16" s="292"/>
      <c r="P16" s="336">
        <f t="shared" si="1"/>
        <v>0</v>
      </c>
      <c r="Q16" s="334">
        <f t="shared" si="2"/>
        <v>0</v>
      </c>
      <c r="R16" s="261"/>
      <c r="S16" s="261"/>
      <c r="T16" s="261"/>
      <c r="U16" s="261"/>
      <c r="V16" s="261"/>
    </row>
    <row r="17" spans="1:22" s="300" customFormat="1" ht="18" hidden="1" customHeight="1" x14ac:dyDescent="0.25">
      <c r="A17" s="514" t="s">
        <v>1393</v>
      </c>
      <c r="B17" s="514" t="s">
        <v>77</v>
      </c>
      <c r="C17" s="261"/>
      <c r="D17" s="261"/>
      <c r="E17" s="261"/>
      <c r="F17" s="261"/>
      <c r="G17" s="261"/>
      <c r="H17" s="291"/>
      <c r="I17" s="292"/>
      <c r="J17" s="291"/>
      <c r="K17" s="292"/>
      <c r="L17" s="291"/>
      <c r="M17" s="292"/>
      <c r="N17" s="291"/>
      <c r="O17" s="292"/>
      <c r="P17" s="336">
        <f t="shared" si="1"/>
        <v>0</v>
      </c>
      <c r="Q17" s="334">
        <f t="shared" si="2"/>
        <v>0</v>
      </c>
      <c r="R17" s="261"/>
      <c r="S17" s="261"/>
      <c r="T17" s="261"/>
      <c r="U17" s="261"/>
      <c r="V17" s="261"/>
    </row>
    <row r="18" spans="1:22" s="300" customFormat="1" ht="11.25" hidden="1" customHeight="1" x14ac:dyDescent="0.25">
      <c r="A18" s="515"/>
      <c r="B18" s="515"/>
      <c r="C18" s="261"/>
      <c r="D18" s="261"/>
      <c r="E18" s="261"/>
      <c r="F18" s="261"/>
      <c r="G18" s="261"/>
      <c r="H18" s="291"/>
      <c r="I18" s="292"/>
      <c r="J18" s="291"/>
      <c r="K18" s="292"/>
      <c r="L18" s="291"/>
      <c r="M18" s="292"/>
      <c r="N18" s="291"/>
      <c r="O18" s="292"/>
      <c r="P18" s="336">
        <f t="shared" si="1"/>
        <v>0</v>
      </c>
      <c r="Q18" s="334">
        <f t="shared" si="2"/>
        <v>0</v>
      </c>
      <c r="R18" s="261"/>
      <c r="S18" s="261"/>
      <c r="T18" s="261"/>
      <c r="U18" s="261"/>
      <c r="V18" s="261"/>
    </row>
    <row r="19" spans="1:22" s="300" customFormat="1" ht="21.75" hidden="1" customHeight="1" x14ac:dyDescent="0.25">
      <c r="A19" s="515"/>
      <c r="B19" s="515"/>
      <c r="C19" s="261"/>
      <c r="D19" s="261"/>
      <c r="E19" s="261"/>
      <c r="F19" s="261"/>
      <c r="G19" s="261"/>
      <c r="H19" s="291"/>
      <c r="I19" s="292"/>
      <c r="J19" s="291"/>
      <c r="K19" s="292"/>
      <c r="L19" s="291"/>
      <c r="M19" s="292"/>
      <c r="N19" s="291"/>
      <c r="O19" s="292"/>
      <c r="P19" s="336">
        <f t="shared" si="1"/>
        <v>0</v>
      </c>
      <c r="Q19" s="334">
        <f t="shared" si="2"/>
        <v>0</v>
      </c>
      <c r="R19" s="261"/>
      <c r="S19" s="261"/>
      <c r="T19" s="261"/>
      <c r="U19" s="261"/>
      <c r="V19" s="261"/>
    </row>
    <row r="20" spans="1:22" s="300" customFormat="1" ht="23.25" hidden="1" customHeight="1" x14ac:dyDescent="0.25">
      <c r="A20" s="515"/>
      <c r="B20" s="515"/>
      <c r="C20" s="261"/>
      <c r="D20" s="261"/>
      <c r="E20" s="261"/>
      <c r="F20" s="261"/>
      <c r="G20" s="261"/>
      <c r="H20" s="291"/>
      <c r="I20" s="292"/>
      <c r="J20" s="291"/>
      <c r="K20" s="292"/>
      <c r="L20" s="291"/>
      <c r="M20" s="292"/>
      <c r="N20" s="291"/>
      <c r="O20" s="292"/>
      <c r="P20" s="336">
        <f t="shared" si="1"/>
        <v>0</v>
      </c>
      <c r="Q20" s="334">
        <f t="shared" si="2"/>
        <v>0</v>
      </c>
      <c r="R20" s="261"/>
      <c r="S20" s="261"/>
      <c r="T20" s="261"/>
      <c r="U20" s="261"/>
      <c r="V20" s="261"/>
    </row>
    <row r="21" spans="1:22" s="300" customFormat="1" ht="25.5" hidden="1" customHeight="1" x14ac:dyDescent="0.25">
      <c r="A21" s="515"/>
      <c r="B21" s="515"/>
      <c r="C21" s="261"/>
      <c r="D21" s="261"/>
      <c r="E21" s="261"/>
      <c r="F21" s="261"/>
      <c r="G21" s="261"/>
      <c r="H21" s="291"/>
      <c r="I21" s="292"/>
      <c r="J21" s="291"/>
      <c r="K21" s="292"/>
      <c r="L21" s="291"/>
      <c r="M21" s="292"/>
      <c r="N21" s="291"/>
      <c r="O21" s="292"/>
      <c r="P21" s="336">
        <f t="shared" si="1"/>
        <v>0</v>
      </c>
      <c r="Q21" s="334">
        <f t="shared" si="2"/>
        <v>0</v>
      </c>
      <c r="R21" s="261"/>
      <c r="S21" s="261"/>
      <c r="T21" s="261"/>
      <c r="U21" s="261"/>
      <c r="V21" s="261"/>
    </row>
    <row r="22" spans="1:22" s="300" customFormat="1" ht="24.75" hidden="1" customHeight="1" x14ac:dyDescent="0.25">
      <c r="A22" s="516"/>
      <c r="B22" s="516"/>
      <c r="C22" s="261"/>
      <c r="D22" s="261"/>
      <c r="E22" s="261"/>
      <c r="F22" s="261"/>
      <c r="G22" s="261"/>
      <c r="H22" s="291"/>
      <c r="I22" s="292"/>
      <c r="J22" s="291"/>
      <c r="K22" s="292"/>
      <c r="L22" s="291"/>
      <c r="M22" s="292"/>
      <c r="N22" s="291"/>
      <c r="O22" s="292"/>
      <c r="P22" s="336">
        <f t="shared" si="1"/>
        <v>0</v>
      </c>
      <c r="Q22" s="334">
        <f t="shared" si="2"/>
        <v>0</v>
      </c>
      <c r="R22" s="261"/>
      <c r="S22" s="261"/>
      <c r="T22" s="261"/>
      <c r="U22" s="261"/>
      <c r="V22" s="261"/>
    </row>
    <row r="23" spans="1:22" s="300" customFormat="1" ht="95.1" customHeight="1" x14ac:dyDescent="0.25">
      <c r="A23" s="571" t="s">
        <v>1394</v>
      </c>
      <c r="B23" s="572" t="s">
        <v>1677</v>
      </c>
      <c r="C23" s="596" t="s">
        <v>1676</v>
      </c>
      <c r="D23" s="597" t="s">
        <v>1755</v>
      </c>
      <c r="E23" s="597" t="s">
        <v>1744</v>
      </c>
      <c r="F23" s="597" t="s">
        <v>1698</v>
      </c>
      <c r="G23" s="597" t="s">
        <v>1722</v>
      </c>
      <c r="H23" s="589">
        <v>0.2</v>
      </c>
      <c r="I23" s="293">
        <f>+'2. CONTRATACION DE PERSONAL'!G59*0.25</f>
        <v>9000</v>
      </c>
      <c r="J23" s="589">
        <v>0.3</v>
      </c>
      <c r="K23" s="293">
        <f>+'2. CONTRATACION DE PERSONAL'!G59*0.25</f>
        <v>9000</v>
      </c>
      <c r="L23" s="589">
        <v>0.3</v>
      </c>
      <c r="M23" s="293">
        <f>+'5. ACTIVIDADES ESPECIALES'!D199+ ('2. CONTRATACION DE PERSONAL'!G59*0.25)</f>
        <v>17700</v>
      </c>
      <c r="N23" s="589">
        <v>0.2</v>
      </c>
      <c r="O23" s="293">
        <f>+'2. CONTRATACION DE PERSONAL'!G59*0.25</f>
        <v>9000</v>
      </c>
      <c r="P23" s="480">
        <f t="shared" si="1"/>
        <v>1</v>
      </c>
      <c r="Q23" s="334">
        <f t="shared" si="2"/>
        <v>44700</v>
      </c>
      <c r="R23" s="597"/>
      <c r="S23" s="598" t="s">
        <v>1720</v>
      </c>
      <c r="T23" s="477" t="s">
        <v>1718</v>
      </c>
      <c r="U23" s="598" t="s">
        <v>1717</v>
      </c>
      <c r="V23" s="477" t="s">
        <v>1719</v>
      </c>
    </row>
    <row r="24" spans="1:22" s="300" customFormat="1" ht="94.5" x14ac:dyDescent="0.25">
      <c r="A24" s="571"/>
      <c r="B24" s="573"/>
      <c r="C24" s="599"/>
      <c r="D24" s="597" t="s">
        <v>1679</v>
      </c>
      <c r="E24" s="597" t="s">
        <v>1678</v>
      </c>
      <c r="F24" s="597" t="s">
        <v>1699</v>
      </c>
      <c r="G24" s="611" t="s">
        <v>1682</v>
      </c>
      <c r="H24" s="589">
        <v>0.2</v>
      </c>
      <c r="I24" s="293"/>
      <c r="J24" s="589">
        <v>0.3</v>
      </c>
      <c r="K24" s="293"/>
      <c r="L24" s="589">
        <v>0.3</v>
      </c>
      <c r="M24" s="293"/>
      <c r="N24" s="589">
        <v>0.2</v>
      </c>
      <c r="O24" s="293"/>
      <c r="P24" s="480">
        <f t="shared" si="1"/>
        <v>1</v>
      </c>
      <c r="Q24" s="334">
        <f t="shared" si="2"/>
        <v>0</v>
      </c>
      <c r="R24" s="597"/>
      <c r="S24" s="598" t="s">
        <v>1742</v>
      </c>
      <c r="T24" s="477" t="s">
        <v>1703</v>
      </c>
      <c r="U24" s="598" t="s">
        <v>1717</v>
      </c>
      <c r="V24" s="477" t="s">
        <v>1675</v>
      </c>
    </row>
    <row r="25" spans="1:22" ht="15.75" x14ac:dyDescent="0.25">
      <c r="A25" s="230"/>
      <c r="B25" s="231"/>
      <c r="C25" s="231"/>
      <c r="D25" s="231"/>
      <c r="E25" s="230" t="s">
        <v>1392</v>
      </c>
      <c r="F25" s="231"/>
      <c r="G25" s="232"/>
      <c r="H25" s="454">
        <f t="shared" ref="H25:Q25" si="3">SUM(H10:H24)</f>
        <v>0.4</v>
      </c>
      <c r="I25" s="455">
        <f t="shared" si="3"/>
        <v>9000</v>
      </c>
      <c r="J25" s="454">
        <f t="shared" si="3"/>
        <v>0.6</v>
      </c>
      <c r="K25" s="455">
        <f t="shared" si="3"/>
        <v>9000</v>
      </c>
      <c r="L25" s="454">
        <f t="shared" si="3"/>
        <v>0.6</v>
      </c>
      <c r="M25" s="455">
        <f t="shared" si="3"/>
        <v>17700</v>
      </c>
      <c r="N25" s="454">
        <f t="shared" si="3"/>
        <v>0.4</v>
      </c>
      <c r="O25" s="455">
        <f t="shared" si="3"/>
        <v>9000</v>
      </c>
      <c r="P25" s="454">
        <f t="shared" si="3"/>
        <v>2</v>
      </c>
      <c r="Q25" s="172">
        <f t="shared" si="3"/>
        <v>44700</v>
      </c>
      <c r="R25" s="6"/>
      <c r="S25" s="6"/>
      <c r="T25" s="6"/>
      <c r="U25" s="6"/>
      <c r="V25" s="6"/>
    </row>
    <row r="28" spans="1:22" x14ac:dyDescent="0.25">
      <c r="C28" s="395"/>
    </row>
    <row r="29" spans="1:22" x14ac:dyDescent="0.25">
      <c r="C29" s="395"/>
    </row>
    <row r="30" spans="1:22" x14ac:dyDescent="0.25">
      <c r="C30" s="395"/>
    </row>
    <row r="31" spans="1:22" x14ac:dyDescent="0.25">
      <c r="C31" s="395"/>
    </row>
  </sheetData>
  <mergeCells count="27">
    <mergeCell ref="E6:E8"/>
    <mergeCell ref="A23:A24"/>
    <mergeCell ref="B23:B24"/>
    <mergeCell ref="B10:B16"/>
    <mergeCell ref="B6:B8"/>
    <mergeCell ref="C6:C8"/>
    <mergeCell ref="A10:A16"/>
    <mergeCell ref="A17:A22"/>
    <mergeCell ref="B17:B22"/>
    <mergeCell ref="D6:D8"/>
    <mergeCell ref="C23:C24"/>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2">
      <formula1>$B$1:$E$1</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F10" sqref="F10"/>
    </sheetView>
  </sheetViews>
  <sheetFormatPr baseColWidth="10" defaultColWidth="11.42578125" defaultRowHeight="15" x14ac:dyDescent="0.25"/>
  <cols>
    <col min="1" max="1" width="35.7109375" style="300" customWidth="1"/>
    <col min="2" max="2" width="35.85546875" style="300" customWidth="1"/>
    <col min="3" max="3" width="27.42578125" style="300" customWidth="1"/>
    <col min="4" max="4" width="27.42578125" style="395" customWidth="1"/>
    <col min="5" max="7" width="27.42578125" style="300" customWidth="1"/>
    <col min="8" max="8" width="15.28515625" style="300" customWidth="1"/>
    <col min="9" max="9" width="11.42578125" style="170"/>
    <col min="10" max="10" width="15.28515625" style="300" customWidth="1"/>
    <col min="11" max="11" width="18.85546875" style="170" customWidth="1"/>
    <col min="12" max="12" width="11.42578125" style="300"/>
    <col min="13" max="13" width="11.42578125" style="170"/>
    <col min="14" max="14" width="11.42578125" style="300"/>
    <col min="15" max="15" width="11.42578125" style="170"/>
    <col min="16" max="16" width="15.28515625" style="300" customWidth="1"/>
    <col min="17" max="17" width="18.28515625" style="170" customWidth="1"/>
    <col min="18" max="20" width="14.140625" style="300" customWidth="1"/>
    <col min="21" max="21" width="17" style="300" customWidth="1"/>
    <col min="22" max="16384" width="11.42578125" style="300"/>
  </cols>
  <sheetData>
    <row r="1" spans="1:42" ht="24.75" customHeight="1" x14ac:dyDescent="0.25">
      <c r="A1" s="340"/>
      <c r="B1" s="340"/>
      <c r="C1" s="340"/>
      <c r="D1" s="340"/>
      <c r="E1" s="340"/>
      <c r="F1" s="568" t="s">
        <v>1439</v>
      </c>
      <c r="G1" s="568"/>
      <c r="H1" s="568"/>
      <c r="I1" s="568"/>
      <c r="J1" s="568"/>
      <c r="K1" s="568"/>
      <c r="L1" s="568"/>
      <c r="M1" s="568"/>
      <c r="N1" s="341"/>
      <c r="O1" s="395" t="s">
        <v>1616</v>
      </c>
      <c r="P1" s="395" t="s">
        <v>1617</v>
      </c>
      <c r="Q1" s="395" t="s">
        <v>1618</v>
      </c>
      <c r="R1" s="395" t="s">
        <v>1619</v>
      </c>
      <c r="S1" s="395" t="s">
        <v>1620</v>
      </c>
      <c r="T1" s="395" t="s">
        <v>1621</v>
      </c>
      <c r="U1" s="395" t="s">
        <v>1622</v>
      </c>
      <c r="V1" s="395" t="s">
        <v>1623</v>
      </c>
      <c r="W1" s="395" t="s">
        <v>1624</v>
      </c>
      <c r="X1" s="395" t="s">
        <v>1625</v>
      </c>
      <c r="Y1" s="395" t="s">
        <v>1626</v>
      </c>
      <c r="Z1" s="395" t="s">
        <v>1627</v>
      </c>
      <c r="AA1" s="395" t="s">
        <v>1628</v>
      </c>
      <c r="AB1" s="395" t="s">
        <v>1629</v>
      </c>
      <c r="AC1" s="395" t="s">
        <v>1630</v>
      </c>
      <c r="AD1" s="395" t="s">
        <v>1631</v>
      </c>
      <c r="AE1" s="395" t="s">
        <v>1632</v>
      </c>
      <c r="AF1" s="340"/>
      <c r="AG1" s="340"/>
      <c r="AH1" s="340"/>
      <c r="AI1" s="340"/>
      <c r="AJ1" s="340"/>
      <c r="AK1" s="340"/>
      <c r="AL1" s="340"/>
      <c r="AM1" s="340"/>
      <c r="AN1" s="340"/>
      <c r="AO1" s="340"/>
      <c r="AP1" s="340"/>
    </row>
    <row r="2" spans="1:42" ht="18.75" x14ac:dyDescent="0.25">
      <c r="A2" s="339" t="s">
        <v>1315</v>
      </c>
      <c r="B2" s="340"/>
      <c r="C2" s="340"/>
      <c r="D2" s="340"/>
      <c r="E2" s="340"/>
      <c r="F2" s="340"/>
      <c r="G2" s="340"/>
      <c r="H2" s="341"/>
      <c r="I2" s="342"/>
      <c r="J2" s="341"/>
      <c r="K2" s="341"/>
      <c r="L2" s="341"/>
      <c r="M2" s="341"/>
      <c r="N2" s="341"/>
      <c r="O2" s="341"/>
      <c r="P2" s="341"/>
      <c r="Q2" s="341"/>
      <c r="R2" s="341"/>
      <c r="S2" s="341"/>
      <c r="T2" s="341"/>
      <c r="U2" s="341"/>
      <c r="V2" s="341"/>
      <c r="W2" s="341"/>
      <c r="X2" s="341"/>
      <c r="Y2" s="341"/>
      <c r="Z2" s="341"/>
      <c r="AA2" s="341"/>
      <c r="AB2" s="340"/>
      <c r="AC2" s="340"/>
      <c r="AD2" s="340"/>
      <c r="AE2" s="340"/>
      <c r="AF2" s="340"/>
      <c r="AG2" s="340"/>
      <c r="AH2" s="340"/>
      <c r="AI2" s="340"/>
      <c r="AJ2" s="340"/>
      <c r="AK2" s="340"/>
      <c r="AL2" s="340"/>
      <c r="AM2" s="340"/>
      <c r="AN2" s="340"/>
      <c r="AO2" s="340"/>
      <c r="AP2" s="340"/>
    </row>
    <row r="3" spans="1:42" ht="18.75" x14ac:dyDescent="0.25">
      <c r="A3" s="339" t="s">
        <v>1445</v>
      </c>
      <c r="B3" s="340"/>
      <c r="C3" s="340"/>
      <c r="D3" s="340"/>
      <c r="E3" s="340"/>
      <c r="F3" s="340"/>
      <c r="G3" s="340"/>
      <c r="H3" s="341"/>
      <c r="I3" s="342"/>
      <c r="J3" s="341"/>
      <c r="K3" s="341"/>
      <c r="L3" s="341"/>
      <c r="M3" s="341"/>
      <c r="N3" s="341"/>
      <c r="O3" s="341"/>
      <c r="P3" s="341"/>
      <c r="Q3" s="341"/>
      <c r="R3" s="341"/>
      <c r="S3" s="341"/>
      <c r="T3" s="341"/>
      <c r="U3" s="341"/>
      <c r="V3" s="341"/>
      <c r="W3" s="341"/>
      <c r="X3" s="341"/>
      <c r="Y3" s="341"/>
      <c r="Z3" s="341"/>
      <c r="AA3" s="341"/>
      <c r="AB3" s="340"/>
      <c r="AC3" s="340"/>
      <c r="AD3" s="340"/>
      <c r="AE3" s="340"/>
      <c r="AF3" s="340"/>
      <c r="AG3" s="340"/>
      <c r="AH3" s="340"/>
      <c r="AI3" s="340"/>
      <c r="AJ3" s="340"/>
      <c r="AK3" s="340"/>
      <c r="AL3" s="340"/>
      <c r="AM3" s="340"/>
      <c r="AN3" s="340"/>
      <c r="AO3" s="340"/>
      <c r="AP3" s="340"/>
    </row>
    <row r="4" spans="1:42" s="340" customFormat="1" ht="18.75" x14ac:dyDescent="0.25">
      <c r="A4" s="339" t="s">
        <v>1456</v>
      </c>
      <c r="H4" s="341"/>
      <c r="I4" s="342"/>
      <c r="J4" s="341"/>
      <c r="K4" s="341"/>
      <c r="L4" s="341"/>
      <c r="M4" s="341"/>
      <c r="N4" s="341"/>
      <c r="O4" s="341"/>
      <c r="P4" s="341"/>
      <c r="Q4" s="341"/>
      <c r="R4" s="341"/>
      <c r="S4" s="341"/>
      <c r="T4" s="341"/>
      <c r="U4" s="341"/>
      <c r="V4" s="341"/>
      <c r="W4" s="341"/>
      <c r="X4" s="341"/>
      <c r="Y4" s="341"/>
      <c r="Z4" s="341"/>
      <c r="AA4" s="341"/>
    </row>
    <row r="5" spans="1:42" s="340" customFormat="1" ht="18.75" customHeight="1" x14ac:dyDescent="0.25">
      <c r="A5" s="343" t="s">
        <v>1446</v>
      </c>
      <c r="B5" s="344"/>
      <c r="C5" s="344"/>
      <c r="D5" s="344"/>
      <c r="E5" s="344"/>
      <c r="F5" s="344"/>
      <c r="G5" s="344"/>
      <c r="H5" s="344"/>
      <c r="I5" s="344"/>
      <c r="J5" s="344"/>
      <c r="K5" s="344"/>
      <c r="L5" s="344"/>
      <c r="M5" s="344"/>
      <c r="N5" s="344"/>
      <c r="O5" s="344"/>
      <c r="P5" s="344"/>
      <c r="Q5" s="344"/>
      <c r="R5" s="344"/>
      <c r="S5" s="344"/>
      <c r="T5" s="344"/>
      <c r="U5" s="344"/>
    </row>
    <row r="6" spans="1:42" ht="15" customHeight="1" x14ac:dyDescent="0.25">
      <c r="A6" s="502" t="s">
        <v>58</v>
      </c>
      <c r="B6" s="501" t="s">
        <v>71</v>
      </c>
      <c r="C6" s="504" t="s">
        <v>1497</v>
      </c>
      <c r="D6" s="504" t="s">
        <v>1498</v>
      </c>
      <c r="E6" s="504" t="s">
        <v>54</v>
      </c>
      <c r="F6" s="504" t="s">
        <v>352</v>
      </c>
      <c r="G6" s="504" t="s">
        <v>55</v>
      </c>
      <c r="H6" s="507" t="s">
        <v>60</v>
      </c>
      <c r="I6" s="513"/>
      <c r="J6" s="513"/>
      <c r="K6" s="513"/>
      <c r="L6" s="513"/>
      <c r="M6" s="513"/>
      <c r="N6" s="513"/>
      <c r="O6" s="508"/>
      <c r="P6" s="509" t="s">
        <v>61</v>
      </c>
      <c r="Q6" s="510"/>
      <c r="R6" s="501" t="s">
        <v>63</v>
      </c>
      <c r="S6" s="501" t="s">
        <v>70</v>
      </c>
      <c r="T6" s="501" t="s">
        <v>69</v>
      </c>
      <c r="U6" s="498" t="s">
        <v>56</v>
      </c>
    </row>
    <row r="7" spans="1:42" ht="15" customHeight="1" x14ac:dyDescent="0.25">
      <c r="A7" s="502"/>
      <c r="B7" s="502"/>
      <c r="C7" s="505"/>
      <c r="D7" s="505"/>
      <c r="E7" s="505"/>
      <c r="F7" s="505"/>
      <c r="G7" s="505"/>
      <c r="H7" s="507" t="s">
        <v>64</v>
      </c>
      <c r="I7" s="508"/>
      <c r="J7" s="507" t="s">
        <v>65</v>
      </c>
      <c r="K7" s="508"/>
      <c r="L7" s="507" t="s">
        <v>66</v>
      </c>
      <c r="M7" s="508"/>
      <c r="N7" s="507" t="s">
        <v>67</v>
      </c>
      <c r="O7" s="508"/>
      <c r="P7" s="511"/>
      <c r="Q7" s="512"/>
      <c r="R7" s="502"/>
      <c r="S7" s="502"/>
      <c r="T7" s="502"/>
      <c r="U7" s="499"/>
    </row>
    <row r="8" spans="1:42" ht="25.5" x14ac:dyDescent="0.25">
      <c r="A8" s="503"/>
      <c r="B8" s="503"/>
      <c r="C8" s="506"/>
      <c r="D8" s="506"/>
      <c r="E8" s="506"/>
      <c r="F8" s="506"/>
      <c r="G8" s="506"/>
      <c r="H8" s="371" t="s">
        <v>68</v>
      </c>
      <c r="I8" s="371" t="s">
        <v>4</v>
      </c>
      <c r="J8" s="371" t="s">
        <v>68</v>
      </c>
      <c r="K8" s="371" t="s">
        <v>4</v>
      </c>
      <c r="L8" s="371" t="s">
        <v>68</v>
      </c>
      <c r="M8" s="371" t="s">
        <v>4</v>
      </c>
      <c r="N8" s="371" t="s">
        <v>68</v>
      </c>
      <c r="O8" s="371" t="s">
        <v>4</v>
      </c>
      <c r="P8" s="371" t="s">
        <v>68</v>
      </c>
      <c r="Q8" s="371" t="s">
        <v>4</v>
      </c>
      <c r="R8" s="503"/>
      <c r="S8" s="503"/>
      <c r="T8" s="503"/>
      <c r="U8" s="500"/>
    </row>
    <row r="9" spans="1:42" ht="15.75" x14ac:dyDescent="0.25">
      <c r="A9" s="372"/>
      <c r="B9" s="373"/>
      <c r="C9" s="374"/>
      <c r="D9" s="374"/>
      <c r="E9" s="374"/>
      <c r="F9" s="375"/>
      <c r="G9" s="374"/>
      <c r="H9" s="376"/>
      <c r="I9" s="376"/>
      <c r="J9" s="376"/>
      <c r="K9" s="376"/>
      <c r="L9" s="376"/>
      <c r="M9" s="376"/>
      <c r="N9" s="376"/>
      <c r="O9" s="376"/>
      <c r="P9" s="376"/>
      <c r="Q9" s="376"/>
      <c r="R9" s="377"/>
      <c r="S9" s="377"/>
      <c r="T9" s="377"/>
      <c r="U9" s="378"/>
    </row>
    <row r="10" spans="1:42" ht="15.75" customHeight="1" x14ac:dyDescent="0.25">
      <c r="A10" s="514" t="s">
        <v>1447</v>
      </c>
      <c r="B10" s="514" t="s">
        <v>1448</v>
      </c>
      <c r="C10" s="261"/>
      <c r="D10" s="261"/>
      <c r="E10" s="261"/>
      <c r="F10" s="261"/>
      <c r="G10" s="261"/>
      <c r="H10" s="291"/>
      <c r="I10" s="292"/>
      <c r="J10" s="291"/>
      <c r="K10" s="292"/>
      <c r="L10" s="291"/>
      <c r="M10" s="292"/>
      <c r="N10" s="291"/>
      <c r="O10" s="292"/>
      <c r="P10" s="336">
        <f t="shared" ref="P10:Q62" si="0">H10+J10+L10+N10</f>
        <v>0</v>
      </c>
      <c r="Q10" s="334">
        <f t="shared" si="0"/>
        <v>0</v>
      </c>
      <c r="R10" s="261"/>
      <c r="S10" s="261"/>
      <c r="T10" s="261"/>
      <c r="U10" s="261"/>
    </row>
    <row r="11" spans="1:42" ht="15.75" x14ac:dyDescent="0.25">
      <c r="A11" s="515"/>
      <c r="B11" s="515"/>
      <c r="C11" s="261"/>
      <c r="D11" s="261"/>
      <c r="E11" s="261"/>
      <c r="F11" s="261"/>
      <c r="G11" s="261"/>
      <c r="H11" s="291"/>
      <c r="I11" s="292"/>
      <c r="J11" s="291"/>
      <c r="K11" s="292"/>
      <c r="L11" s="291"/>
      <c r="M11" s="292"/>
      <c r="N11" s="291"/>
      <c r="O11" s="292"/>
      <c r="P11" s="336">
        <f t="shared" si="0"/>
        <v>0</v>
      </c>
      <c r="Q11" s="334">
        <f t="shared" si="0"/>
        <v>0</v>
      </c>
      <c r="R11" s="261"/>
      <c r="S11" s="261"/>
      <c r="T11" s="261"/>
      <c r="U11" s="261"/>
    </row>
    <row r="12" spans="1:42" ht="15.75" x14ac:dyDescent="0.25">
      <c r="A12" s="515"/>
      <c r="B12" s="515"/>
      <c r="C12" s="261"/>
      <c r="D12" s="261"/>
      <c r="E12" s="261"/>
      <c r="F12" s="261"/>
      <c r="G12" s="261"/>
      <c r="H12" s="291"/>
      <c r="I12" s="292"/>
      <c r="J12" s="291"/>
      <c r="K12" s="292"/>
      <c r="L12" s="291"/>
      <c r="M12" s="292"/>
      <c r="N12" s="291"/>
      <c r="O12" s="292"/>
      <c r="P12" s="336">
        <f t="shared" si="0"/>
        <v>0</v>
      </c>
      <c r="Q12" s="334">
        <f t="shared" si="0"/>
        <v>0</v>
      </c>
      <c r="R12" s="261"/>
      <c r="S12" s="261"/>
      <c r="T12" s="261"/>
      <c r="U12" s="261"/>
    </row>
    <row r="13" spans="1:42" ht="15.75" x14ac:dyDescent="0.25">
      <c r="A13" s="515"/>
      <c r="B13" s="515"/>
      <c r="C13" s="261"/>
      <c r="D13" s="261"/>
      <c r="E13" s="261"/>
      <c r="F13" s="261"/>
      <c r="G13" s="261"/>
      <c r="H13" s="291"/>
      <c r="I13" s="292"/>
      <c r="J13" s="291"/>
      <c r="K13" s="292"/>
      <c r="L13" s="291"/>
      <c r="M13" s="292"/>
      <c r="N13" s="291"/>
      <c r="O13" s="292"/>
      <c r="P13" s="336">
        <f t="shared" ref="P13:P25" si="1">H13+J13+L13+N13</f>
        <v>0</v>
      </c>
      <c r="Q13" s="334">
        <f t="shared" ref="Q13:Q25" si="2">I13+K13+M13+O13</f>
        <v>0</v>
      </c>
      <c r="R13" s="261"/>
      <c r="S13" s="261"/>
      <c r="T13" s="261"/>
      <c r="U13" s="261"/>
    </row>
    <row r="14" spans="1:42" ht="15.75" x14ac:dyDescent="0.25">
      <c r="A14" s="515"/>
      <c r="B14" s="515"/>
      <c r="C14" s="261"/>
      <c r="D14" s="261"/>
      <c r="E14" s="261"/>
      <c r="F14" s="261"/>
      <c r="G14" s="261"/>
      <c r="H14" s="291"/>
      <c r="I14" s="292"/>
      <c r="J14" s="291"/>
      <c r="K14" s="292"/>
      <c r="L14" s="291"/>
      <c r="M14" s="292"/>
      <c r="N14" s="291"/>
      <c r="O14" s="292"/>
      <c r="P14" s="336">
        <f t="shared" si="1"/>
        <v>0</v>
      </c>
      <c r="Q14" s="334">
        <f t="shared" si="2"/>
        <v>0</v>
      </c>
      <c r="R14" s="261"/>
      <c r="S14" s="261"/>
      <c r="T14" s="261"/>
      <c r="U14" s="261"/>
    </row>
    <row r="15" spans="1:42" ht="15.75" x14ac:dyDescent="0.25">
      <c r="A15" s="515"/>
      <c r="B15" s="515"/>
      <c r="C15" s="261"/>
      <c r="D15" s="261"/>
      <c r="E15" s="261"/>
      <c r="F15" s="261"/>
      <c r="G15" s="261"/>
      <c r="H15" s="291"/>
      <c r="I15" s="292"/>
      <c r="J15" s="291"/>
      <c r="K15" s="292"/>
      <c r="L15" s="291"/>
      <c r="M15" s="292"/>
      <c r="N15" s="291"/>
      <c r="O15" s="292"/>
      <c r="P15" s="336">
        <f t="shared" si="1"/>
        <v>0</v>
      </c>
      <c r="Q15" s="334">
        <f t="shared" si="2"/>
        <v>0</v>
      </c>
      <c r="R15" s="261"/>
      <c r="S15" s="261"/>
      <c r="T15" s="261"/>
      <c r="U15" s="261"/>
    </row>
    <row r="16" spans="1:42" ht="15.75" x14ac:dyDescent="0.25">
      <c r="A16" s="515"/>
      <c r="B16" s="515"/>
      <c r="C16" s="261"/>
      <c r="D16" s="261"/>
      <c r="E16" s="261"/>
      <c r="F16" s="261"/>
      <c r="G16" s="261"/>
      <c r="H16" s="291"/>
      <c r="I16" s="292"/>
      <c r="J16" s="291"/>
      <c r="K16" s="292"/>
      <c r="L16" s="291"/>
      <c r="M16" s="292"/>
      <c r="N16" s="291"/>
      <c r="O16" s="292"/>
      <c r="P16" s="336">
        <f t="shared" si="1"/>
        <v>0</v>
      </c>
      <c r="Q16" s="334">
        <f t="shared" si="2"/>
        <v>0</v>
      </c>
      <c r="R16" s="261"/>
      <c r="S16" s="261"/>
      <c r="T16" s="261"/>
      <c r="U16" s="261"/>
    </row>
    <row r="17" spans="1:21" ht="15.75" x14ac:dyDescent="0.25">
      <c r="A17" s="515"/>
      <c r="B17" s="516"/>
      <c r="C17" s="261"/>
      <c r="D17" s="261"/>
      <c r="E17" s="261"/>
      <c r="F17" s="261"/>
      <c r="G17" s="261"/>
      <c r="H17" s="291"/>
      <c r="I17" s="292"/>
      <c r="J17" s="291"/>
      <c r="K17" s="292"/>
      <c r="L17" s="291"/>
      <c r="M17" s="292"/>
      <c r="N17" s="291"/>
      <c r="O17" s="292"/>
      <c r="P17" s="336">
        <f t="shared" si="1"/>
        <v>0</v>
      </c>
      <c r="Q17" s="334">
        <f t="shared" si="2"/>
        <v>0</v>
      </c>
      <c r="R17" s="261"/>
      <c r="S17" s="261"/>
      <c r="T17" s="261"/>
      <c r="U17" s="261"/>
    </row>
    <row r="18" spans="1:21" ht="15.75" x14ac:dyDescent="0.25">
      <c r="A18" s="515"/>
      <c r="B18" s="514" t="s">
        <v>1449</v>
      </c>
      <c r="C18" s="261"/>
      <c r="D18" s="261"/>
      <c r="E18" s="261"/>
      <c r="F18" s="261"/>
      <c r="G18" s="261"/>
      <c r="H18" s="291"/>
      <c r="I18" s="292"/>
      <c r="J18" s="291"/>
      <c r="K18" s="292"/>
      <c r="L18" s="291"/>
      <c r="M18" s="292"/>
      <c r="N18" s="291"/>
      <c r="O18" s="292"/>
      <c r="P18" s="336">
        <f t="shared" si="1"/>
        <v>0</v>
      </c>
      <c r="Q18" s="334">
        <f t="shared" si="2"/>
        <v>0</v>
      </c>
      <c r="R18" s="261"/>
      <c r="S18" s="261"/>
      <c r="T18" s="261"/>
      <c r="U18" s="261"/>
    </row>
    <row r="19" spans="1:21" ht="15.75" x14ac:dyDescent="0.25">
      <c r="A19" s="515"/>
      <c r="B19" s="515"/>
      <c r="C19" s="261"/>
      <c r="D19" s="261"/>
      <c r="E19" s="261"/>
      <c r="F19" s="261"/>
      <c r="G19" s="261"/>
      <c r="H19" s="291"/>
      <c r="I19" s="292"/>
      <c r="J19" s="291"/>
      <c r="K19" s="292"/>
      <c r="L19" s="291"/>
      <c r="M19" s="292"/>
      <c r="N19" s="291"/>
      <c r="O19" s="292"/>
      <c r="P19" s="336"/>
      <c r="Q19" s="334"/>
      <c r="R19" s="261"/>
      <c r="S19" s="261"/>
      <c r="T19" s="261"/>
      <c r="U19" s="261"/>
    </row>
    <row r="20" spans="1:21" ht="15.75" x14ac:dyDescent="0.25">
      <c r="A20" s="515"/>
      <c r="B20" s="515"/>
      <c r="C20" s="261"/>
      <c r="D20" s="261"/>
      <c r="E20" s="261"/>
      <c r="F20" s="261"/>
      <c r="G20" s="261"/>
      <c r="H20" s="291"/>
      <c r="I20" s="292"/>
      <c r="J20" s="291"/>
      <c r="K20" s="292"/>
      <c r="L20" s="291"/>
      <c r="M20" s="292"/>
      <c r="N20" s="291"/>
      <c r="O20" s="292"/>
      <c r="P20" s="336"/>
      <c r="Q20" s="334"/>
      <c r="R20" s="261"/>
      <c r="S20" s="261"/>
      <c r="T20" s="261"/>
      <c r="U20" s="261"/>
    </row>
    <row r="21" spans="1:21" ht="15.75" x14ac:dyDescent="0.25">
      <c r="A21" s="515"/>
      <c r="B21" s="515"/>
      <c r="C21" s="261"/>
      <c r="D21" s="261"/>
      <c r="E21" s="261"/>
      <c r="F21" s="261"/>
      <c r="G21" s="261"/>
      <c r="H21" s="291"/>
      <c r="I21" s="292"/>
      <c r="J21" s="291"/>
      <c r="K21" s="292"/>
      <c r="L21" s="291"/>
      <c r="M21" s="292"/>
      <c r="N21" s="291"/>
      <c r="O21" s="292"/>
      <c r="P21" s="336"/>
      <c r="Q21" s="334"/>
      <c r="R21" s="261"/>
      <c r="S21" s="261"/>
      <c r="T21" s="261"/>
      <c r="U21" s="261"/>
    </row>
    <row r="22" spans="1:21" ht="15.75" x14ac:dyDescent="0.25">
      <c r="A22" s="515"/>
      <c r="B22" s="515"/>
      <c r="C22" s="261"/>
      <c r="D22" s="261"/>
      <c r="E22" s="261"/>
      <c r="F22" s="261"/>
      <c r="G22" s="261"/>
      <c r="H22" s="291"/>
      <c r="I22" s="292"/>
      <c r="J22" s="291"/>
      <c r="K22" s="292"/>
      <c r="L22" s="291"/>
      <c r="M22" s="292"/>
      <c r="N22" s="291"/>
      <c r="O22" s="292"/>
      <c r="P22" s="336"/>
      <c r="Q22" s="334"/>
      <c r="R22" s="261"/>
      <c r="S22" s="261"/>
      <c r="T22" s="261"/>
      <c r="U22" s="261"/>
    </row>
    <row r="23" spans="1:21" ht="15.75" x14ac:dyDescent="0.25">
      <c r="A23" s="515"/>
      <c r="B23" s="515"/>
      <c r="C23" s="261"/>
      <c r="D23" s="261"/>
      <c r="E23" s="261"/>
      <c r="F23" s="261"/>
      <c r="G23" s="261"/>
      <c r="H23" s="291"/>
      <c r="I23" s="292"/>
      <c r="J23" s="291"/>
      <c r="K23" s="292"/>
      <c r="L23" s="291"/>
      <c r="M23" s="292"/>
      <c r="N23" s="291"/>
      <c r="O23" s="292"/>
      <c r="P23" s="336">
        <f t="shared" si="1"/>
        <v>0</v>
      </c>
      <c r="Q23" s="334">
        <f t="shared" si="2"/>
        <v>0</v>
      </c>
      <c r="R23" s="261"/>
      <c r="S23" s="261"/>
      <c r="T23" s="261"/>
      <c r="U23" s="261"/>
    </row>
    <row r="24" spans="1:21" ht="15.75" x14ac:dyDescent="0.25">
      <c r="A24" s="515"/>
      <c r="B24" s="516"/>
      <c r="C24" s="261"/>
      <c r="D24" s="261"/>
      <c r="E24" s="261"/>
      <c r="F24" s="261"/>
      <c r="G24" s="261"/>
      <c r="H24" s="291"/>
      <c r="I24" s="292"/>
      <c r="J24" s="291"/>
      <c r="K24" s="292"/>
      <c r="L24" s="291"/>
      <c r="M24" s="292"/>
      <c r="N24" s="291"/>
      <c r="O24" s="292"/>
      <c r="P24" s="336">
        <f t="shared" si="1"/>
        <v>0</v>
      </c>
      <c r="Q24" s="334">
        <f t="shared" si="2"/>
        <v>0</v>
      </c>
      <c r="R24" s="261"/>
      <c r="S24" s="261"/>
      <c r="T24" s="261"/>
      <c r="U24" s="261"/>
    </row>
    <row r="25" spans="1:21" ht="15.75" x14ac:dyDescent="0.25">
      <c r="A25" s="515"/>
      <c r="B25" s="514" t="s">
        <v>1450</v>
      </c>
      <c r="C25" s="261"/>
      <c r="D25" s="261"/>
      <c r="E25" s="261"/>
      <c r="F25" s="261"/>
      <c r="G25" s="261"/>
      <c r="H25" s="291"/>
      <c r="I25" s="292"/>
      <c r="J25" s="291"/>
      <c r="K25" s="292"/>
      <c r="L25" s="291"/>
      <c r="M25" s="292"/>
      <c r="N25" s="291"/>
      <c r="O25" s="292"/>
      <c r="P25" s="336">
        <f t="shared" si="1"/>
        <v>0</v>
      </c>
      <c r="Q25" s="334">
        <f t="shared" si="2"/>
        <v>0</v>
      </c>
      <c r="R25" s="261"/>
      <c r="S25" s="261"/>
      <c r="T25" s="261"/>
      <c r="U25" s="261"/>
    </row>
    <row r="26" spans="1:21" ht="15.75" x14ac:dyDescent="0.25">
      <c r="A26" s="515"/>
      <c r="B26" s="515"/>
      <c r="C26" s="261"/>
      <c r="D26" s="261"/>
      <c r="E26" s="261"/>
      <c r="F26" s="261"/>
      <c r="G26" s="261"/>
      <c r="H26" s="291"/>
      <c r="I26" s="292"/>
      <c r="J26" s="291"/>
      <c r="K26" s="292"/>
      <c r="L26" s="291"/>
      <c r="M26" s="292"/>
      <c r="N26" s="291"/>
      <c r="O26" s="292"/>
      <c r="P26" s="336">
        <f t="shared" si="0"/>
        <v>0</v>
      </c>
      <c r="Q26" s="334">
        <f t="shared" si="0"/>
        <v>0</v>
      </c>
      <c r="R26" s="261"/>
      <c r="S26" s="261"/>
      <c r="T26" s="261"/>
      <c r="U26" s="261"/>
    </row>
    <row r="27" spans="1:21" ht="15.75" x14ac:dyDescent="0.25">
      <c r="A27" s="515"/>
      <c r="B27" s="515"/>
      <c r="C27" s="261"/>
      <c r="D27" s="261"/>
      <c r="E27" s="261"/>
      <c r="F27" s="261"/>
      <c r="G27" s="261"/>
      <c r="H27" s="291"/>
      <c r="I27" s="292"/>
      <c r="J27" s="291"/>
      <c r="K27" s="292"/>
      <c r="L27" s="291"/>
      <c r="M27" s="292"/>
      <c r="N27" s="291"/>
      <c r="O27" s="292"/>
      <c r="P27" s="336">
        <f t="shared" si="0"/>
        <v>0</v>
      </c>
      <c r="Q27" s="334">
        <f t="shared" si="0"/>
        <v>0</v>
      </c>
      <c r="R27" s="261"/>
      <c r="S27" s="261"/>
      <c r="T27" s="261"/>
      <c r="U27" s="261"/>
    </row>
    <row r="28" spans="1:21" ht="15.75" x14ac:dyDescent="0.25">
      <c r="A28" s="515"/>
      <c r="B28" s="516"/>
      <c r="C28" s="261"/>
      <c r="D28" s="261"/>
      <c r="E28" s="261"/>
      <c r="F28" s="261"/>
      <c r="G28" s="261"/>
      <c r="H28" s="291"/>
      <c r="I28" s="292"/>
      <c r="J28" s="291"/>
      <c r="K28" s="292"/>
      <c r="L28" s="291"/>
      <c r="M28" s="292"/>
      <c r="N28" s="291"/>
      <c r="O28" s="292"/>
      <c r="P28" s="336">
        <f t="shared" si="0"/>
        <v>0</v>
      </c>
      <c r="Q28" s="334">
        <f t="shared" si="0"/>
        <v>0</v>
      </c>
      <c r="R28" s="261"/>
      <c r="S28" s="261"/>
      <c r="T28" s="261"/>
      <c r="U28" s="261"/>
    </row>
    <row r="29" spans="1:21" ht="15.75" x14ac:dyDescent="0.25">
      <c r="A29" s="515"/>
      <c r="B29" s="514" t="s">
        <v>1451</v>
      </c>
      <c r="C29" s="261"/>
      <c r="D29" s="261"/>
      <c r="E29" s="261"/>
      <c r="F29" s="261"/>
      <c r="G29" s="261"/>
      <c r="H29" s="291"/>
      <c r="I29" s="292"/>
      <c r="J29" s="291"/>
      <c r="K29" s="292"/>
      <c r="L29" s="291"/>
      <c r="M29" s="292"/>
      <c r="N29" s="291"/>
      <c r="O29" s="292"/>
      <c r="P29" s="336">
        <f t="shared" si="0"/>
        <v>0</v>
      </c>
      <c r="Q29" s="334">
        <f t="shared" si="0"/>
        <v>0</v>
      </c>
      <c r="R29" s="261"/>
      <c r="S29" s="261"/>
      <c r="T29" s="261"/>
      <c r="U29" s="261"/>
    </row>
    <row r="30" spans="1:21" ht="15.75" x14ac:dyDescent="0.25">
      <c r="A30" s="515"/>
      <c r="B30" s="515"/>
      <c r="C30" s="261"/>
      <c r="D30" s="261"/>
      <c r="E30" s="261"/>
      <c r="F30" s="261"/>
      <c r="G30" s="261"/>
      <c r="H30" s="291"/>
      <c r="I30" s="292"/>
      <c r="J30" s="291"/>
      <c r="K30" s="292"/>
      <c r="L30" s="291"/>
      <c r="M30" s="292"/>
      <c r="N30" s="291"/>
      <c r="O30" s="292"/>
      <c r="P30" s="336">
        <f t="shared" si="0"/>
        <v>0</v>
      </c>
      <c r="Q30" s="334">
        <f t="shared" si="0"/>
        <v>0</v>
      </c>
      <c r="R30" s="261"/>
      <c r="S30" s="261"/>
      <c r="T30" s="261"/>
      <c r="U30" s="261"/>
    </row>
    <row r="31" spans="1:21" ht="15.75" x14ac:dyDescent="0.25">
      <c r="A31" s="515"/>
      <c r="B31" s="515"/>
      <c r="C31" s="261"/>
      <c r="D31" s="261"/>
      <c r="E31" s="261"/>
      <c r="F31" s="261"/>
      <c r="G31" s="261"/>
      <c r="H31" s="291"/>
      <c r="I31" s="292"/>
      <c r="J31" s="291"/>
      <c r="K31" s="292"/>
      <c r="L31" s="291"/>
      <c r="M31" s="292"/>
      <c r="N31" s="291"/>
      <c r="O31" s="292"/>
      <c r="P31" s="336"/>
      <c r="Q31" s="334"/>
      <c r="R31" s="261"/>
      <c r="S31" s="261"/>
      <c r="T31" s="261"/>
      <c r="U31" s="261"/>
    </row>
    <row r="32" spans="1:21" ht="15.75" x14ac:dyDescent="0.25">
      <c r="A32" s="515"/>
      <c r="B32" s="515"/>
      <c r="C32" s="261"/>
      <c r="D32" s="261"/>
      <c r="E32" s="261"/>
      <c r="F32" s="261"/>
      <c r="G32" s="261"/>
      <c r="H32" s="291"/>
      <c r="I32" s="292"/>
      <c r="J32" s="291"/>
      <c r="K32" s="292"/>
      <c r="L32" s="291"/>
      <c r="M32" s="292"/>
      <c r="N32" s="291"/>
      <c r="O32" s="292"/>
      <c r="P32" s="336"/>
      <c r="Q32" s="334"/>
      <c r="R32" s="261"/>
      <c r="S32" s="261"/>
      <c r="T32" s="261"/>
      <c r="U32" s="261"/>
    </row>
    <row r="33" spans="1:21" ht="15.75" x14ac:dyDescent="0.25">
      <c r="A33" s="515"/>
      <c r="B33" s="515"/>
      <c r="C33" s="261"/>
      <c r="D33" s="261"/>
      <c r="E33" s="261"/>
      <c r="F33" s="261"/>
      <c r="G33" s="261"/>
      <c r="H33" s="291"/>
      <c r="I33" s="292"/>
      <c r="J33" s="291"/>
      <c r="K33" s="292"/>
      <c r="L33" s="291"/>
      <c r="M33" s="292"/>
      <c r="N33" s="291"/>
      <c r="O33" s="292"/>
      <c r="P33" s="336"/>
      <c r="Q33" s="334"/>
      <c r="R33" s="261"/>
      <c r="S33" s="261"/>
      <c r="T33" s="261"/>
      <c r="U33" s="261"/>
    </row>
    <row r="34" spans="1:21" ht="15.75" x14ac:dyDescent="0.25">
      <c r="A34" s="515"/>
      <c r="B34" s="515"/>
      <c r="C34" s="261"/>
      <c r="D34" s="261"/>
      <c r="E34" s="261"/>
      <c r="F34" s="261"/>
      <c r="G34" s="261"/>
      <c r="H34" s="291"/>
      <c r="I34" s="292"/>
      <c r="J34" s="291"/>
      <c r="K34" s="292"/>
      <c r="L34" s="291"/>
      <c r="M34" s="292"/>
      <c r="N34" s="291"/>
      <c r="O34" s="292"/>
      <c r="P34" s="336"/>
      <c r="Q34" s="334"/>
      <c r="R34" s="261"/>
      <c r="S34" s="261"/>
      <c r="T34" s="261"/>
      <c r="U34" s="261"/>
    </row>
    <row r="35" spans="1:21" ht="15.75" x14ac:dyDescent="0.25">
      <c r="A35" s="515"/>
      <c r="B35" s="515"/>
      <c r="C35" s="261"/>
      <c r="D35" s="261"/>
      <c r="E35" s="261"/>
      <c r="F35" s="261"/>
      <c r="G35" s="261"/>
      <c r="H35" s="291"/>
      <c r="I35" s="292"/>
      <c r="J35" s="291"/>
      <c r="K35" s="292"/>
      <c r="L35" s="291"/>
      <c r="M35" s="292"/>
      <c r="N35" s="291"/>
      <c r="O35" s="292"/>
      <c r="P35" s="336">
        <f t="shared" si="0"/>
        <v>0</v>
      </c>
      <c r="Q35" s="334">
        <f t="shared" si="0"/>
        <v>0</v>
      </c>
      <c r="R35" s="261"/>
      <c r="S35" s="261"/>
      <c r="T35" s="261"/>
      <c r="U35" s="261"/>
    </row>
    <row r="36" spans="1:21" ht="15.75" x14ac:dyDescent="0.25">
      <c r="A36" s="515"/>
      <c r="B36" s="515"/>
      <c r="C36" s="261"/>
      <c r="D36" s="261"/>
      <c r="E36" s="261"/>
      <c r="F36" s="261"/>
      <c r="G36" s="261"/>
      <c r="H36" s="291"/>
      <c r="I36" s="292"/>
      <c r="J36" s="291"/>
      <c r="K36" s="292"/>
      <c r="L36" s="291"/>
      <c r="M36" s="292"/>
      <c r="N36" s="291"/>
      <c r="O36" s="292"/>
      <c r="P36" s="336"/>
      <c r="Q36" s="334"/>
      <c r="R36" s="261"/>
      <c r="S36" s="261"/>
      <c r="T36" s="261"/>
      <c r="U36" s="261"/>
    </row>
    <row r="37" spans="1:21" ht="15.75" x14ac:dyDescent="0.25">
      <c r="A37" s="515"/>
      <c r="B37" s="515"/>
      <c r="C37" s="261"/>
      <c r="D37" s="261"/>
      <c r="E37" s="261"/>
      <c r="F37" s="261"/>
      <c r="G37" s="261"/>
      <c r="H37" s="291"/>
      <c r="I37" s="292"/>
      <c r="J37" s="291"/>
      <c r="K37" s="292"/>
      <c r="L37" s="291"/>
      <c r="M37" s="292"/>
      <c r="N37" s="291"/>
      <c r="O37" s="292"/>
      <c r="P37" s="336"/>
      <c r="Q37" s="334"/>
      <c r="R37" s="261"/>
      <c r="S37" s="261"/>
      <c r="T37" s="261"/>
      <c r="U37" s="261"/>
    </row>
    <row r="38" spans="1:21" ht="15.75" x14ac:dyDescent="0.25">
      <c r="A38" s="515"/>
      <c r="B38" s="515"/>
      <c r="C38" s="261"/>
      <c r="D38" s="261"/>
      <c r="E38" s="261"/>
      <c r="F38" s="261"/>
      <c r="G38" s="261"/>
      <c r="H38" s="291"/>
      <c r="I38" s="292"/>
      <c r="J38" s="291"/>
      <c r="K38" s="292"/>
      <c r="L38" s="291"/>
      <c r="M38" s="292"/>
      <c r="N38" s="291"/>
      <c r="O38" s="292"/>
      <c r="P38" s="336"/>
      <c r="Q38" s="334"/>
      <c r="R38" s="261"/>
      <c r="S38" s="261"/>
      <c r="T38" s="261"/>
      <c r="U38" s="261"/>
    </row>
    <row r="39" spans="1:21" ht="15.75" x14ac:dyDescent="0.25">
      <c r="A39" s="515"/>
      <c r="B39" s="515"/>
      <c r="C39" s="261"/>
      <c r="D39" s="261"/>
      <c r="E39" s="261"/>
      <c r="F39" s="261"/>
      <c r="G39" s="261"/>
      <c r="H39" s="291"/>
      <c r="I39" s="292"/>
      <c r="J39" s="291"/>
      <c r="K39" s="292"/>
      <c r="L39" s="291"/>
      <c r="M39" s="292"/>
      <c r="N39" s="291"/>
      <c r="O39" s="292"/>
      <c r="P39" s="336"/>
      <c r="Q39" s="334"/>
      <c r="R39" s="261"/>
      <c r="S39" s="261"/>
      <c r="T39" s="261"/>
      <c r="U39" s="261"/>
    </row>
    <row r="40" spans="1:21" ht="15.75" x14ac:dyDescent="0.25">
      <c r="A40" s="516"/>
      <c r="B40" s="516"/>
      <c r="C40" s="261"/>
      <c r="D40" s="261"/>
      <c r="E40" s="261"/>
      <c r="F40" s="261"/>
      <c r="G40" s="261"/>
      <c r="H40" s="291"/>
      <c r="I40" s="292"/>
      <c r="J40" s="291"/>
      <c r="K40" s="292"/>
      <c r="L40" s="291"/>
      <c r="M40" s="292"/>
      <c r="N40" s="291"/>
      <c r="O40" s="292"/>
      <c r="P40" s="336"/>
      <c r="Q40" s="334"/>
      <c r="R40" s="261"/>
      <c r="S40" s="261"/>
      <c r="T40" s="261"/>
      <c r="U40" s="261"/>
    </row>
    <row r="41" spans="1:21" ht="15.75" x14ac:dyDescent="0.25">
      <c r="A41" s="514" t="s">
        <v>1452</v>
      </c>
      <c r="B41" s="514" t="s">
        <v>1453</v>
      </c>
      <c r="C41" s="261"/>
      <c r="D41" s="261"/>
      <c r="E41" s="261"/>
      <c r="F41" s="261"/>
      <c r="G41" s="261"/>
      <c r="H41" s="291"/>
      <c r="I41" s="292"/>
      <c r="J41" s="291"/>
      <c r="K41" s="292"/>
      <c r="L41" s="291"/>
      <c r="M41" s="292"/>
      <c r="N41" s="291"/>
      <c r="O41" s="292"/>
      <c r="P41" s="336"/>
      <c r="Q41" s="334"/>
      <c r="R41" s="261"/>
      <c r="S41" s="261"/>
      <c r="T41" s="261"/>
      <c r="U41" s="261"/>
    </row>
    <row r="42" spans="1:21" ht="15.75" x14ac:dyDescent="0.25">
      <c r="A42" s="515"/>
      <c r="B42" s="515"/>
      <c r="C42" s="261"/>
      <c r="D42" s="261"/>
      <c r="E42" s="261"/>
      <c r="F42" s="261"/>
      <c r="G42" s="261"/>
      <c r="H42" s="291"/>
      <c r="I42" s="292"/>
      <c r="J42" s="291"/>
      <c r="K42" s="292"/>
      <c r="L42" s="291"/>
      <c r="M42" s="292"/>
      <c r="N42" s="291"/>
      <c r="O42" s="292"/>
      <c r="P42" s="336"/>
      <c r="Q42" s="334"/>
      <c r="R42" s="261"/>
      <c r="S42" s="261"/>
      <c r="T42" s="261"/>
      <c r="U42" s="261"/>
    </row>
    <row r="43" spans="1:21" ht="15.75" x14ac:dyDescent="0.25">
      <c r="A43" s="515"/>
      <c r="B43" s="515"/>
      <c r="C43" s="261"/>
      <c r="D43" s="261"/>
      <c r="E43" s="261"/>
      <c r="F43" s="261"/>
      <c r="G43" s="261"/>
      <c r="H43" s="291"/>
      <c r="I43" s="292"/>
      <c r="J43" s="291"/>
      <c r="K43" s="292"/>
      <c r="L43" s="291"/>
      <c r="M43" s="292"/>
      <c r="N43" s="291"/>
      <c r="O43" s="292"/>
      <c r="P43" s="336"/>
      <c r="Q43" s="334"/>
      <c r="R43" s="261"/>
      <c r="S43" s="261"/>
      <c r="T43" s="261"/>
      <c r="U43" s="261"/>
    </row>
    <row r="44" spans="1:21" ht="15.75" x14ac:dyDescent="0.25">
      <c r="A44" s="515"/>
      <c r="B44" s="515"/>
      <c r="C44" s="261"/>
      <c r="D44" s="261"/>
      <c r="E44" s="261"/>
      <c r="F44" s="261"/>
      <c r="G44" s="261"/>
      <c r="H44" s="291"/>
      <c r="I44" s="292"/>
      <c r="J44" s="291"/>
      <c r="K44" s="292"/>
      <c r="L44" s="291"/>
      <c r="M44" s="292"/>
      <c r="N44" s="291"/>
      <c r="O44" s="292"/>
      <c r="P44" s="336"/>
      <c r="Q44" s="334"/>
      <c r="R44" s="261"/>
      <c r="S44" s="261"/>
      <c r="T44" s="261"/>
      <c r="U44" s="261"/>
    </row>
    <row r="45" spans="1:21" ht="15.75" x14ac:dyDescent="0.25">
      <c r="A45" s="515"/>
      <c r="B45" s="515"/>
      <c r="C45" s="261"/>
      <c r="D45" s="261"/>
      <c r="E45" s="261"/>
      <c r="F45" s="261"/>
      <c r="G45" s="261"/>
      <c r="H45" s="291"/>
      <c r="I45" s="292"/>
      <c r="J45" s="291"/>
      <c r="K45" s="292"/>
      <c r="L45" s="291"/>
      <c r="M45" s="292"/>
      <c r="N45" s="291"/>
      <c r="O45" s="292"/>
      <c r="P45" s="336"/>
      <c r="Q45" s="334"/>
      <c r="R45" s="261"/>
      <c r="S45" s="261"/>
      <c r="T45" s="261"/>
      <c r="U45" s="261"/>
    </row>
    <row r="46" spans="1:21" ht="15.75" x14ac:dyDescent="0.25">
      <c r="A46" s="515"/>
      <c r="B46" s="515"/>
      <c r="C46" s="261"/>
      <c r="D46" s="261"/>
      <c r="E46" s="261"/>
      <c r="F46" s="261"/>
      <c r="G46" s="261"/>
      <c r="H46" s="291"/>
      <c r="I46" s="292"/>
      <c r="J46" s="291"/>
      <c r="K46" s="292"/>
      <c r="L46" s="291"/>
      <c r="M46" s="292"/>
      <c r="N46" s="291"/>
      <c r="O46" s="292"/>
      <c r="P46" s="336"/>
      <c r="Q46" s="334"/>
      <c r="R46" s="261"/>
      <c r="S46" s="261"/>
      <c r="T46" s="261"/>
      <c r="U46" s="261"/>
    </row>
    <row r="47" spans="1:21" ht="15.75" x14ac:dyDescent="0.25">
      <c r="A47" s="515"/>
      <c r="B47" s="515"/>
      <c r="C47" s="261"/>
      <c r="D47" s="261"/>
      <c r="E47" s="261"/>
      <c r="F47" s="261"/>
      <c r="G47" s="261"/>
      <c r="H47" s="291"/>
      <c r="I47" s="292"/>
      <c r="J47" s="291"/>
      <c r="K47" s="292"/>
      <c r="L47" s="291"/>
      <c r="M47" s="292"/>
      <c r="N47" s="291"/>
      <c r="O47" s="292"/>
      <c r="P47" s="336">
        <f t="shared" si="0"/>
        <v>0</v>
      </c>
      <c r="Q47" s="334">
        <f t="shared" si="0"/>
        <v>0</v>
      </c>
      <c r="R47" s="261"/>
      <c r="S47" s="261"/>
      <c r="T47" s="261"/>
      <c r="U47" s="261"/>
    </row>
    <row r="48" spans="1:21" ht="15.75" x14ac:dyDescent="0.25">
      <c r="A48" s="515"/>
      <c r="B48" s="515"/>
      <c r="C48" s="261"/>
      <c r="D48" s="261"/>
      <c r="E48" s="261"/>
      <c r="F48" s="261"/>
      <c r="G48" s="261"/>
      <c r="H48" s="291"/>
      <c r="I48" s="292"/>
      <c r="J48" s="291"/>
      <c r="K48" s="292"/>
      <c r="L48" s="291"/>
      <c r="M48" s="292"/>
      <c r="N48" s="291"/>
      <c r="O48" s="292"/>
      <c r="P48" s="336">
        <f t="shared" si="0"/>
        <v>0</v>
      </c>
      <c r="Q48" s="334">
        <f t="shared" si="0"/>
        <v>0</v>
      </c>
      <c r="R48" s="261"/>
      <c r="S48" s="261"/>
      <c r="T48" s="261"/>
      <c r="U48" s="261"/>
    </row>
    <row r="49" spans="1:21" ht="15.75" x14ac:dyDescent="0.25">
      <c r="A49" s="515"/>
      <c r="B49" s="516"/>
      <c r="C49" s="261"/>
      <c r="D49" s="261"/>
      <c r="E49" s="261"/>
      <c r="F49" s="261"/>
      <c r="G49" s="261"/>
      <c r="H49" s="291"/>
      <c r="I49" s="292"/>
      <c r="J49" s="291"/>
      <c r="K49" s="292"/>
      <c r="L49" s="291"/>
      <c r="M49" s="292"/>
      <c r="N49" s="291"/>
      <c r="O49" s="292"/>
      <c r="P49" s="336">
        <f t="shared" si="0"/>
        <v>0</v>
      </c>
      <c r="Q49" s="334">
        <f t="shared" si="0"/>
        <v>0</v>
      </c>
      <c r="R49" s="261"/>
      <c r="S49" s="261"/>
      <c r="T49" s="261"/>
      <c r="U49" s="261"/>
    </row>
    <row r="50" spans="1:21" ht="15.75" x14ac:dyDescent="0.25">
      <c r="A50" s="515"/>
      <c r="B50" s="514" t="s">
        <v>1454</v>
      </c>
      <c r="C50" s="261"/>
      <c r="D50" s="261"/>
      <c r="E50" s="261"/>
      <c r="F50" s="261"/>
      <c r="G50" s="261"/>
      <c r="H50" s="291"/>
      <c r="I50" s="292"/>
      <c r="J50" s="291"/>
      <c r="K50" s="292"/>
      <c r="L50" s="291"/>
      <c r="M50" s="292"/>
      <c r="N50" s="291"/>
      <c r="O50" s="292"/>
      <c r="P50" s="336">
        <f t="shared" si="0"/>
        <v>0</v>
      </c>
      <c r="Q50" s="334">
        <f t="shared" si="0"/>
        <v>0</v>
      </c>
      <c r="R50" s="261"/>
      <c r="S50" s="261"/>
      <c r="T50" s="261"/>
      <c r="U50" s="261"/>
    </row>
    <row r="51" spans="1:21" ht="15.75" x14ac:dyDescent="0.25">
      <c r="A51" s="515"/>
      <c r="B51" s="515"/>
      <c r="C51" s="261"/>
      <c r="D51" s="261"/>
      <c r="E51" s="261"/>
      <c r="F51" s="261"/>
      <c r="G51" s="261"/>
      <c r="H51" s="291"/>
      <c r="I51" s="292"/>
      <c r="J51" s="291"/>
      <c r="K51" s="292"/>
      <c r="L51" s="291"/>
      <c r="M51" s="292"/>
      <c r="N51" s="291"/>
      <c r="O51" s="292"/>
      <c r="P51" s="336"/>
      <c r="Q51" s="334"/>
      <c r="R51" s="261"/>
      <c r="S51" s="261"/>
      <c r="T51" s="261"/>
      <c r="U51" s="261"/>
    </row>
    <row r="52" spans="1:21" ht="15.75" x14ac:dyDescent="0.25">
      <c r="A52" s="515"/>
      <c r="B52" s="515"/>
      <c r="C52" s="261"/>
      <c r="D52" s="261"/>
      <c r="E52" s="261"/>
      <c r="F52" s="261"/>
      <c r="G52" s="261"/>
      <c r="H52" s="291"/>
      <c r="I52" s="292"/>
      <c r="J52" s="291"/>
      <c r="K52" s="292"/>
      <c r="L52" s="291"/>
      <c r="M52" s="292"/>
      <c r="N52" s="291"/>
      <c r="O52" s="292"/>
      <c r="P52" s="336"/>
      <c r="Q52" s="334"/>
      <c r="R52" s="261"/>
      <c r="S52" s="261"/>
      <c r="T52" s="261"/>
      <c r="U52" s="261"/>
    </row>
    <row r="53" spans="1:21" ht="15.75" x14ac:dyDescent="0.25">
      <c r="A53" s="515"/>
      <c r="B53" s="515"/>
      <c r="C53" s="261"/>
      <c r="D53" s="261"/>
      <c r="E53" s="261"/>
      <c r="F53" s="261"/>
      <c r="G53" s="261"/>
      <c r="H53" s="291"/>
      <c r="I53" s="292"/>
      <c r="J53" s="291"/>
      <c r="K53" s="292"/>
      <c r="L53" s="291"/>
      <c r="M53" s="292"/>
      <c r="N53" s="291"/>
      <c r="O53" s="292"/>
      <c r="P53" s="336"/>
      <c r="Q53" s="334"/>
      <c r="R53" s="261"/>
      <c r="S53" s="261"/>
      <c r="T53" s="261"/>
      <c r="U53" s="261"/>
    </row>
    <row r="54" spans="1:21" ht="15.75" x14ac:dyDescent="0.25">
      <c r="A54" s="515"/>
      <c r="B54" s="515"/>
      <c r="C54" s="261"/>
      <c r="D54" s="261"/>
      <c r="E54" s="261"/>
      <c r="F54" s="261"/>
      <c r="G54" s="261"/>
      <c r="H54" s="291"/>
      <c r="I54" s="292"/>
      <c r="J54" s="291"/>
      <c r="K54" s="292"/>
      <c r="L54" s="291"/>
      <c r="M54" s="292"/>
      <c r="N54" s="291"/>
      <c r="O54" s="292"/>
      <c r="P54" s="336"/>
      <c r="Q54" s="334"/>
      <c r="R54" s="261"/>
      <c r="S54" s="261"/>
      <c r="T54" s="261"/>
      <c r="U54" s="261"/>
    </row>
    <row r="55" spans="1:21" ht="15.75" x14ac:dyDescent="0.25">
      <c r="A55" s="515"/>
      <c r="B55" s="515"/>
      <c r="C55" s="261"/>
      <c r="D55" s="261"/>
      <c r="E55" s="261"/>
      <c r="F55" s="261"/>
      <c r="G55" s="261"/>
      <c r="H55" s="291"/>
      <c r="I55" s="292"/>
      <c r="J55" s="291"/>
      <c r="K55" s="292"/>
      <c r="L55" s="291"/>
      <c r="M55" s="292"/>
      <c r="N55" s="291"/>
      <c r="O55" s="292"/>
      <c r="P55" s="336"/>
      <c r="Q55" s="334"/>
      <c r="R55" s="261"/>
      <c r="S55" s="261"/>
      <c r="T55" s="261"/>
      <c r="U55" s="261"/>
    </row>
    <row r="56" spans="1:21" ht="15.75" x14ac:dyDescent="0.25">
      <c r="A56" s="515"/>
      <c r="B56" s="515"/>
      <c r="C56" s="261"/>
      <c r="D56" s="261"/>
      <c r="E56" s="261"/>
      <c r="F56" s="261"/>
      <c r="G56" s="261"/>
      <c r="H56" s="291"/>
      <c r="I56" s="292"/>
      <c r="J56" s="291"/>
      <c r="K56" s="292"/>
      <c r="L56" s="291"/>
      <c r="M56" s="292"/>
      <c r="N56" s="291"/>
      <c r="O56" s="292"/>
      <c r="P56" s="336"/>
      <c r="Q56" s="334"/>
      <c r="R56" s="261"/>
      <c r="S56" s="261"/>
      <c r="T56" s="261"/>
      <c r="U56" s="261"/>
    </row>
    <row r="57" spans="1:21" ht="15.75" x14ac:dyDescent="0.25">
      <c r="A57" s="515"/>
      <c r="B57" s="515"/>
      <c r="C57" s="261"/>
      <c r="D57" s="261"/>
      <c r="E57" s="261"/>
      <c r="F57" s="261"/>
      <c r="G57" s="261"/>
      <c r="H57" s="291"/>
      <c r="I57" s="292"/>
      <c r="J57" s="291"/>
      <c r="K57" s="292"/>
      <c r="L57" s="291"/>
      <c r="M57" s="292"/>
      <c r="N57" s="291"/>
      <c r="O57" s="292"/>
      <c r="P57" s="336"/>
      <c r="Q57" s="334"/>
      <c r="R57" s="261"/>
      <c r="S57" s="261"/>
      <c r="T57" s="261"/>
      <c r="U57" s="261"/>
    </row>
    <row r="58" spans="1:21" ht="15.75" x14ac:dyDescent="0.25">
      <c r="A58" s="515"/>
      <c r="B58" s="515"/>
      <c r="C58" s="261"/>
      <c r="D58" s="261"/>
      <c r="E58" s="261"/>
      <c r="F58" s="261"/>
      <c r="G58" s="261"/>
      <c r="H58" s="291"/>
      <c r="I58" s="292"/>
      <c r="J58" s="291"/>
      <c r="K58" s="292"/>
      <c r="L58" s="291"/>
      <c r="M58" s="292"/>
      <c r="N58" s="291"/>
      <c r="O58" s="292"/>
      <c r="P58" s="336"/>
      <c r="Q58" s="334"/>
      <c r="R58" s="261"/>
      <c r="S58" s="261"/>
      <c r="T58" s="261"/>
      <c r="U58" s="261"/>
    </row>
    <row r="59" spans="1:21" ht="15.75" x14ac:dyDescent="0.25">
      <c r="A59" s="515"/>
      <c r="B59" s="515"/>
      <c r="C59" s="261"/>
      <c r="D59" s="261"/>
      <c r="E59" s="261"/>
      <c r="F59" s="261"/>
      <c r="G59" s="261"/>
      <c r="H59" s="291"/>
      <c r="I59" s="292"/>
      <c r="J59" s="291"/>
      <c r="K59" s="292"/>
      <c r="L59" s="291"/>
      <c r="M59" s="292"/>
      <c r="N59" s="291"/>
      <c r="O59" s="292"/>
      <c r="P59" s="336"/>
      <c r="Q59" s="334"/>
      <c r="R59" s="261"/>
      <c r="S59" s="261"/>
      <c r="T59" s="261"/>
      <c r="U59" s="261"/>
    </row>
    <row r="60" spans="1:21" ht="15.75" x14ac:dyDescent="0.25">
      <c r="A60" s="515"/>
      <c r="B60" s="515"/>
      <c r="C60" s="261"/>
      <c r="D60" s="261"/>
      <c r="E60" s="261"/>
      <c r="F60" s="261"/>
      <c r="G60" s="261"/>
      <c r="H60" s="291"/>
      <c r="I60" s="292"/>
      <c r="J60" s="291"/>
      <c r="K60" s="292"/>
      <c r="L60" s="291"/>
      <c r="M60" s="292"/>
      <c r="N60" s="291"/>
      <c r="O60" s="292"/>
      <c r="P60" s="336"/>
      <c r="Q60" s="334"/>
      <c r="R60" s="261"/>
      <c r="S60" s="261"/>
      <c r="T60" s="261"/>
      <c r="U60" s="261"/>
    </row>
    <row r="61" spans="1:21" ht="15.75" x14ac:dyDescent="0.25">
      <c r="A61" s="515"/>
      <c r="B61" s="515"/>
      <c r="C61" s="261"/>
      <c r="D61" s="261"/>
      <c r="E61" s="261"/>
      <c r="F61" s="261"/>
      <c r="G61" s="261"/>
      <c r="H61" s="291"/>
      <c r="I61" s="292"/>
      <c r="J61" s="291"/>
      <c r="K61" s="292"/>
      <c r="L61" s="291"/>
      <c r="M61" s="292"/>
      <c r="N61" s="291"/>
      <c r="O61" s="292"/>
      <c r="P61" s="336"/>
      <c r="Q61" s="334"/>
      <c r="R61" s="261"/>
      <c r="S61" s="261"/>
      <c r="T61" s="261"/>
      <c r="U61" s="261"/>
    </row>
    <row r="62" spans="1:21" ht="15.75" x14ac:dyDescent="0.25">
      <c r="A62" s="516"/>
      <c r="B62" s="516"/>
      <c r="C62" s="261"/>
      <c r="D62" s="261"/>
      <c r="E62" s="261"/>
      <c r="F62" s="261"/>
      <c r="G62" s="261"/>
      <c r="H62" s="291"/>
      <c r="I62" s="292"/>
      <c r="J62" s="291"/>
      <c r="K62" s="292"/>
      <c r="L62" s="291"/>
      <c r="M62" s="292"/>
      <c r="N62" s="291"/>
      <c r="O62" s="292"/>
      <c r="P62" s="336">
        <f t="shared" si="0"/>
        <v>0</v>
      </c>
      <c r="Q62" s="334">
        <f t="shared" si="0"/>
        <v>0</v>
      </c>
      <c r="R62" s="261"/>
      <c r="S62" s="261"/>
      <c r="T62" s="261"/>
      <c r="U62" s="261"/>
    </row>
    <row r="63" spans="1:21" ht="15.75" x14ac:dyDescent="0.25">
      <c r="A63" s="514" t="s">
        <v>1455</v>
      </c>
      <c r="B63" s="345"/>
      <c r="C63" s="261"/>
      <c r="D63" s="261"/>
      <c r="E63" s="261"/>
      <c r="F63" s="261"/>
      <c r="G63" s="261"/>
      <c r="H63" s="291"/>
      <c r="I63" s="292"/>
      <c r="J63" s="291"/>
      <c r="K63" s="292"/>
      <c r="L63" s="291"/>
      <c r="M63" s="292"/>
      <c r="N63" s="291"/>
      <c r="O63" s="292"/>
      <c r="P63" s="336">
        <f t="shared" ref="P63:Q69" si="3">H63+J63+L63+N63</f>
        <v>0</v>
      </c>
      <c r="Q63" s="334">
        <f t="shared" si="3"/>
        <v>0</v>
      </c>
      <c r="R63" s="261"/>
      <c r="S63" s="261"/>
      <c r="T63" s="261"/>
      <c r="U63" s="261"/>
    </row>
    <row r="64" spans="1:21" ht="15.75" x14ac:dyDescent="0.25">
      <c r="A64" s="515"/>
      <c r="B64" s="345"/>
      <c r="C64" s="261"/>
      <c r="D64" s="261"/>
      <c r="E64" s="261"/>
      <c r="F64" s="261"/>
      <c r="G64" s="261"/>
      <c r="H64" s="291"/>
      <c r="I64" s="292"/>
      <c r="J64" s="291"/>
      <c r="K64" s="292"/>
      <c r="L64" s="291"/>
      <c r="M64" s="292"/>
      <c r="N64" s="291"/>
      <c r="O64" s="292"/>
      <c r="P64" s="336"/>
      <c r="Q64" s="334"/>
      <c r="R64" s="261"/>
      <c r="S64" s="261"/>
      <c r="T64" s="261"/>
      <c r="U64" s="261"/>
    </row>
    <row r="65" spans="1:21" ht="15.75" x14ac:dyDescent="0.25">
      <c r="A65" s="515"/>
      <c r="B65" s="345"/>
      <c r="C65" s="261"/>
      <c r="D65" s="261"/>
      <c r="E65" s="261"/>
      <c r="F65" s="261"/>
      <c r="G65" s="261"/>
      <c r="H65" s="291"/>
      <c r="I65" s="292"/>
      <c r="J65" s="291"/>
      <c r="K65" s="292"/>
      <c r="L65" s="291"/>
      <c r="M65" s="292"/>
      <c r="N65" s="291"/>
      <c r="O65" s="292"/>
      <c r="P65" s="336"/>
      <c r="Q65" s="334"/>
      <c r="R65" s="261"/>
      <c r="S65" s="261"/>
      <c r="T65" s="261"/>
      <c r="U65" s="261"/>
    </row>
    <row r="66" spans="1:21" ht="15.75" x14ac:dyDescent="0.25">
      <c r="A66" s="515"/>
      <c r="B66" s="345"/>
      <c r="C66" s="261"/>
      <c r="D66" s="261"/>
      <c r="E66" s="261"/>
      <c r="F66" s="261"/>
      <c r="G66" s="261"/>
      <c r="H66" s="291"/>
      <c r="I66" s="292"/>
      <c r="J66" s="291"/>
      <c r="K66" s="292"/>
      <c r="L66" s="291"/>
      <c r="M66" s="292"/>
      <c r="N66" s="291"/>
      <c r="O66" s="292"/>
      <c r="P66" s="336"/>
      <c r="Q66" s="334"/>
      <c r="R66" s="261"/>
      <c r="S66" s="261"/>
      <c r="T66" s="261"/>
      <c r="U66" s="261"/>
    </row>
    <row r="67" spans="1:21" ht="15.75" x14ac:dyDescent="0.25">
      <c r="A67" s="515"/>
      <c r="B67" s="345"/>
      <c r="C67" s="261"/>
      <c r="D67" s="261"/>
      <c r="E67" s="261"/>
      <c r="F67" s="261"/>
      <c r="G67" s="261"/>
      <c r="H67" s="291"/>
      <c r="I67" s="292"/>
      <c r="J67" s="291"/>
      <c r="K67" s="292"/>
      <c r="L67" s="291"/>
      <c r="M67" s="292"/>
      <c r="N67" s="291"/>
      <c r="O67" s="292"/>
      <c r="P67" s="336"/>
      <c r="Q67" s="334"/>
      <c r="R67" s="261"/>
      <c r="S67" s="261"/>
      <c r="T67" s="261"/>
      <c r="U67" s="261"/>
    </row>
    <row r="68" spans="1:21" ht="15.75" x14ac:dyDescent="0.25">
      <c r="A68" s="515"/>
      <c r="B68" s="345"/>
      <c r="C68" s="261"/>
      <c r="D68" s="261"/>
      <c r="E68" s="261"/>
      <c r="F68" s="261"/>
      <c r="G68" s="261"/>
      <c r="H68" s="291"/>
      <c r="I68" s="292"/>
      <c r="J68" s="291"/>
      <c r="K68" s="292"/>
      <c r="L68" s="291"/>
      <c r="M68" s="292"/>
      <c r="N68" s="291"/>
      <c r="O68" s="292"/>
      <c r="P68" s="336">
        <f t="shared" si="3"/>
        <v>0</v>
      </c>
      <c r="Q68" s="334">
        <f t="shared" si="3"/>
        <v>0</v>
      </c>
      <c r="R68" s="261"/>
      <c r="S68" s="261"/>
      <c r="T68" s="261"/>
      <c r="U68" s="261"/>
    </row>
    <row r="69" spans="1:21" ht="15.75" x14ac:dyDescent="0.25">
      <c r="A69" s="516"/>
      <c r="B69" s="345"/>
      <c r="C69" s="261"/>
      <c r="D69" s="261"/>
      <c r="E69" s="261"/>
      <c r="F69" s="261"/>
      <c r="G69" s="261"/>
      <c r="H69" s="261"/>
      <c r="I69" s="292"/>
      <c r="J69" s="261"/>
      <c r="K69" s="292"/>
      <c r="L69" s="261"/>
      <c r="M69" s="292"/>
      <c r="N69" s="261"/>
      <c r="O69" s="292"/>
      <c r="P69" s="336">
        <f t="shared" si="3"/>
        <v>0</v>
      </c>
      <c r="Q69" s="334">
        <f t="shared" si="3"/>
        <v>0</v>
      </c>
      <c r="R69" s="9"/>
      <c r="S69" s="261"/>
      <c r="T69" s="261"/>
      <c r="U69" s="261"/>
    </row>
    <row r="70" spans="1:21" ht="15.75" x14ac:dyDescent="0.25">
      <c r="A70" s="230"/>
      <c r="B70" s="231"/>
      <c r="C70" s="231"/>
      <c r="D70" s="231"/>
      <c r="E70" s="230" t="s">
        <v>1440</v>
      </c>
      <c r="F70" s="231"/>
      <c r="G70" s="232"/>
      <c r="H70" s="13">
        <f t="shared" ref="H70:Q70" si="4">SUM(H10:H69)</f>
        <v>0</v>
      </c>
      <c r="I70" s="172">
        <f t="shared" si="4"/>
        <v>0</v>
      </c>
      <c r="J70" s="13">
        <f t="shared" si="4"/>
        <v>0</v>
      </c>
      <c r="K70" s="172">
        <f t="shared" si="4"/>
        <v>0</v>
      </c>
      <c r="L70" s="13">
        <f t="shared" si="4"/>
        <v>0</v>
      </c>
      <c r="M70" s="172">
        <f t="shared" si="4"/>
        <v>0</v>
      </c>
      <c r="N70" s="13">
        <f t="shared" si="4"/>
        <v>0</v>
      </c>
      <c r="O70" s="172">
        <f t="shared" si="4"/>
        <v>0</v>
      </c>
      <c r="P70" s="172">
        <f t="shared" si="4"/>
        <v>0</v>
      </c>
      <c r="Q70" s="172">
        <f t="shared" si="4"/>
        <v>0</v>
      </c>
      <c r="R70" s="6"/>
      <c r="S70" s="6"/>
      <c r="T70" s="6"/>
      <c r="U70" s="6"/>
    </row>
    <row r="77" spans="1:21" x14ac:dyDescent="0.25">
      <c r="C77" s="395"/>
    </row>
    <row r="78" spans="1:21" x14ac:dyDescent="0.25">
      <c r="C78" s="395"/>
    </row>
    <row r="79" spans="1:21" x14ac:dyDescent="0.25">
      <c r="C79" s="395"/>
    </row>
    <row r="80" spans="1:21" x14ac:dyDescent="0.25">
      <c r="C80" s="395"/>
    </row>
    <row r="81" spans="3:3" x14ac:dyDescent="0.25">
      <c r="C81" s="395"/>
    </row>
    <row r="82" spans="3:3" x14ac:dyDescent="0.25">
      <c r="C82" s="395"/>
    </row>
    <row r="83" spans="3:3" x14ac:dyDescent="0.25">
      <c r="C83" s="395"/>
    </row>
    <row r="84" spans="3:3" x14ac:dyDescent="0.25">
      <c r="C84" s="395"/>
    </row>
    <row r="85" spans="3:3" x14ac:dyDescent="0.25">
      <c r="C85" s="395"/>
    </row>
    <row r="86" spans="3:3" x14ac:dyDescent="0.25">
      <c r="C86" s="395"/>
    </row>
    <row r="87" spans="3:3" x14ac:dyDescent="0.25">
      <c r="C87" s="395"/>
    </row>
    <row r="88" spans="3:3" x14ac:dyDescent="0.25">
      <c r="C88" s="395"/>
    </row>
    <row r="89" spans="3:3" x14ac:dyDescent="0.25">
      <c r="C89" s="395"/>
    </row>
    <row r="90" spans="3:3" x14ac:dyDescent="0.25">
      <c r="C90" s="395"/>
    </row>
    <row r="91" spans="3:3" x14ac:dyDescent="0.25">
      <c r="C91" s="395"/>
    </row>
    <row r="92" spans="3:3" x14ac:dyDescent="0.25">
      <c r="C92" s="395"/>
    </row>
    <row r="93" spans="3:3" x14ac:dyDescent="0.25">
      <c r="C93" s="39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ColWidth="11.42578125" defaultRowHeight="15" x14ac:dyDescent="0.25"/>
  <cols>
    <col min="1" max="1" width="35.7109375" style="395" customWidth="1"/>
    <col min="2" max="2" width="35.85546875" style="395" customWidth="1"/>
    <col min="3" max="7" width="27.42578125" style="395" customWidth="1"/>
    <col min="8" max="8" width="15.28515625" style="395" customWidth="1"/>
    <col min="9" max="9" width="11.42578125" style="170"/>
    <col min="10" max="10" width="15.28515625" style="395" customWidth="1"/>
    <col min="11" max="11" width="18.85546875" style="170" customWidth="1"/>
    <col min="12" max="12" width="11.42578125" style="395"/>
    <col min="13" max="13" width="11.42578125" style="170"/>
    <col min="14" max="14" width="11.42578125" style="395"/>
    <col min="15" max="15" width="11.42578125" style="170"/>
    <col min="16" max="16" width="15.28515625" style="395" customWidth="1"/>
    <col min="17" max="17" width="18.28515625" style="170" customWidth="1"/>
    <col min="18" max="20" width="14.140625" style="395" customWidth="1"/>
    <col min="21" max="21" width="17" style="395" customWidth="1"/>
    <col min="22" max="16384" width="11.42578125" style="395"/>
  </cols>
  <sheetData>
    <row r="1" spans="1:42" ht="21" x14ac:dyDescent="0.25">
      <c r="A1" s="340"/>
      <c r="B1" s="340"/>
      <c r="C1" s="340"/>
      <c r="D1" s="340"/>
      <c r="E1" s="340"/>
      <c r="F1" s="568" t="s">
        <v>1471</v>
      </c>
      <c r="G1" s="568"/>
      <c r="H1" s="568"/>
      <c r="I1" s="568"/>
      <c r="J1" s="568"/>
      <c r="K1" s="568"/>
      <c r="L1" s="568"/>
      <c r="M1" s="568"/>
      <c r="N1" s="341"/>
      <c r="O1" s="341"/>
      <c r="P1" s="444" t="s">
        <v>1633</v>
      </c>
      <c r="Q1" s="444" t="s">
        <v>1634</v>
      </c>
      <c r="R1" s="444" t="s">
        <v>1635</v>
      </c>
      <c r="S1" s="444" t="s">
        <v>1636</v>
      </c>
      <c r="T1" s="444" t="s">
        <v>1637</v>
      </c>
      <c r="U1" s="444" t="s">
        <v>1638</v>
      </c>
      <c r="V1" s="444" t="s">
        <v>1639</v>
      </c>
      <c r="W1" s="444" t="s">
        <v>1640</v>
      </c>
      <c r="X1" s="444" t="s">
        <v>1641</v>
      </c>
      <c r="Y1" s="444" t="s">
        <v>1642</v>
      </c>
      <c r="Z1" s="444" t="s">
        <v>1643</v>
      </c>
      <c r="AA1" s="444" t="s">
        <v>1644</v>
      </c>
      <c r="AB1" s="444" t="s">
        <v>1645</v>
      </c>
      <c r="AC1" s="444" t="s">
        <v>1646</v>
      </c>
      <c r="AD1" s="444" t="s">
        <v>1647</v>
      </c>
      <c r="AE1" s="448"/>
      <c r="AF1" s="448"/>
      <c r="AG1" s="448"/>
      <c r="AH1" s="448"/>
      <c r="AI1" s="448"/>
      <c r="AJ1" s="448"/>
      <c r="AK1" s="448"/>
      <c r="AL1" s="340"/>
      <c r="AM1" s="340"/>
      <c r="AN1" s="340"/>
      <c r="AO1" s="340"/>
      <c r="AP1" s="340"/>
    </row>
    <row r="2" spans="1:42" ht="18.75" x14ac:dyDescent="0.25">
      <c r="A2" s="339" t="s">
        <v>1315</v>
      </c>
      <c r="B2" s="340"/>
      <c r="C2" s="340"/>
      <c r="D2" s="340"/>
      <c r="E2" s="340"/>
      <c r="F2" s="340"/>
      <c r="G2" s="340"/>
      <c r="H2" s="341"/>
      <c r="I2" s="342"/>
      <c r="J2" s="341"/>
      <c r="K2" s="341"/>
      <c r="L2" s="341"/>
      <c r="M2" s="341"/>
      <c r="N2" s="341"/>
      <c r="O2" s="341"/>
      <c r="P2" s="341"/>
      <c r="Q2" s="341"/>
      <c r="R2" s="341"/>
      <c r="S2" s="341"/>
      <c r="T2" s="341"/>
      <c r="U2" s="341"/>
      <c r="V2" s="341"/>
      <c r="W2" s="341"/>
      <c r="X2" s="341"/>
      <c r="Y2" s="341"/>
      <c r="Z2" s="341"/>
      <c r="AA2" s="341"/>
      <c r="AB2" s="340"/>
      <c r="AC2" s="340"/>
      <c r="AD2" s="340"/>
      <c r="AE2" s="340"/>
      <c r="AF2" s="340"/>
      <c r="AG2" s="340"/>
      <c r="AH2" s="340"/>
      <c r="AI2" s="340"/>
      <c r="AJ2" s="340"/>
      <c r="AK2" s="340"/>
      <c r="AL2" s="340"/>
      <c r="AM2" s="340"/>
      <c r="AN2" s="340"/>
      <c r="AO2" s="340"/>
      <c r="AP2" s="340"/>
    </row>
    <row r="3" spans="1:42" ht="18.75" x14ac:dyDescent="0.25">
      <c r="A3" s="339" t="s">
        <v>1467</v>
      </c>
      <c r="B3" s="340"/>
      <c r="C3" s="340"/>
      <c r="D3" s="340"/>
      <c r="E3" s="340"/>
      <c r="F3" s="340"/>
      <c r="G3" s="340"/>
      <c r="H3" s="341"/>
      <c r="I3" s="342"/>
      <c r="J3" s="341"/>
      <c r="K3" s="341"/>
      <c r="L3" s="341"/>
      <c r="M3" s="341"/>
      <c r="N3" s="341"/>
      <c r="O3" s="341"/>
      <c r="P3" s="341"/>
      <c r="Q3" s="341"/>
      <c r="R3" s="341"/>
      <c r="S3" s="341"/>
      <c r="T3" s="341"/>
      <c r="U3" s="341"/>
      <c r="V3" s="341"/>
      <c r="W3" s="341"/>
      <c r="X3" s="341"/>
      <c r="Y3" s="341"/>
      <c r="Z3" s="341"/>
      <c r="AA3" s="341"/>
      <c r="AB3" s="340"/>
      <c r="AC3" s="340"/>
      <c r="AD3" s="340"/>
      <c r="AE3" s="340"/>
      <c r="AF3" s="340"/>
      <c r="AG3" s="340"/>
      <c r="AH3" s="340"/>
      <c r="AI3" s="340"/>
      <c r="AJ3" s="340"/>
      <c r="AK3" s="340"/>
      <c r="AL3" s="340"/>
      <c r="AM3" s="340"/>
      <c r="AN3" s="340"/>
      <c r="AO3" s="340"/>
      <c r="AP3" s="340"/>
    </row>
    <row r="4" spans="1:42" s="340" customFormat="1" ht="18.75" x14ac:dyDescent="0.25">
      <c r="A4" s="339" t="s">
        <v>1468</v>
      </c>
      <c r="H4" s="341"/>
      <c r="I4" s="342"/>
      <c r="J4" s="341"/>
      <c r="K4" s="341"/>
      <c r="L4" s="341"/>
      <c r="M4" s="341"/>
      <c r="N4" s="341"/>
      <c r="O4" s="341"/>
      <c r="P4" s="341"/>
      <c r="Q4" s="341"/>
      <c r="R4" s="341"/>
      <c r="S4" s="341"/>
      <c r="T4" s="341"/>
      <c r="U4" s="341"/>
      <c r="V4" s="341"/>
      <c r="W4" s="341"/>
      <c r="X4" s="341"/>
      <c r="Y4" s="341"/>
      <c r="Z4" s="341"/>
      <c r="AA4" s="341"/>
    </row>
    <row r="5" spans="1:42" s="340" customFormat="1" ht="18.75" x14ac:dyDescent="0.25">
      <c r="A5" s="339" t="s">
        <v>1469</v>
      </c>
      <c r="H5" s="341"/>
      <c r="I5" s="342"/>
      <c r="J5" s="341"/>
      <c r="K5" s="341"/>
      <c r="L5" s="341"/>
      <c r="M5" s="341"/>
      <c r="N5" s="341"/>
      <c r="O5" s="341"/>
      <c r="P5" s="341"/>
      <c r="Q5" s="341"/>
      <c r="R5" s="341"/>
      <c r="S5" s="341"/>
      <c r="T5" s="341"/>
      <c r="U5" s="341"/>
      <c r="V5" s="341"/>
      <c r="W5" s="341"/>
      <c r="X5" s="341"/>
      <c r="Y5" s="341"/>
      <c r="Z5" s="341"/>
      <c r="AA5" s="341"/>
    </row>
    <row r="6" spans="1:42" s="340" customFormat="1" x14ac:dyDescent="0.25">
      <c r="A6" s="344" t="s">
        <v>1470</v>
      </c>
      <c r="B6" s="344"/>
      <c r="C6" s="344"/>
      <c r="D6" s="344"/>
      <c r="E6" s="344"/>
      <c r="F6" s="344"/>
      <c r="G6" s="344"/>
      <c r="H6" s="344"/>
      <c r="I6" s="344"/>
      <c r="J6" s="344"/>
      <c r="K6" s="344"/>
      <c r="L6" s="344"/>
      <c r="M6" s="344"/>
      <c r="N6" s="344"/>
      <c r="O6" s="344"/>
      <c r="P6" s="344"/>
      <c r="Q6" s="344"/>
      <c r="R6" s="344"/>
      <c r="S6" s="344"/>
      <c r="T6" s="344"/>
      <c r="U6" s="344"/>
    </row>
    <row r="7" spans="1:42" ht="15" customHeight="1" x14ac:dyDescent="0.25">
      <c r="A7" s="502" t="s">
        <v>58</v>
      </c>
      <c r="B7" s="501" t="s">
        <v>71</v>
      </c>
      <c r="C7" s="504" t="s">
        <v>1497</v>
      </c>
      <c r="D7" s="504" t="s">
        <v>1498</v>
      </c>
      <c r="E7" s="504" t="s">
        <v>54</v>
      </c>
      <c r="F7" s="504" t="s">
        <v>352</v>
      </c>
      <c r="G7" s="504" t="s">
        <v>55</v>
      </c>
      <c r="H7" s="507" t="s">
        <v>60</v>
      </c>
      <c r="I7" s="513"/>
      <c r="J7" s="513"/>
      <c r="K7" s="513"/>
      <c r="L7" s="513"/>
      <c r="M7" s="513"/>
      <c r="N7" s="513"/>
      <c r="O7" s="508"/>
      <c r="P7" s="509" t="s">
        <v>61</v>
      </c>
      <c r="Q7" s="510"/>
      <c r="R7" s="501" t="s">
        <v>63</v>
      </c>
      <c r="S7" s="501" t="s">
        <v>70</v>
      </c>
      <c r="T7" s="501" t="s">
        <v>69</v>
      </c>
      <c r="U7" s="498" t="s">
        <v>56</v>
      </c>
    </row>
    <row r="8" spans="1:42" ht="15" customHeight="1" x14ac:dyDescent="0.25">
      <c r="A8" s="502"/>
      <c r="B8" s="502"/>
      <c r="C8" s="505"/>
      <c r="D8" s="505"/>
      <c r="E8" s="505"/>
      <c r="F8" s="505"/>
      <c r="G8" s="505"/>
      <c r="H8" s="507" t="s">
        <v>64</v>
      </c>
      <c r="I8" s="508"/>
      <c r="J8" s="507" t="s">
        <v>65</v>
      </c>
      <c r="K8" s="508"/>
      <c r="L8" s="507" t="s">
        <v>66</v>
      </c>
      <c r="M8" s="508"/>
      <c r="N8" s="507" t="s">
        <v>67</v>
      </c>
      <c r="O8" s="508"/>
      <c r="P8" s="511"/>
      <c r="Q8" s="512"/>
      <c r="R8" s="502"/>
      <c r="S8" s="502"/>
      <c r="T8" s="502"/>
      <c r="U8" s="499"/>
    </row>
    <row r="9" spans="1:42" ht="25.5" x14ac:dyDescent="0.25">
      <c r="A9" s="503"/>
      <c r="B9" s="503"/>
      <c r="C9" s="506"/>
      <c r="D9" s="506"/>
      <c r="E9" s="506"/>
      <c r="F9" s="506"/>
      <c r="G9" s="506"/>
      <c r="H9" s="371" t="s">
        <v>68</v>
      </c>
      <c r="I9" s="371" t="s">
        <v>4</v>
      </c>
      <c r="J9" s="371" t="s">
        <v>68</v>
      </c>
      <c r="K9" s="371" t="s">
        <v>4</v>
      </c>
      <c r="L9" s="371" t="s">
        <v>68</v>
      </c>
      <c r="M9" s="371" t="s">
        <v>4</v>
      </c>
      <c r="N9" s="371" t="s">
        <v>68</v>
      </c>
      <c r="O9" s="371" t="s">
        <v>4</v>
      </c>
      <c r="P9" s="371" t="s">
        <v>68</v>
      </c>
      <c r="Q9" s="371" t="s">
        <v>4</v>
      </c>
      <c r="R9" s="503"/>
      <c r="S9" s="503"/>
      <c r="T9" s="503"/>
      <c r="U9" s="500"/>
    </row>
    <row r="10" spans="1:42" ht="15.75" x14ac:dyDescent="0.25">
      <c r="A10" s="434"/>
      <c r="B10" s="435"/>
      <c r="C10" s="374"/>
      <c r="D10" s="374"/>
      <c r="E10" s="374"/>
      <c r="F10" s="375"/>
      <c r="G10" s="374"/>
      <c r="H10" s="376"/>
      <c r="I10" s="376"/>
      <c r="J10" s="376"/>
      <c r="K10" s="376"/>
      <c r="L10" s="376"/>
      <c r="M10" s="376"/>
      <c r="N10" s="376"/>
      <c r="O10" s="376"/>
      <c r="P10" s="376"/>
      <c r="Q10" s="376"/>
      <c r="R10" s="377"/>
      <c r="S10" s="377"/>
      <c r="T10" s="377"/>
      <c r="U10" s="378"/>
    </row>
    <row r="11" spans="1:42" s="433" customFormat="1" ht="15.75" x14ac:dyDescent="0.25">
      <c r="A11" s="521" t="s">
        <v>1467</v>
      </c>
      <c r="B11" s="575" t="s">
        <v>1495</v>
      </c>
      <c r="C11" s="428"/>
      <c r="D11" s="428"/>
      <c r="E11" s="428"/>
      <c r="F11" s="429"/>
      <c r="G11" s="428"/>
      <c r="H11" s="430"/>
      <c r="I11" s="430"/>
      <c r="J11" s="430"/>
      <c r="K11" s="430"/>
      <c r="L11" s="430"/>
      <c r="M11" s="430"/>
      <c r="N11" s="430"/>
      <c r="O11" s="430"/>
      <c r="P11" s="430"/>
      <c r="Q11" s="430"/>
      <c r="R11" s="431"/>
      <c r="S11" s="431"/>
      <c r="T11" s="431"/>
      <c r="U11" s="432"/>
    </row>
    <row r="12" spans="1:42" s="433" customFormat="1" ht="15.75" x14ac:dyDescent="0.25">
      <c r="A12" s="521"/>
      <c r="B12" s="576"/>
      <c r="C12" s="428"/>
      <c r="D12" s="428"/>
      <c r="E12" s="428"/>
      <c r="F12" s="429"/>
      <c r="G12" s="428"/>
      <c r="H12" s="430"/>
      <c r="I12" s="430"/>
      <c r="J12" s="430"/>
      <c r="K12" s="430"/>
      <c r="L12" s="430"/>
      <c r="M12" s="430"/>
      <c r="N12" s="430"/>
      <c r="O12" s="430"/>
      <c r="P12" s="430"/>
      <c r="Q12" s="430"/>
      <c r="R12" s="431"/>
      <c r="S12" s="431"/>
      <c r="T12" s="431"/>
      <c r="U12" s="432"/>
    </row>
    <row r="13" spans="1:42" s="433" customFormat="1" ht="15.75" x14ac:dyDescent="0.25">
      <c r="A13" s="521"/>
      <c r="B13" s="576"/>
      <c r="C13" s="428"/>
      <c r="D13" s="428"/>
      <c r="E13" s="428"/>
      <c r="F13" s="429"/>
      <c r="G13" s="428"/>
      <c r="H13" s="430"/>
      <c r="I13" s="430"/>
      <c r="J13" s="430"/>
      <c r="K13" s="430"/>
      <c r="L13" s="430"/>
      <c r="M13" s="430"/>
      <c r="N13" s="430"/>
      <c r="O13" s="430"/>
      <c r="P13" s="430"/>
      <c r="Q13" s="430"/>
      <c r="R13" s="431"/>
      <c r="S13" s="431"/>
      <c r="T13" s="431"/>
      <c r="U13" s="432"/>
    </row>
    <row r="14" spans="1:42" s="433" customFormat="1" ht="15.75" x14ac:dyDescent="0.25">
      <c r="A14" s="521"/>
      <c r="B14" s="576"/>
      <c r="C14" s="428"/>
      <c r="D14" s="428"/>
      <c r="E14" s="428"/>
      <c r="F14" s="429"/>
      <c r="G14" s="428"/>
      <c r="H14" s="430"/>
      <c r="I14" s="430"/>
      <c r="J14" s="430"/>
      <c r="K14" s="430"/>
      <c r="L14" s="430"/>
      <c r="M14" s="430"/>
      <c r="N14" s="430"/>
      <c r="O14" s="430"/>
      <c r="P14" s="430"/>
      <c r="Q14" s="430"/>
      <c r="R14" s="431"/>
      <c r="S14" s="431"/>
      <c r="T14" s="431"/>
      <c r="U14" s="432"/>
    </row>
    <row r="15" spans="1:42" s="433" customFormat="1" ht="15.75" x14ac:dyDescent="0.25">
      <c r="A15" s="521"/>
      <c r="B15" s="576"/>
      <c r="C15" s="428"/>
      <c r="D15" s="428"/>
      <c r="E15" s="428"/>
      <c r="F15" s="429"/>
      <c r="G15" s="428"/>
      <c r="H15" s="430"/>
      <c r="I15" s="430"/>
      <c r="J15" s="430"/>
      <c r="K15" s="430"/>
      <c r="L15" s="430"/>
      <c r="M15" s="430"/>
      <c r="N15" s="430"/>
      <c r="O15" s="430"/>
      <c r="P15" s="430"/>
      <c r="Q15" s="430"/>
      <c r="R15" s="431"/>
      <c r="S15" s="431"/>
      <c r="T15" s="431"/>
      <c r="U15" s="432"/>
    </row>
    <row r="16" spans="1:42" s="433" customFormat="1" ht="15.75" x14ac:dyDescent="0.25">
      <c r="A16" s="521"/>
      <c r="B16" s="576"/>
      <c r="C16" s="428"/>
      <c r="D16" s="428"/>
      <c r="E16" s="428"/>
      <c r="F16" s="429"/>
      <c r="G16" s="428"/>
      <c r="H16" s="430"/>
      <c r="I16" s="430"/>
      <c r="J16" s="430"/>
      <c r="K16" s="430"/>
      <c r="L16" s="430"/>
      <c r="M16" s="430"/>
      <c r="N16" s="430"/>
      <c r="O16" s="430"/>
      <c r="P16" s="430"/>
      <c r="Q16" s="430"/>
      <c r="R16" s="431"/>
      <c r="S16" s="431"/>
      <c r="T16" s="431"/>
      <c r="U16" s="432"/>
    </row>
    <row r="17" spans="1:21" s="433" customFormat="1" ht="15.75" hidden="1" x14ac:dyDescent="0.25">
      <c r="A17" s="521"/>
      <c r="B17" s="577"/>
      <c r="C17" s="428"/>
      <c r="D17" s="428"/>
      <c r="E17" s="428"/>
      <c r="F17" s="429"/>
      <c r="G17" s="428"/>
      <c r="H17" s="430"/>
      <c r="I17" s="430"/>
      <c r="J17" s="430"/>
      <c r="K17" s="430"/>
      <c r="L17" s="430"/>
      <c r="M17" s="430"/>
      <c r="N17" s="430"/>
      <c r="O17" s="430"/>
      <c r="P17" s="430"/>
      <c r="Q17" s="430"/>
      <c r="R17" s="431"/>
      <c r="S17" s="431"/>
      <c r="T17" s="431"/>
      <c r="U17" s="432"/>
    </row>
    <row r="18" spans="1:21" ht="15.75" customHeight="1" x14ac:dyDescent="0.25">
      <c r="A18" s="521"/>
      <c r="B18" s="514" t="s">
        <v>1481</v>
      </c>
      <c r="C18" s="420"/>
      <c r="D18" s="420"/>
      <c r="E18" s="420"/>
      <c r="F18" s="420"/>
      <c r="G18" s="296"/>
      <c r="H18" s="421"/>
      <c r="I18" s="422"/>
      <c r="J18" s="421"/>
      <c r="K18" s="422"/>
      <c r="L18" s="421"/>
      <c r="M18" s="422"/>
      <c r="N18" s="421"/>
      <c r="O18" s="422"/>
      <c r="P18" s="336">
        <f t="shared" ref="P18:Q22" si="0">H18+J18+L18+N18</f>
        <v>0</v>
      </c>
      <c r="Q18" s="334">
        <f t="shared" si="0"/>
        <v>0</v>
      </c>
      <c r="R18" s="296"/>
      <c r="S18" s="296"/>
      <c r="T18" s="296"/>
      <c r="U18" s="296"/>
    </row>
    <row r="19" spans="1:21" ht="15.75" x14ac:dyDescent="0.25">
      <c r="A19" s="521"/>
      <c r="B19" s="515"/>
      <c r="C19" s="420"/>
      <c r="D19" s="420"/>
      <c r="E19" s="420"/>
      <c r="F19" s="420"/>
      <c r="G19" s="296"/>
      <c r="H19" s="421"/>
      <c r="I19" s="422"/>
      <c r="J19" s="421"/>
      <c r="K19" s="422"/>
      <c r="L19" s="421"/>
      <c r="M19" s="422"/>
      <c r="N19" s="421"/>
      <c r="O19" s="422"/>
      <c r="P19" s="336">
        <f t="shared" si="0"/>
        <v>0</v>
      </c>
      <c r="Q19" s="334">
        <f t="shared" si="0"/>
        <v>0</v>
      </c>
      <c r="R19" s="296"/>
      <c r="S19" s="296"/>
      <c r="T19" s="296"/>
      <c r="U19" s="296"/>
    </row>
    <row r="20" spans="1:21" ht="15.75" x14ac:dyDescent="0.25">
      <c r="A20" s="521"/>
      <c r="B20" s="515"/>
      <c r="C20" s="420"/>
      <c r="D20" s="420"/>
      <c r="E20" s="420"/>
      <c r="F20" s="420"/>
      <c r="G20" s="296"/>
      <c r="H20" s="421"/>
      <c r="I20" s="422"/>
      <c r="J20" s="421"/>
      <c r="K20" s="422"/>
      <c r="L20" s="421"/>
      <c r="M20" s="422"/>
      <c r="N20" s="421"/>
      <c r="O20" s="422"/>
      <c r="P20" s="336">
        <f t="shared" si="0"/>
        <v>0</v>
      </c>
      <c r="Q20" s="334">
        <f t="shared" si="0"/>
        <v>0</v>
      </c>
      <c r="R20" s="296"/>
      <c r="S20" s="296"/>
      <c r="T20" s="296"/>
      <c r="U20" s="296"/>
    </row>
    <row r="21" spans="1:21" ht="15.75" x14ac:dyDescent="0.25">
      <c r="A21" s="521"/>
      <c r="B21" s="515"/>
      <c r="C21" s="420"/>
      <c r="D21" s="420"/>
      <c r="E21" s="420"/>
      <c r="F21" s="420"/>
      <c r="G21" s="296"/>
      <c r="H21" s="421"/>
      <c r="I21" s="422"/>
      <c r="J21" s="421"/>
      <c r="K21" s="422"/>
      <c r="L21" s="421"/>
      <c r="M21" s="422"/>
      <c r="N21" s="421"/>
      <c r="O21" s="422"/>
      <c r="P21" s="336">
        <f t="shared" si="0"/>
        <v>0</v>
      </c>
      <c r="Q21" s="334">
        <f t="shared" si="0"/>
        <v>0</v>
      </c>
      <c r="R21" s="296"/>
      <c r="S21" s="296"/>
      <c r="T21" s="296"/>
      <c r="U21" s="296"/>
    </row>
    <row r="22" spans="1:21" ht="15.75" x14ac:dyDescent="0.25">
      <c r="A22" s="521"/>
      <c r="B22" s="514" t="s">
        <v>1482</v>
      </c>
      <c r="C22" s="420"/>
      <c r="D22" s="420"/>
      <c r="E22" s="420"/>
      <c r="F22" s="420"/>
      <c r="G22" s="296"/>
      <c r="H22" s="421"/>
      <c r="I22" s="422"/>
      <c r="J22" s="421"/>
      <c r="K22" s="422"/>
      <c r="L22" s="421"/>
      <c r="M22" s="422"/>
      <c r="N22" s="421"/>
      <c r="O22" s="422"/>
      <c r="P22" s="336">
        <f t="shared" si="0"/>
        <v>0</v>
      </c>
      <c r="Q22" s="334">
        <f t="shared" si="0"/>
        <v>0</v>
      </c>
      <c r="R22" s="296"/>
      <c r="S22" s="296"/>
      <c r="T22" s="296"/>
      <c r="U22" s="296"/>
    </row>
    <row r="23" spans="1:21" ht="15.75" x14ac:dyDescent="0.25">
      <c r="A23" s="521"/>
      <c r="B23" s="515"/>
      <c r="C23" s="420"/>
      <c r="D23" s="420"/>
      <c r="E23" s="420"/>
      <c r="F23" s="420"/>
      <c r="G23" s="296"/>
      <c r="H23" s="421"/>
      <c r="I23" s="422"/>
      <c r="J23" s="421"/>
      <c r="K23" s="422"/>
      <c r="L23" s="421"/>
      <c r="M23" s="422"/>
      <c r="N23" s="421"/>
      <c r="O23" s="422"/>
      <c r="P23" s="336">
        <f t="shared" ref="P23:P72" si="1">H23+J23+L23+N23</f>
        <v>0</v>
      </c>
      <c r="Q23" s="334">
        <f t="shared" ref="Q23:Q72" si="2">I23+K23+M23+O23</f>
        <v>0</v>
      </c>
      <c r="R23" s="296"/>
      <c r="S23" s="296"/>
      <c r="T23" s="296"/>
      <c r="U23" s="296"/>
    </row>
    <row r="24" spans="1:21" ht="15.75" x14ac:dyDescent="0.25">
      <c r="A24" s="521"/>
      <c r="B24" s="515"/>
      <c r="C24" s="420"/>
      <c r="D24" s="420"/>
      <c r="E24" s="420"/>
      <c r="F24" s="420"/>
      <c r="G24" s="296"/>
      <c r="H24" s="421"/>
      <c r="I24" s="422"/>
      <c r="J24" s="421"/>
      <c r="K24" s="422"/>
      <c r="L24" s="421"/>
      <c r="M24" s="422"/>
      <c r="N24" s="421"/>
      <c r="O24" s="422"/>
      <c r="P24" s="336">
        <f t="shared" si="1"/>
        <v>0</v>
      </c>
      <c r="Q24" s="334">
        <f t="shared" si="2"/>
        <v>0</v>
      </c>
      <c r="R24" s="296"/>
      <c r="S24" s="296"/>
      <c r="T24" s="296"/>
      <c r="U24" s="296"/>
    </row>
    <row r="25" spans="1:21" ht="15.75" x14ac:dyDescent="0.25">
      <c r="A25" s="521"/>
      <c r="B25" s="516"/>
      <c r="C25" s="420"/>
      <c r="D25" s="420"/>
      <c r="E25" s="420"/>
      <c r="F25" s="420"/>
      <c r="G25" s="296"/>
      <c r="H25" s="421"/>
      <c r="I25" s="422"/>
      <c r="J25" s="421"/>
      <c r="K25" s="422"/>
      <c r="L25" s="421"/>
      <c r="M25" s="422"/>
      <c r="N25" s="421"/>
      <c r="O25" s="422"/>
      <c r="P25" s="336">
        <f t="shared" si="1"/>
        <v>0</v>
      </c>
      <c r="Q25" s="334">
        <f t="shared" si="2"/>
        <v>0</v>
      </c>
      <c r="R25" s="296"/>
      <c r="S25" s="296"/>
      <c r="T25" s="296"/>
      <c r="U25" s="296"/>
    </row>
    <row r="26" spans="1:21" ht="15.75" x14ac:dyDescent="0.25">
      <c r="A26" s="521"/>
      <c r="B26" s="514" t="s">
        <v>1483</v>
      </c>
      <c r="C26" s="420"/>
      <c r="D26" s="420"/>
      <c r="E26" s="420"/>
      <c r="F26" s="420"/>
      <c r="G26" s="296"/>
      <c r="H26" s="421"/>
      <c r="I26" s="422"/>
      <c r="J26" s="421"/>
      <c r="K26" s="422"/>
      <c r="L26" s="421"/>
      <c r="M26" s="422"/>
      <c r="N26" s="421"/>
      <c r="O26" s="422"/>
      <c r="P26" s="336">
        <f t="shared" si="1"/>
        <v>0</v>
      </c>
      <c r="Q26" s="334">
        <f t="shared" si="2"/>
        <v>0</v>
      </c>
      <c r="R26" s="296"/>
      <c r="S26" s="296"/>
      <c r="T26" s="296"/>
      <c r="U26" s="296"/>
    </row>
    <row r="27" spans="1:21" ht="15.75" x14ac:dyDescent="0.25">
      <c r="A27" s="521"/>
      <c r="B27" s="515"/>
      <c r="C27" s="420"/>
      <c r="D27" s="420"/>
      <c r="E27" s="420"/>
      <c r="F27" s="420"/>
      <c r="G27" s="296"/>
      <c r="H27" s="421"/>
      <c r="I27" s="422"/>
      <c r="J27" s="421"/>
      <c r="K27" s="422"/>
      <c r="L27" s="421"/>
      <c r="M27" s="422"/>
      <c r="N27" s="421"/>
      <c r="O27" s="422"/>
      <c r="P27" s="336">
        <f t="shared" si="1"/>
        <v>0</v>
      </c>
      <c r="Q27" s="334">
        <f t="shared" si="2"/>
        <v>0</v>
      </c>
      <c r="R27" s="296"/>
      <c r="S27" s="296"/>
      <c r="T27" s="296"/>
      <c r="U27" s="296"/>
    </row>
    <row r="28" spans="1:21" ht="15.75" x14ac:dyDescent="0.25">
      <c r="A28" s="521"/>
      <c r="B28" s="515"/>
      <c r="C28" s="420"/>
      <c r="D28" s="420"/>
      <c r="E28" s="420"/>
      <c r="F28" s="420"/>
      <c r="G28" s="296"/>
      <c r="H28" s="421"/>
      <c r="I28" s="422"/>
      <c r="J28" s="421"/>
      <c r="K28" s="422"/>
      <c r="L28" s="421"/>
      <c r="M28" s="422"/>
      <c r="N28" s="421"/>
      <c r="O28" s="422"/>
      <c r="P28" s="336">
        <f t="shared" si="1"/>
        <v>0</v>
      </c>
      <c r="Q28" s="334">
        <f t="shared" si="2"/>
        <v>0</v>
      </c>
      <c r="R28" s="296"/>
      <c r="S28" s="296"/>
      <c r="T28" s="296"/>
      <c r="U28" s="296"/>
    </row>
    <row r="29" spans="1:21" ht="15.75" x14ac:dyDescent="0.25">
      <c r="A29" s="521"/>
      <c r="B29" s="516"/>
      <c r="C29" s="420"/>
      <c r="D29" s="420"/>
      <c r="E29" s="420"/>
      <c r="F29" s="420"/>
      <c r="G29" s="296"/>
      <c r="H29" s="421"/>
      <c r="I29" s="422"/>
      <c r="J29" s="421"/>
      <c r="K29" s="422"/>
      <c r="L29" s="421"/>
      <c r="M29" s="422"/>
      <c r="N29" s="421"/>
      <c r="O29" s="422"/>
      <c r="P29" s="336">
        <f t="shared" si="1"/>
        <v>0</v>
      </c>
      <c r="Q29" s="334">
        <f t="shared" si="2"/>
        <v>0</v>
      </c>
      <c r="R29" s="296"/>
      <c r="S29" s="296"/>
      <c r="T29" s="296"/>
      <c r="U29" s="296"/>
    </row>
    <row r="30" spans="1:21" ht="15.75" x14ac:dyDescent="0.25">
      <c r="A30" s="521"/>
      <c r="B30" s="574" t="s">
        <v>1484</v>
      </c>
      <c r="C30" s="420"/>
      <c r="D30" s="420"/>
      <c r="E30" s="420"/>
      <c r="F30" s="420"/>
      <c r="G30" s="296"/>
      <c r="H30" s="421"/>
      <c r="I30" s="422"/>
      <c r="J30" s="421"/>
      <c r="K30" s="422"/>
      <c r="L30" s="421"/>
      <c r="M30" s="422"/>
      <c r="N30" s="421"/>
      <c r="O30" s="422"/>
      <c r="P30" s="336">
        <f t="shared" si="1"/>
        <v>0</v>
      </c>
      <c r="Q30" s="334">
        <f t="shared" si="2"/>
        <v>0</v>
      </c>
      <c r="R30" s="296"/>
      <c r="S30" s="296"/>
      <c r="T30" s="296"/>
      <c r="U30" s="296"/>
    </row>
    <row r="31" spans="1:21" ht="15.75" x14ac:dyDescent="0.25">
      <c r="A31" s="521"/>
      <c r="B31" s="574"/>
      <c r="C31" s="420"/>
      <c r="D31" s="420"/>
      <c r="E31" s="420"/>
      <c r="F31" s="420"/>
      <c r="G31" s="296"/>
      <c r="H31" s="421"/>
      <c r="I31" s="422"/>
      <c r="J31" s="421"/>
      <c r="K31" s="422"/>
      <c r="L31" s="421"/>
      <c r="M31" s="422"/>
      <c r="N31" s="421"/>
      <c r="O31" s="422"/>
      <c r="P31" s="336">
        <f t="shared" si="1"/>
        <v>0</v>
      </c>
      <c r="Q31" s="334">
        <f t="shared" si="2"/>
        <v>0</v>
      </c>
      <c r="R31" s="296"/>
      <c r="S31" s="296"/>
      <c r="T31" s="296"/>
      <c r="U31" s="296"/>
    </row>
    <row r="32" spans="1:21" ht="15.75" x14ac:dyDescent="0.25">
      <c r="A32" s="521"/>
      <c r="B32" s="574"/>
      <c r="C32" s="420"/>
      <c r="D32" s="420"/>
      <c r="E32" s="420"/>
      <c r="F32" s="420"/>
      <c r="G32" s="296"/>
      <c r="H32" s="421"/>
      <c r="I32" s="422"/>
      <c r="J32" s="421"/>
      <c r="K32" s="422"/>
      <c r="L32" s="421"/>
      <c r="M32" s="422"/>
      <c r="N32" s="421"/>
      <c r="O32" s="422"/>
      <c r="P32" s="336">
        <f t="shared" si="1"/>
        <v>0</v>
      </c>
      <c r="Q32" s="334">
        <f t="shared" si="2"/>
        <v>0</v>
      </c>
      <c r="R32" s="296"/>
      <c r="S32" s="296"/>
      <c r="T32" s="296"/>
      <c r="U32" s="296"/>
    </row>
    <row r="33" spans="1:21" ht="15.75" x14ac:dyDescent="0.25">
      <c r="A33" s="521"/>
      <c r="B33" s="574"/>
      <c r="C33" s="420"/>
      <c r="D33" s="420"/>
      <c r="E33" s="420"/>
      <c r="F33" s="420"/>
      <c r="G33" s="296"/>
      <c r="H33" s="421"/>
      <c r="I33" s="422"/>
      <c r="J33" s="421"/>
      <c r="K33" s="422"/>
      <c r="L33" s="421"/>
      <c r="M33" s="422"/>
      <c r="N33" s="421"/>
      <c r="O33" s="422"/>
      <c r="P33" s="336">
        <f t="shared" si="1"/>
        <v>0</v>
      </c>
      <c r="Q33" s="334">
        <f t="shared" si="2"/>
        <v>0</v>
      </c>
      <c r="R33" s="296"/>
      <c r="S33" s="296"/>
      <c r="T33" s="296"/>
      <c r="U33" s="296"/>
    </row>
    <row r="34" spans="1:21" ht="15.75" x14ac:dyDescent="0.25">
      <c r="A34" s="521"/>
      <c r="B34" s="574" t="s">
        <v>1485</v>
      </c>
      <c r="C34" s="420"/>
      <c r="D34" s="420"/>
      <c r="E34" s="420"/>
      <c r="F34" s="420"/>
      <c r="G34" s="296"/>
      <c r="H34" s="421"/>
      <c r="I34" s="422"/>
      <c r="J34" s="421"/>
      <c r="K34" s="422"/>
      <c r="L34" s="421"/>
      <c r="M34" s="422"/>
      <c r="N34" s="421"/>
      <c r="O34" s="422"/>
      <c r="P34" s="336">
        <f t="shared" si="1"/>
        <v>0</v>
      </c>
      <c r="Q34" s="334">
        <f t="shared" si="2"/>
        <v>0</v>
      </c>
      <c r="R34" s="296"/>
      <c r="S34" s="296"/>
      <c r="T34" s="296"/>
      <c r="U34" s="296"/>
    </row>
    <row r="35" spans="1:21" ht="15.75" x14ac:dyDescent="0.25">
      <c r="A35" s="521"/>
      <c r="B35" s="574"/>
      <c r="C35" s="420"/>
      <c r="D35" s="420"/>
      <c r="E35" s="420"/>
      <c r="F35" s="420"/>
      <c r="G35" s="296"/>
      <c r="H35" s="421"/>
      <c r="I35" s="422"/>
      <c r="J35" s="421"/>
      <c r="K35" s="422"/>
      <c r="L35" s="421"/>
      <c r="M35" s="422"/>
      <c r="N35" s="421"/>
      <c r="O35" s="422"/>
      <c r="P35" s="336">
        <f t="shared" si="1"/>
        <v>0</v>
      </c>
      <c r="Q35" s="334">
        <f t="shared" si="2"/>
        <v>0</v>
      </c>
      <c r="R35" s="296"/>
      <c r="S35" s="296"/>
      <c r="T35" s="296"/>
      <c r="U35" s="296"/>
    </row>
    <row r="36" spans="1:21" ht="15.75" x14ac:dyDescent="0.25">
      <c r="A36" s="521"/>
      <c r="B36" s="574"/>
      <c r="C36" s="420"/>
      <c r="D36" s="420"/>
      <c r="E36" s="420"/>
      <c r="F36" s="420"/>
      <c r="G36" s="296"/>
      <c r="H36" s="421"/>
      <c r="I36" s="422"/>
      <c r="J36" s="421"/>
      <c r="K36" s="422"/>
      <c r="L36" s="421"/>
      <c r="M36" s="422"/>
      <c r="N36" s="421"/>
      <c r="O36" s="422"/>
      <c r="P36" s="336">
        <f t="shared" si="1"/>
        <v>0</v>
      </c>
      <c r="Q36" s="334">
        <f t="shared" si="2"/>
        <v>0</v>
      </c>
      <c r="R36" s="296"/>
      <c r="S36" s="296"/>
      <c r="T36" s="296"/>
      <c r="U36" s="296"/>
    </row>
    <row r="37" spans="1:21" ht="15.75" x14ac:dyDescent="0.25">
      <c r="A37" s="522"/>
      <c r="B37" s="574"/>
      <c r="C37" s="420"/>
      <c r="D37" s="420"/>
      <c r="E37" s="420"/>
      <c r="F37" s="420"/>
      <c r="G37" s="296"/>
      <c r="H37" s="421"/>
      <c r="I37" s="422"/>
      <c r="J37" s="421"/>
      <c r="K37" s="422"/>
      <c r="L37" s="421"/>
      <c r="M37" s="422"/>
      <c r="N37" s="421"/>
      <c r="O37" s="422"/>
      <c r="P37" s="336">
        <f t="shared" si="1"/>
        <v>0</v>
      </c>
      <c r="Q37" s="334">
        <f t="shared" si="2"/>
        <v>0</v>
      </c>
      <c r="R37" s="296"/>
      <c r="S37" s="296"/>
      <c r="T37" s="296"/>
      <c r="U37" s="296"/>
    </row>
    <row r="38" spans="1:21" ht="15.75" customHeight="1" x14ac:dyDescent="0.25">
      <c r="A38" s="574" t="s">
        <v>1468</v>
      </c>
      <c r="B38" s="514" t="s">
        <v>1486</v>
      </c>
      <c r="C38" s="420"/>
      <c r="D38" s="420"/>
      <c r="E38" s="420"/>
      <c r="F38" s="420"/>
      <c r="G38" s="296"/>
      <c r="H38" s="421"/>
      <c r="I38" s="422"/>
      <c r="J38" s="421"/>
      <c r="K38" s="422"/>
      <c r="L38" s="421"/>
      <c r="M38" s="422"/>
      <c r="N38" s="421"/>
      <c r="O38" s="422"/>
      <c r="P38" s="336">
        <f t="shared" si="1"/>
        <v>0</v>
      </c>
      <c r="Q38" s="334">
        <f t="shared" si="2"/>
        <v>0</v>
      </c>
      <c r="R38" s="296"/>
      <c r="S38" s="296"/>
      <c r="T38" s="296"/>
      <c r="U38" s="296"/>
    </row>
    <row r="39" spans="1:21" ht="15.75" x14ac:dyDescent="0.25">
      <c r="A39" s="574"/>
      <c r="B39" s="515"/>
      <c r="C39" s="420"/>
      <c r="D39" s="420"/>
      <c r="E39" s="420"/>
      <c r="F39" s="420"/>
      <c r="G39" s="296"/>
      <c r="H39" s="421"/>
      <c r="I39" s="422"/>
      <c r="J39" s="421"/>
      <c r="K39" s="422"/>
      <c r="L39" s="421"/>
      <c r="M39" s="422"/>
      <c r="N39" s="421"/>
      <c r="O39" s="422"/>
      <c r="P39" s="336">
        <f t="shared" si="1"/>
        <v>0</v>
      </c>
      <c r="Q39" s="334">
        <f t="shared" si="2"/>
        <v>0</v>
      </c>
      <c r="R39" s="296"/>
      <c r="S39" s="296"/>
      <c r="T39" s="296"/>
      <c r="U39" s="296"/>
    </row>
    <row r="40" spans="1:21" ht="15.75" x14ac:dyDescent="0.25">
      <c r="A40" s="574"/>
      <c r="B40" s="515"/>
      <c r="C40" s="420"/>
      <c r="D40" s="420"/>
      <c r="E40" s="420"/>
      <c r="F40" s="420"/>
      <c r="G40" s="296"/>
      <c r="H40" s="421"/>
      <c r="I40" s="422"/>
      <c r="J40" s="421"/>
      <c r="K40" s="422"/>
      <c r="L40" s="421"/>
      <c r="M40" s="422"/>
      <c r="N40" s="421"/>
      <c r="O40" s="422"/>
      <c r="P40" s="336">
        <f t="shared" si="1"/>
        <v>0</v>
      </c>
      <c r="Q40" s="334">
        <f t="shared" si="2"/>
        <v>0</v>
      </c>
      <c r="R40" s="296"/>
      <c r="S40" s="296"/>
      <c r="T40" s="296"/>
      <c r="U40" s="296"/>
    </row>
    <row r="41" spans="1:21" ht="15.75" x14ac:dyDescent="0.25">
      <c r="A41" s="574"/>
      <c r="B41" s="516"/>
      <c r="C41" s="420"/>
      <c r="D41" s="420"/>
      <c r="E41" s="420"/>
      <c r="F41" s="420"/>
      <c r="G41" s="296"/>
      <c r="H41" s="421"/>
      <c r="I41" s="422"/>
      <c r="J41" s="421"/>
      <c r="K41" s="422"/>
      <c r="L41" s="421"/>
      <c r="M41" s="422"/>
      <c r="N41" s="421"/>
      <c r="O41" s="422"/>
      <c r="P41" s="336">
        <f t="shared" si="1"/>
        <v>0</v>
      </c>
      <c r="Q41" s="334">
        <f t="shared" si="2"/>
        <v>0</v>
      </c>
      <c r="R41" s="296"/>
      <c r="S41" s="296"/>
      <c r="T41" s="296"/>
      <c r="U41" s="296"/>
    </row>
    <row r="42" spans="1:21" ht="15.75" x14ac:dyDescent="0.25">
      <c r="A42" s="574"/>
      <c r="B42" s="514" t="s">
        <v>1487</v>
      </c>
      <c r="C42" s="420"/>
      <c r="D42" s="420"/>
      <c r="E42" s="420"/>
      <c r="F42" s="420"/>
      <c r="G42" s="296"/>
      <c r="H42" s="421"/>
      <c r="I42" s="422"/>
      <c r="J42" s="421"/>
      <c r="K42" s="422"/>
      <c r="L42" s="421"/>
      <c r="M42" s="422"/>
      <c r="N42" s="421"/>
      <c r="O42" s="422"/>
      <c r="P42" s="336">
        <f t="shared" si="1"/>
        <v>0</v>
      </c>
      <c r="Q42" s="334">
        <f t="shared" si="2"/>
        <v>0</v>
      </c>
      <c r="R42" s="296"/>
      <c r="S42" s="296"/>
      <c r="T42" s="296"/>
      <c r="U42" s="296"/>
    </row>
    <row r="43" spans="1:21" ht="15.75" x14ac:dyDescent="0.25">
      <c r="A43" s="574"/>
      <c r="B43" s="515"/>
      <c r="C43" s="420"/>
      <c r="D43" s="420"/>
      <c r="E43" s="420"/>
      <c r="F43" s="420"/>
      <c r="G43" s="296"/>
      <c r="H43" s="421"/>
      <c r="I43" s="422"/>
      <c r="J43" s="421"/>
      <c r="K43" s="422"/>
      <c r="L43" s="421"/>
      <c r="M43" s="422"/>
      <c r="N43" s="421"/>
      <c r="O43" s="422"/>
      <c r="P43" s="336">
        <f t="shared" si="1"/>
        <v>0</v>
      </c>
      <c r="Q43" s="334">
        <f t="shared" si="2"/>
        <v>0</v>
      </c>
      <c r="R43" s="296"/>
      <c r="S43" s="296"/>
      <c r="T43" s="296"/>
      <c r="U43" s="296"/>
    </row>
    <row r="44" spans="1:21" ht="15.75" x14ac:dyDescent="0.25">
      <c r="A44" s="574"/>
      <c r="B44" s="515"/>
      <c r="C44" s="420"/>
      <c r="D44" s="420"/>
      <c r="E44" s="420"/>
      <c r="F44" s="420"/>
      <c r="G44" s="296"/>
      <c r="H44" s="421"/>
      <c r="I44" s="422"/>
      <c r="J44" s="421"/>
      <c r="K44" s="422"/>
      <c r="L44" s="421"/>
      <c r="M44" s="422"/>
      <c r="N44" s="421"/>
      <c r="O44" s="422"/>
      <c r="P44" s="336">
        <f t="shared" si="1"/>
        <v>0</v>
      </c>
      <c r="Q44" s="334">
        <f t="shared" si="2"/>
        <v>0</v>
      </c>
      <c r="R44" s="296"/>
      <c r="S44" s="296"/>
      <c r="T44" s="296"/>
      <c r="U44" s="296"/>
    </row>
    <row r="45" spans="1:21" ht="15.75" x14ac:dyDescent="0.25">
      <c r="A45" s="574"/>
      <c r="B45" s="516"/>
      <c r="C45" s="420"/>
      <c r="D45" s="420"/>
      <c r="E45" s="420"/>
      <c r="F45" s="420"/>
      <c r="G45" s="296"/>
      <c r="H45" s="421"/>
      <c r="I45" s="422"/>
      <c r="J45" s="421"/>
      <c r="K45" s="422"/>
      <c r="L45" s="421"/>
      <c r="M45" s="422"/>
      <c r="N45" s="421"/>
      <c r="O45" s="422"/>
      <c r="P45" s="336">
        <f t="shared" si="1"/>
        <v>0</v>
      </c>
      <c r="Q45" s="334">
        <f t="shared" si="2"/>
        <v>0</v>
      </c>
      <c r="R45" s="296"/>
      <c r="S45" s="296"/>
      <c r="T45" s="296"/>
      <c r="U45" s="296"/>
    </row>
    <row r="46" spans="1:21" ht="15.75" x14ac:dyDescent="0.25">
      <c r="A46" s="514" t="s">
        <v>1469</v>
      </c>
      <c r="B46" s="574" t="s">
        <v>1488</v>
      </c>
      <c r="C46" s="420"/>
      <c r="D46" s="420"/>
      <c r="E46" s="420"/>
      <c r="F46" s="420"/>
      <c r="G46" s="296"/>
      <c r="H46" s="421"/>
      <c r="I46" s="422"/>
      <c r="J46" s="421"/>
      <c r="K46" s="422"/>
      <c r="L46" s="421"/>
      <c r="M46" s="422"/>
      <c r="N46" s="421"/>
      <c r="O46" s="422"/>
      <c r="P46" s="336">
        <f t="shared" si="1"/>
        <v>0</v>
      </c>
      <c r="Q46" s="334">
        <f t="shared" si="2"/>
        <v>0</v>
      </c>
      <c r="R46" s="296"/>
      <c r="S46" s="296"/>
      <c r="T46" s="296"/>
      <c r="U46" s="296"/>
    </row>
    <row r="47" spans="1:21" ht="15.75" x14ac:dyDescent="0.25">
      <c r="A47" s="515"/>
      <c r="B47" s="574"/>
      <c r="C47" s="420"/>
      <c r="D47" s="420"/>
      <c r="E47" s="420"/>
      <c r="F47" s="420"/>
      <c r="G47" s="296"/>
      <c r="H47" s="421"/>
      <c r="I47" s="422"/>
      <c r="J47" s="421"/>
      <c r="K47" s="422"/>
      <c r="L47" s="421"/>
      <c r="M47" s="422"/>
      <c r="N47" s="421"/>
      <c r="O47" s="422"/>
      <c r="P47" s="336">
        <f t="shared" si="1"/>
        <v>0</v>
      </c>
      <c r="Q47" s="334">
        <f t="shared" si="2"/>
        <v>0</v>
      </c>
      <c r="R47" s="296"/>
      <c r="S47" s="296"/>
      <c r="T47" s="296"/>
      <c r="U47" s="296"/>
    </row>
    <row r="48" spans="1:21" ht="15.75" x14ac:dyDescent="0.25">
      <c r="A48" s="515"/>
      <c r="B48" s="574"/>
      <c r="C48" s="420"/>
      <c r="D48" s="420"/>
      <c r="E48" s="420"/>
      <c r="F48" s="420"/>
      <c r="G48" s="296"/>
      <c r="H48" s="421"/>
      <c r="I48" s="422"/>
      <c r="J48" s="421"/>
      <c r="K48" s="422"/>
      <c r="L48" s="421"/>
      <c r="M48" s="422"/>
      <c r="N48" s="421"/>
      <c r="O48" s="422"/>
      <c r="P48" s="336">
        <f t="shared" si="1"/>
        <v>0</v>
      </c>
      <c r="Q48" s="334">
        <f t="shared" si="2"/>
        <v>0</v>
      </c>
      <c r="R48" s="296"/>
      <c r="S48" s="296"/>
      <c r="T48" s="296"/>
      <c r="U48" s="296"/>
    </row>
    <row r="49" spans="1:21" ht="15.75" x14ac:dyDescent="0.25">
      <c r="A49" s="515"/>
      <c r="B49" s="574"/>
      <c r="C49" s="420"/>
      <c r="D49" s="420"/>
      <c r="E49" s="420"/>
      <c r="F49" s="420"/>
      <c r="G49" s="296"/>
      <c r="H49" s="421"/>
      <c r="I49" s="422"/>
      <c r="J49" s="421"/>
      <c r="K49" s="422"/>
      <c r="L49" s="421"/>
      <c r="M49" s="422"/>
      <c r="N49" s="421"/>
      <c r="O49" s="422"/>
      <c r="P49" s="336">
        <f t="shared" si="1"/>
        <v>0</v>
      </c>
      <c r="Q49" s="334">
        <f t="shared" si="2"/>
        <v>0</v>
      </c>
      <c r="R49" s="296"/>
      <c r="S49" s="296"/>
      <c r="T49" s="296"/>
      <c r="U49" s="296"/>
    </row>
    <row r="50" spans="1:21" ht="15.75" x14ac:dyDescent="0.25">
      <c r="A50" s="515"/>
      <c r="B50" s="574" t="s">
        <v>1489</v>
      </c>
      <c r="C50" s="420"/>
      <c r="D50" s="420"/>
      <c r="E50" s="420"/>
      <c r="F50" s="420"/>
      <c r="G50" s="296"/>
      <c r="H50" s="421"/>
      <c r="I50" s="422"/>
      <c r="J50" s="421"/>
      <c r="K50" s="422"/>
      <c r="L50" s="421"/>
      <c r="M50" s="422"/>
      <c r="N50" s="421"/>
      <c r="O50" s="422"/>
      <c r="P50" s="336">
        <f t="shared" si="1"/>
        <v>0</v>
      </c>
      <c r="Q50" s="334">
        <f t="shared" si="2"/>
        <v>0</v>
      </c>
      <c r="R50" s="296"/>
      <c r="S50" s="296"/>
      <c r="T50" s="296"/>
      <c r="U50" s="296"/>
    </row>
    <row r="51" spans="1:21" ht="15.75" x14ac:dyDescent="0.25">
      <c r="A51" s="515"/>
      <c r="B51" s="574"/>
      <c r="C51" s="420"/>
      <c r="D51" s="420"/>
      <c r="E51" s="420"/>
      <c r="F51" s="420"/>
      <c r="G51" s="296"/>
      <c r="H51" s="421"/>
      <c r="I51" s="422"/>
      <c r="J51" s="421"/>
      <c r="K51" s="422"/>
      <c r="L51" s="421"/>
      <c r="M51" s="422"/>
      <c r="N51" s="421"/>
      <c r="O51" s="422"/>
      <c r="P51" s="336">
        <f t="shared" si="1"/>
        <v>0</v>
      </c>
      <c r="Q51" s="334">
        <f t="shared" si="2"/>
        <v>0</v>
      </c>
      <c r="R51" s="296"/>
      <c r="S51" s="296"/>
      <c r="T51" s="296"/>
      <c r="U51" s="296"/>
    </row>
    <row r="52" spans="1:21" ht="15.75" x14ac:dyDescent="0.25">
      <c r="A52" s="515"/>
      <c r="B52" s="574"/>
      <c r="C52" s="420"/>
      <c r="D52" s="420"/>
      <c r="E52" s="420"/>
      <c r="F52" s="420"/>
      <c r="G52" s="296"/>
      <c r="H52" s="421"/>
      <c r="I52" s="422"/>
      <c r="J52" s="421"/>
      <c r="K52" s="422"/>
      <c r="L52" s="421"/>
      <c r="M52" s="422"/>
      <c r="N52" s="421"/>
      <c r="O52" s="422"/>
      <c r="P52" s="336">
        <f t="shared" si="1"/>
        <v>0</v>
      </c>
      <c r="Q52" s="334">
        <f t="shared" si="2"/>
        <v>0</v>
      </c>
      <c r="R52" s="296"/>
      <c r="S52" s="296"/>
      <c r="T52" s="296"/>
      <c r="U52" s="296"/>
    </row>
    <row r="53" spans="1:21" ht="15.75" x14ac:dyDescent="0.25">
      <c r="A53" s="515"/>
      <c r="B53" s="574"/>
      <c r="C53" s="420"/>
      <c r="D53" s="420"/>
      <c r="E53" s="420"/>
      <c r="F53" s="420"/>
      <c r="G53" s="296"/>
      <c r="H53" s="421"/>
      <c r="I53" s="422"/>
      <c r="J53" s="421"/>
      <c r="K53" s="422"/>
      <c r="L53" s="421"/>
      <c r="M53" s="422"/>
      <c r="N53" s="421"/>
      <c r="O53" s="422"/>
      <c r="P53" s="336">
        <f t="shared" si="1"/>
        <v>0</v>
      </c>
      <c r="Q53" s="334">
        <f t="shared" si="2"/>
        <v>0</v>
      </c>
      <c r="R53" s="296"/>
      <c r="S53" s="296"/>
      <c r="T53" s="296"/>
      <c r="U53" s="296"/>
    </row>
    <row r="54" spans="1:21" ht="15.75" x14ac:dyDescent="0.25">
      <c r="A54" s="515"/>
      <c r="B54" s="514" t="s">
        <v>1490</v>
      </c>
      <c r="C54" s="420"/>
      <c r="D54" s="420"/>
      <c r="E54" s="420"/>
      <c r="F54" s="420"/>
      <c r="G54" s="296"/>
      <c r="H54" s="421"/>
      <c r="I54" s="422"/>
      <c r="J54" s="421"/>
      <c r="K54" s="422"/>
      <c r="L54" s="421"/>
      <c r="M54" s="422"/>
      <c r="N54" s="421"/>
      <c r="O54" s="422"/>
      <c r="P54" s="336">
        <f t="shared" si="1"/>
        <v>0</v>
      </c>
      <c r="Q54" s="334">
        <f t="shared" si="2"/>
        <v>0</v>
      </c>
      <c r="R54" s="296"/>
      <c r="S54" s="296"/>
      <c r="T54" s="296"/>
      <c r="U54" s="296"/>
    </row>
    <row r="55" spans="1:21" ht="15.75" x14ac:dyDescent="0.25">
      <c r="A55" s="515"/>
      <c r="B55" s="515"/>
      <c r="C55" s="420"/>
      <c r="D55" s="420"/>
      <c r="E55" s="420"/>
      <c r="F55" s="420"/>
      <c r="G55" s="296"/>
      <c r="H55" s="421"/>
      <c r="I55" s="422"/>
      <c r="J55" s="421"/>
      <c r="K55" s="422"/>
      <c r="L55" s="421"/>
      <c r="M55" s="422"/>
      <c r="N55" s="421"/>
      <c r="O55" s="422"/>
      <c r="P55" s="336">
        <f t="shared" si="1"/>
        <v>0</v>
      </c>
      <c r="Q55" s="334">
        <f t="shared" si="2"/>
        <v>0</v>
      </c>
      <c r="R55" s="296"/>
      <c r="S55" s="296"/>
      <c r="T55" s="296"/>
      <c r="U55" s="296"/>
    </row>
    <row r="56" spans="1:21" ht="15.75" x14ac:dyDescent="0.25">
      <c r="A56" s="515"/>
      <c r="B56" s="515"/>
      <c r="C56" s="420"/>
      <c r="D56" s="420"/>
      <c r="E56" s="420"/>
      <c r="F56" s="420"/>
      <c r="G56" s="296"/>
      <c r="H56" s="421"/>
      <c r="I56" s="422"/>
      <c r="J56" s="421"/>
      <c r="K56" s="422"/>
      <c r="L56" s="421"/>
      <c r="M56" s="422"/>
      <c r="N56" s="421"/>
      <c r="O56" s="422"/>
      <c r="P56" s="336">
        <f t="shared" si="1"/>
        <v>0</v>
      </c>
      <c r="Q56" s="334">
        <f t="shared" si="2"/>
        <v>0</v>
      </c>
      <c r="R56" s="296"/>
      <c r="S56" s="296"/>
      <c r="T56" s="296"/>
      <c r="U56" s="296"/>
    </row>
    <row r="57" spans="1:21" ht="15.75" x14ac:dyDescent="0.25">
      <c r="A57" s="516"/>
      <c r="B57" s="516"/>
      <c r="C57" s="420"/>
      <c r="D57" s="420"/>
      <c r="E57" s="420"/>
      <c r="F57" s="420"/>
      <c r="G57" s="296"/>
      <c r="H57" s="421"/>
      <c r="I57" s="422"/>
      <c r="J57" s="421"/>
      <c r="K57" s="422"/>
      <c r="L57" s="421"/>
      <c r="M57" s="422"/>
      <c r="N57" s="421"/>
      <c r="O57" s="422"/>
      <c r="P57" s="336">
        <f t="shared" si="1"/>
        <v>0</v>
      </c>
      <c r="Q57" s="334">
        <f t="shared" si="2"/>
        <v>0</v>
      </c>
      <c r="R57" s="296"/>
      <c r="S57" s="296"/>
      <c r="T57" s="296"/>
      <c r="U57" s="296"/>
    </row>
    <row r="58" spans="1:21" ht="15.75" x14ac:dyDescent="0.25">
      <c r="A58" s="514" t="s">
        <v>1470</v>
      </c>
      <c r="B58" s="514" t="s">
        <v>1491</v>
      </c>
      <c r="C58" s="420"/>
      <c r="D58" s="420"/>
      <c r="E58" s="420"/>
      <c r="F58" s="420"/>
      <c r="G58" s="296"/>
      <c r="H58" s="421"/>
      <c r="I58" s="422"/>
      <c r="J58" s="421"/>
      <c r="K58" s="422"/>
      <c r="L58" s="421"/>
      <c r="M58" s="422"/>
      <c r="N58" s="421"/>
      <c r="O58" s="422"/>
      <c r="P58" s="336">
        <f t="shared" si="1"/>
        <v>0</v>
      </c>
      <c r="Q58" s="334">
        <f t="shared" si="2"/>
        <v>0</v>
      </c>
      <c r="R58" s="296"/>
      <c r="S58" s="296"/>
      <c r="T58" s="296"/>
      <c r="U58" s="296"/>
    </row>
    <row r="59" spans="1:21" ht="15.75" x14ac:dyDescent="0.25">
      <c r="A59" s="515"/>
      <c r="B59" s="515"/>
      <c r="C59" s="420"/>
      <c r="D59" s="420"/>
      <c r="E59" s="420"/>
      <c r="F59" s="420"/>
      <c r="G59" s="296"/>
      <c r="H59" s="421"/>
      <c r="I59" s="422"/>
      <c r="J59" s="421"/>
      <c r="K59" s="422"/>
      <c r="L59" s="421"/>
      <c r="M59" s="422"/>
      <c r="N59" s="421"/>
      <c r="O59" s="422"/>
      <c r="P59" s="336">
        <f t="shared" si="1"/>
        <v>0</v>
      </c>
      <c r="Q59" s="334">
        <f t="shared" si="2"/>
        <v>0</v>
      </c>
      <c r="R59" s="296"/>
      <c r="S59" s="296"/>
      <c r="T59" s="296"/>
      <c r="U59" s="296"/>
    </row>
    <row r="60" spans="1:21" ht="15.75" x14ac:dyDescent="0.25">
      <c r="A60" s="515"/>
      <c r="B60" s="515"/>
      <c r="C60" s="420"/>
      <c r="D60" s="420"/>
      <c r="E60" s="420"/>
      <c r="F60" s="420"/>
      <c r="G60" s="296"/>
      <c r="H60" s="421"/>
      <c r="I60" s="422"/>
      <c r="J60" s="421"/>
      <c r="K60" s="422"/>
      <c r="L60" s="421"/>
      <c r="M60" s="422"/>
      <c r="N60" s="421"/>
      <c r="O60" s="422"/>
      <c r="P60" s="336">
        <f t="shared" si="1"/>
        <v>0</v>
      </c>
      <c r="Q60" s="334">
        <f t="shared" si="2"/>
        <v>0</v>
      </c>
      <c r="R60" s="296"/>
      <c r="S60" s="296"/>
      <c r="T60" s="296"/>
      <c r="U60" s="296"/>
    </row>
    <row r="61" spans="1:21" ht="15.75" x14ac:dyDescent="0.25">
      <c r="A61" s="515"/>
      <c r="B61" s="516"/>
      <c r="C61" s="420"/>
      <c r="D61" s="420"/>
      <c r="E61" s="420"/>
      <c r="F61" s="420"/>
      <c r="G61" s="296"/>
      <c r="H61" s="421"/>
      <c r="I61" s="422"/>
      <c r="J61" s="421"/>
      <c r="K61" s="422"/>
      <c r="L61" s="421"/>
      <c r="M61" s="422"/>
      <c r="N61" s="421"/>
      <c r="O61" s="422"/>
      <c r="P61" s="336">
        <f t="shared" si="1"/>
        <v>0</v>
      </c>
      <c r="Q61" s="334">
        <f t="shared" si="2"/>
        <v>0</v>
      </c>
      <c r="R61" s="296"/>
      <c r="S61" s="296"/>
      <c r="T61" s="296"/>
      <c r="U61" s="296"/>
    </row>
    <row r="62" spans="1:21" ht="15.75" x14ac:dyDescent="0.25">
      <c r="A62" s="515"/>
      <c r="B62" s="514" t="s">
        <v>1492</v>
      </c>
      <c r="C62" s="420"/>
      <c r="D62" s="420"/>
      <c r="E62" s="420"/>
      <c r="F62" s="420"/>
      <c r="G62" s="296"/>
      <c r="H62" s="421"/>
      <c r="I62" s="422"/>
      <c r="J62" s="421"/>
      <c r="K62" s="422"/>
      <c r="L62" s="421"/>
      <c r="M62" s="422"/>
      <c r="N62" s="421"/>
      <c r="O62" s="422"/>
      <c r="P62" s="336">
        <f t="shared" si="1"/>
        <v>0</v>
      </c>
      <c r="Q62" s="334">
        <f t="shared" si="2"/>
        <v>0</v>
      </c>
      <c r="R62" s="296"/>
      <c r="S62" s="296"/>
      <c r="T62" s="296"/>
      <c r="U62" s="296"/>
    </row>
    <row r="63" spans="1:21" ht="15.75" x14ac:dyDescent="0.25">
      <c r="A63" s="515"/>
      <c r="B63" s="515"/>
      <c r="C63" s="420"/>
      <c r="D63" s="420"/>
      <c r="E63" s="420"/>
      <c r="F63" s="420"/>
      <c r="G63" s="296"/>
      <c r="H63" s="421"/>
      <c r="I63" s="422"/>
      <c r="J63" s="421"/>
      <c r="K63" s="422"/>
      <c r="L63" s="421"/>
      <c r="M63" s="422"/>
      <c r="N63" s="421"/>
      <c r="O63" s="422"/>
      <c r="P63" s="336">
        <f t="shared" si="1"/>
        <v>0</v>
      </c>
      <c r="Q63" s="334">
        <f t="shared" si="2"/>
        <v>0</v>
      </c>
      <c r="R63" s="296"/>
      <c r="S63" s="296"/>
      <c r="T63" s="296"/>
      <c r="U63" s="296"/>
    </row>
    <row r="64" spans="1:21" ht="15.75" x14ac:dyDescent="0.25">
      <c r="A64" s="515"/>
      <c r="B64" s="515"/>
      <c r="C64" s="420"/>
      <c r="D64" s="420"/>
      <c r="E64" s="420"/>
      <c r="F64" s="420"/>
      <c r="G64" s="296"/>
      <c r="H64" s="421"/>
      <c r="I64" s="422"/>
      <c r="J64" s="421"/>
      <c r="K64" s="422"/>
      <c r="L64" s="421"/>
      <c r="M64" s="422"/>
      <c r="N64" s="421"/>
      <c r="O64" s="422"/>
      <c r="P64" s="336">
        <f t="shared" si="1"/>
        <v>0</v>
      </c>
      <c r="Q64" s="334">
        <f t="shared" si="2"/>
        <v>0</v>
      </c>
      <c r="R64" s="296"/>
      <c r="S64" s="296"/>
      <c r="T64" s="296"/>
      <c r="U64" s="296"/>
    </row>
    <row r="65" spans="1:21" ht="15.75" x14ac:dyDescent="0.25">
      <c r="A65" s="515"/>
      <c r="B65" s="516"/>
      <c r="C65" s="420"/>
      <c r="D65" s="420"/>
      <c r="E65" s="420"/>
      <c r="F65" s="420"/>
      <c r="G65" s="296"/>
      <c r="H65" s="421"/>
      <c r="I65" s="422"/>
      <c r="J65" s="421"/>
      <c r="K65" s="422"/>
      <c r="L65" s="421"/>
      <c r="M65" s="422"/>
      <c r="N65" s="421"/>
      <c r="O65" s="422"/>
      <c r="P65" s="336">
        <f t="shared" si="1"/>
        <v>0</v>
      </c>
      <c r="Q65" s="334">
        <f t="shared" si="2"/>
        <v>0</v>
      </c>
      <c r="R65" s="296"/>
      <c r="S65" s="296"/>
      <c r="T65" s="296"/>
      <c r="U65" s="296"/>
    </row>
    <row r="66" spans="1:21" ht="15.75" x14ac:dyDescent="0.25">
      <c r="A66" s="515"/>
      <c r="B66" s="514" t="s">
        <v>1493</v>
      </c>
      <c r="C66" s="420"/>
      <c r="D66" s="420"/>
      <c r="E66" s="420"/>
      <c r="F66" s="420"/>
      <c r="G66" s="296"/>
      <c r="H66" s="421"/>
      <c r="I66" s="422"/>
      <c r="J66" s="421"/>
      <c r="K66" s="422"/>
      <c r="L66" s="421"/>
      <c r="M66" s="422"/>
      <c r="N66" s="421"/>
      <c r="O66" s="422"/>
      <c r="P66" s="336">
        <f t="shared" si="1"/>
        <v>0</v>
      </c>
      <c r="Q66" s="334">
        <f t="shared" si="2"/>
        <v>0</v>
      </c>
      <c r="R66" s="296"/>
      <c r="S66" s="296"/>
      <c r="T66" s="296"/>
      <c r="U66" s="296"/>
    </row>
    <row r="67" spans="1:21" ht="15.75" x14ac:dyDescent="0.25">
      <c r="A67" s="515"/>
      <c r="B67" s="515"/>
      <c r="C67" s="420"/>
      <c r="D67" s="420"/>
      <c r="E67" s="420"/>
      <c r="F67" s="420"/>
      <c r="G67" s="296"/>
      <c r="H67" s="421"/>
      <c r="I67" s="422"/>
      <c r="J67" s="421"/>
      <c r="K67" s="422"/>
      <c r="L67" s="421"/>
      <c r="M67" s="422"/>
      <c r="N67" s="421"/>
      <c r="O67" s="422"/>
      <c r="P67" s="336">
        <f t="shared" si="1"/>
        <v>0</v>
      </c>
      <c r="Q67" s="334">
        <f t="shared" si="2"/>
        <v>0</v>
      </c>
      <c r="R67" s="296"/>
      <c r="S67" s="296"/>
      <c r="T67" s="296"/>
      <c r="U67" s="296"/>
    </row>
    <row r="68" spans="1:21" ht="15.75" x14ac:dyDescent="0.25">
      <c r="A68" s="515"/>
      <c r="B68" s="515"/>
      <c r="C68" s="420"/>
      <c r="D68" s="420"/>
      <c r="E68" s="420"/>
      <c r="F68" s="420"/>
      <c r="G68" s="296"/>
      <c r="H68" s="421"/>
      <c r="I68" s="422"/>
      <c r="J68" s="421"/>
      <c r="K68" s="422"/>
      <c r="L68" s="421"/>
      <c r="M68" s="422"/>
      <c r="N68" s="421"/>
      <c r="O68" s="422"/>
      <c r="P68" s="336">
        <f t="shared" si="1"/>
        <v>0</v>
      </c>
      <c r="Q68" s="334">
        <f t="shared" si="2"/>
        <v>0</v>
      </c>
      <c r="R68" s="296"/>
      <c r="S68" s="296"/>
      <c r="T68" s="296"/>
      <c r="U68" s="296"/>
    </row>
    <row r="69" spans="1:21" ht="15.75" x14ac:dyDescent="0.25">
      <c r="A69" s="515"/>
      <c r="B69" s="516"/>
      <c r="C69" s="420"/>
      <c r="D69" s="420"/>
      <c r="E69" s="420"/>
      <c r="F69" s="420"/>
      <c r="G69" s="296"/>
      <c r="H69" s="421"/>
      <c r="I69" s="422"/>
      <c r="J69" s="421"/>
      <c r="K69" s="422"/>
      <c r="L69" s="421"/>
      <c r="M69" s="422"/>
      <c r="N69" s="421"/>
      <c r="O69" s="422"/>
      <c r="P69" s="336">
        <f t="shared" si="1"/>
        <v>0</v>
      </c>
      <c r="Q69" s="334">
        <f t="shared" si="2"/>
        <v>0</v>
      </c>
      <c r="R69" s="296"/>
      <c r="S69" s="296"/>
      <c r="T69" s="296"/>
      <c r="U69" s="296"/>
    </row>
    <row r="70" spans="1:21" ht="15.75" x14ac:dyDescent="0.25">
      <c r="A70" s="515"/>
      <c r="B70" s="514" t="s">
        <v>1494</v>
      </c>
      <c r="C70" s="420"/>
      <c r="D70" s="420"/>
      <c r="E70" s="420"/>
      <c r="F70" s="420"/>
      <c r="G70" s="296"/>
      <c r="H70" s="421"/>
      <c r="I70" s="422"/>
      <c r="J70" s="421"/>
      <c r="K70" s="422"/>
      <c r="L70" s="421"/>
      <c r="M70" s="422"/>
      <c r="N70" s="421"/>
      <c r="O70" s="422"/>
      <c r="P70" s="336">
        <f t="shared" si="1"/>
        <v>0</v>
      </c>
      <c r="Q70" s="334">
        <f t="shared" si="2"/>
        <v>0</v>
      </c>
      <c r="R70" s="296"/>
      <c r="S70" s="296"/>
      <c r="T70" s="296"/>
      <c r="U70" s="296"/>
    </row>
    <row r="71" spans="1:21" ht="15.75" x14ac:dyDescent="0.25">
      <c r="A71" s="515"/>
      <c r="B71" s="515"/>
      <c r="C71" s="420"/>
      <c r="D71" s="420"/>
      <c r="E71" s="420"/>
      <c r="F71" s="420"/>
      <c r="G71" s="296"/>
      <c r="H71" s="421"/>
      <c r="I71" s="422"/>
      <c r="J71" s="421"/>
      <c r="K71" s="422"/>
      <c r="L71" s="421"/>
      <c r="M71" s="422"/>
      <c r="N71" s="421"/>
      <c r="O71" s="422"/>
      <c r="P71" s="336">
        <f t="shared" si="1"/>
        <v>0</v>
      </c>
      <c r="Q71" s="334">
        <f t="shared" si="2"/>
        <v>0</v>
      </c>
      <c r="R71" s="296"/>
      <c r="S71" s="296"/>
      <c r="T71" s="296"/>
      <c r="U71" s="296"/>
    </row>
    <row r="72" spans="1:21" ht="15.75" x14ac:dyDescent="0.25">
      <c r="A72" s="515"/>
      <c r="B72" s="515"/>
      <c r="C72" s="420"/>
      <c r="D72" s="420"/>
      <c r="E72" s="420"/>
      <c r="F72" s="420"/>
      <c r="G72" s="296"/>
      <c r="H72" s="421"/>
      <c r="I72" s="422"/>
      <c r="J72" s="421"/>
      <c r="K72" s="422"/>
      <c r="L72" s="421"/>
      <c r="M72" s="422"/>
      <c r="N72" s="421"/>
      <c r="O72" s="422"/>
      <c r="P72" s="336">
        <f t="shared" si="1"/>
        <v>0</v>
      </c>
      <c r="Q72" s="334">
        <f t="shared" si="2"/>
        <v>0</v>
      </c>
      <c r="R72" s="296"/>
      <c r="S72" s="296"/>
      <c r="T72" s="296"/>
      <c r="U72" s="296"/>
    </row>
    <row r="73" spans="1:21" ht="15.75" x14ac:dyDescent="0.25">
      <c r="A73" s="516"/>
      <c r="B73" s="516"/>
      <c r="C73" s="420"/>
      <c r="D73" s="420"/>
      <c r="E73" s="420"/>
      <c r="F73" s="420"/>
      <c r="G73" s="296"/>
      <c r="H73" s="296"/>
      <c r="I73" s="422"/>
      <c r="J73" s="296"/>
      <c r="K73" s="422"/>
      <c r="L73" s="296"/>
      <c r="M73" s="422"/>
      <c r="N73" s="296"/>
      <c r="O73" s="422"/>
      <c r="P73" s="336">
        <f t="shared" ref="P73:Q73" si="3">H73+J73+L73+N73</f>
        <v>0</v>
      </c>
      <c r="Q73" s="334">
        <f t="shared" si="3"/>
        <v>0</v>
      </c>
      <c r="R73" s="423"/>
      <c r="S73" s="296"/>
      <c r="T73" s="296"/>
      <c r="U73" s="296"/>
    </row>
    <row r="74" spans="1:21" ht="15.75" x14ac:dyDescent="0.25">
      <c r="A74" s="230"/>
      <c r="B74" s="231"/>
      <c r="C74" s="231"/>
      <c r="D74" s="231"/>
      <c r="E74" s="230" t="s">
        <v>1472</v>
      </c>
      <c r="F74" s="231"/>
      <c r="G74" s="232"/>
      <c r="H74" s="13">
        <f t="shared" ref="H74:Q74" si="4">SUM(H18:H73)</f>
        <v>0</v>
      </c>
      <c r="I74" s="172">
        <f t="shared" si="4"/>
        <v>0</v>
      </c>
      <c r="J74" s="13">
        <f t="shared" si="4"/>
        <v>0</v>
      </c>
      <c r="K74" s="172">
        <f t="shared" si="4"/>
        <v>0</v>
      </c>
      <c r="L74" s="13">
        <f t="shared" si="4"/>
        <v>0</v>
      </c>
      <c r="M74" s="172">
        <f t="shared" si="4"/>
        <v>0</v>
      </c>
      <c r="N74" s="13">
        <f t="shared" si="4"/>
        <v>0</v>
      </c>
      <c r="O74" s="172">
        <f t="shared" si="4"/>
        <v>0</v>
      </c>
      <c r="P74" s="172">
        <f t="shared" si="4"/>
        <v>0</v>
      </c>
      <c r="Q74" s="172">
        <f t="shared" si="4"/>
        <v>0</v>
      </c>
      <c r="R74" s="6"/>
      <c r="S74" s="6"/>
      <c r="T74" s="6"/>
      <c r="U74" s="6"/>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D17" sqref="D17:D25"/>
    </sheetView>
  </sheetViews>
  <sheetFormatPr baseColWidth="10" defaultColWidth="11.5703125" defaultRowHeight="15" x14ac:dyDescent="0.25"/>
  <cols>
    <col min="1" max="1" width="1.85546875" style="23" customWidth="1"/>
    <col min="2" max="2" width="7.85546875" style="23" customWidth="1"/>
    <col min="3" max="3" width="50" style="23" bestFit="1" customWidth="1"/>
    <col min="4" max="4" width="23.5703125" style="23" customWidth="1"/>
    <col min="5" max="5" width="10.140625" style="23" customWidth="1"/>
    <col min="6" max="7" width="13.85546875" style="23" customWidth="1"/>
    <col min="8" max="8" width="12.85546875" style="15" customWidth="1"/>
    <col min="9" max="9" width="14.85546875" style="23" customWidth="1"/>
    <col min="10" max="10" width="55.28515625" style="23" customWidth="1"/>
    <col min="11" max="11" width="33.7109375" style="23" customWidth="1"/>
    <col min="12" max="12" width="13.85546875" style="23" customWidth="1"/>
    <col min="13" max="33" width="11.5703125" style="23"/>
    <col min="34" max="34" width="45.42578125" style="23" bestFit="1" customWidth="1"/>
    <col min="35" max="35" width="35.28515625" style="23" bestFit="1" customWidth="1"/>
    <col min="36" max="36" width="35.7109375" style="23" bestFit="1" customWidth="1"/>
    <col min="37" max="41" width="46" style="23" customWidth="1"/>
    <col min="42" max="45" width="46.5703125" style="23" bestFit="1" customWidth="1"/>
    <col min="46" max="49" width="46.7109375" style="23" bestFit="1" customWidth="1"/>
    <col min="50" max="53" width="46.140625" style="23" bestFit="1" customWidth="1"/>
    <col min="54" max="56" width="45.42578125" style="23" bestFit="1" customWidth="1"/>
    <col min="57" max="57" width="49.28515625" style="23" bestFit="1" customWidth="1"/>
    <col min="58" max="61" width="46" style="23" bestFit="1" customWidth="1"/>
    <col min="62" max="65" width="46.5703125" style="23" bestFit="1" customWidth="1"/>
    <col min="66" max="69" width="46.7109375" style="23" bestFit="1" customWidth="1"/>
    <col min="70" max="73" width="46.140625" style="23" bestFit="1" customWidth="1"/>
    <col min="74" max="77" width="12.7109375" style="23" bestFit="1" customWidth="1"/>
    <col min="78" max="78" width="11.5703125" style="23"/>
    <col min="79" max="79" width="12.7109375" style="23" bestFit="1" customWidth="1"/>
    <col min="80" max="80" width="11.5703125" style="23"/>
    <col min="81" max="83" width="12.7109375" style="23" bestFit="1" customWidth="1"/>
    <col min="84"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62" t="s">
        <v>1317</v>
      </c>
      <c r="B2" s="62" t="s">
        <v>1319</v>
      </c>
      <c r="C2" s="62" t="s">
        <v>431</v>
      </c>
      <c r="D2" s="62" t="s">
        <v>1318</v>
      </c>
      <c r="E2" s="62" t="s">
        <v>1320</v>
      </c>
      <c r="F2" s="62" t="s">
        <v>432</v>
      </c>
      <c r="G2" s="62" t="s">
        <v>1321</v>
      </c>
      <c r="H2" s="62" t="s">
        <v>1322</v>
      </c>
      <c r="I2" s="62" t="s">
        <v>1323</v>
      </c>
      <c r="J2" s="62" t="s">
        <v>1413</v>
      </c>
      <c r="K2" s="62" t="s">
        <v>1324</v>
      </c>
      <c r="L2" s="62" t="s">
        <v>1325</v>
      </c>
      <c r="M2" s="62" t="s">
        <v>1326</v>
      </c>
      <c r="N2" s="62" t="s">
        <v>1327</v>
      </c>
      <c r="O2" s="62" t="s">
        <v>1328</v>
      </c>
      <c r="P2" s="59" t="s">
        <v>1438</v>
      </c>
      <c r="Q2" s="59" t="s">
        <v>1473</v>
      </c>
      <c r="S2" s="392" t="str">
        <f>+Presupuesto!D11</f>
        <v>Recurrente</v>
      </c>
      <c r="T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150" t="s">
        <v>380</v>
      </c>
      <c r="AI2" s="150" t="s">
        <v>381</v>
      </c>
      <c r="AJ2" s="150" t="s">
        <v>382</v>
      </c>
      <c r="AK2" s="150" t="s">
        <v>383</v>
      </c>
      <c r="AL2" s="150" t="s">
        <v>384</v>
      </c>
      <c r="AM2" s="150" t="s">
        <v>387</v>
      </c>
      <c r="AN2" s="150" t="s">
        <v>385</v>
      </c>
      <c r="AO2" s="150" t="s">
        <v>386</v>
      </c>
      <c r="AP2" s="150" t="s">
        <v>388</v>
      </c>
      <c r="AQ2" s="150" t="s">
        <v>389</v>
      </c>
      <c r="AR2" s="150" t="s">
        <v>390</v>
      </c>
      <c r="AS2" s="150" t="s">
        <v>391</v>
      </c>
      <c r="AT2" s="150" t="s">
        <v>392</v>
      </c>
      <c r="AU2" s="150" t="s">
        <v>393</v>
      </c>
      <c r="AV2" s="150" t="s">
        <v>394</v>
      </c>
      <c r="AW2" s="150" t="s">
        <v>395</v>
      </c>
      <c r="AX2" s="150" t="s">
        <v>396</v>
      </c>
      <c r="AY2" s="150" t="s">
        <v>397</v>
      </c>
      <c r="AZ2" s="150" t="s">
        <v>398</v>
      </c>
      <c r="BA2" s="150" t="s">
        <v>399</v>
      </c>
      <c r="BB2" s="150" t="s">
        <v>400</v>
      </c>
      <c r="BC2" s="150" t="s">
        <v>401</v>
      </c>
      <c r="BD2" s="150" t="s">
        <v>402</v>
      </c>
      <c r="BE2" s="150" t="s">
        <v>403</v>
      </c>
      <c r="BF2" s="150" t="s">
        <v>404</v>
      </c>
      <c r="BG2" s="150" t="s">
        <v>405</v>
      </c>
      <c r="BH2" s="150" t="s">
        <v>406</v>
      </c>
      <c r="BI2" s="150" t="s">
        <v>407</v>
      </c>
      <c r="BJ2" s="150" t="s">
        <v>408</v>
      </c>
      <c r="BK2" s="150" t="s">
        <v>409</v>
      </c>
      <c r="BL2" s="150" t="s">
        <v>410</v>
      </c>
      <c r="BM2" s="150" t="s">
        <v>411</v>
      </c>
      <c r="BN2" s="150" t="s">
        <v>412</v>
      </c>
      <c r="BO2" s="150" t="s">
        <v>413</v>
      </c>
      <c r="BP2" s="150" t="s">
        <v>414</v>
      </c>
      <c r="BQ2" s="150" t="s">
        <v>415</v>
      </c>
      <c r="BR2" s="150" t="s">
        <v>416</v>
      </c>
      <c r="BS2" s="150" t="s">
        <v>417</v>
      </c>
      <c r="BT2" s="150" t="s">
        <v>418</v>
      </c>
      <c r="BU2" s="150" t="s">
        <v>419</v>
      </c>
    </row>
    <row r="3" spans="1:555" s="59" customFormat="1" hidden="1" x14ac:dyDescent="0.25">
      <c r="A3" s="90"/>
      <c r="B3" s="90"/>
      <c r="C3" s="90"/>
      <c r="D3" s="90"/>
      <c r="E3" s="90"/>
      <c r="F3" s="90"/>
      <c r="G3" s="92"/>
      <c r="H3" s="92"/>
      <c r="I3" s="92"/>
      <c r="J3" s="92"/>
      <c r="K3" s="92"/>
      <c r="AH3" s="151">
        <v>2500</v>
      </c>
      <c r="AI3" s="151">
        <v>1900</v>
      </c>
      <c r="AJ3" s="151">
        <v>1650</v>
      </c>
      <c r="AK3" s="151">
        <v>1580</v>
      </c>
      <c r="AL3" s="151">
        <v>2250</v>
      </c>
      <c r="AM3" s="151">
        <v>1650</v>
      </c>
      <c r="AN3" s="151">
        <v>1400</v>
      </c>
      <c r="AO3" s="152">
        <v>1340</v>
      </c>
      <c r="AP3" s="152">
        <v>2000</v>
      </c>
      <c r="AQ3" s="152">
        <v>1400</v>
      </c>
      <c r="AR3" s="152">
        <v>1150</v>
      </c>
      <c r="AS3" s="152">
        <v>1100</v>
      </c>
      <c r="AT3" s="152">
        <v>1750</v>
      </c>
      <c r="AU3" s="152">
        <v>1150</v>
      </c>
      <c r="AV3" s="152">
        <v>900</v>
      </c>
      <c r="AW3" s="152">
        <v>860</v>
      </c>
      <c r="AX3" s="152">
        <v>1200</v>
      </c>
      <c r="AY3" s="59">
        <v>900</v>
      </c>
      <c r="AZ3" s="59">
        <v>650</v>
      </c>
      <c r="BA3" s="59">
        <v>620</v>
      </c>
      <c r="BB3" s="151">
        <f>+'Cuadro Resumen'!C213</f>
        <v>5759.1495000000004</v>
      </c>
      <c r="BC3" s="151">
        <f>+'Cuadro Resumen'!D213</f>
        <v>5307.4515000000001</v>
      </c>
      <c r="BD3" s="151">
        <f>+'Cuadro Resumen'!E213</f>
        <v>6775.47</v>
      </c>
      <c r="BE3" s="151">
        <f>+'Cuadro Resumen'!F213</f>
        <v>6323.7719999999999</v>
      </c>
      <c r="BF3" s="151">
        <f>+'Cuadro Resumen'!C214</f>
        <v>5081.6025</v>
      </c>
      <c r="BG3" s="151">
        <f>+'Cuadro Resumen'!D214</f>
        <v>4629.9045000000006</v>
      </c>
      <c r="BH3" s="151">
        <f>+'Cuadro Resumen'!E214</f>
        <v>6097.9230000000007</v>
      </c>
      <c r="BI3" s="151">
        <f>+'Cuadro Resumen'!F214</f>
        <v>5646.2250000000004</v>
      </c>
      <c r="BJ3" s="152">
        <f>+'Cuadro Resumen'!C215</f>
        <v>4404.0555000000004</v>
      </c>
      <c r="BK3" s="152">
        <f>+'Cuadro Resumen'!D215</f>
        <v>4065.2820000000002</v>
      </c>
      <c r="BL3" s="152">
        <f>+'Cuadro Resumen'!E215</f>
        <v>5420.3760000000002</v>
      </c>
      <c r="BM3" s="152">
        <f>+'Cuadro Resumen'!F215</f>
        <v>4968.6779999999999</v>
      </c>
      <c r="BN3" s="152">
        <f>+'Cuadro Resumen'!C216</f>
        <v>3726.5085000000004</v>
      </c>
      <c r="BO3" s="152">
        <f>+'Cuadro Resumen'!D216</f>
        <v>3387.7350000000001</v>
      </c>
      <c r="BP3" s="152">
        <f>+'Cuadro Resumen'!E216</f>
        <v>4742.8290000000006</v>
      </c>
      <c r="BQ3" s="152">
        <f>+'Cuadro Resumen'!F216</f>
        <v>4404.0555000000004</v>
      </c>
      <c r="BR3" s="152">
        <f>+'Cuadro Resumen'!C217</f>
        <v>3274.8105</v>
      </c>
      <c r="BS3" s="152">
        <f>+'Cuadro Resumen'!D217</f>
        <v>3048.9615000000003</v>
      </c>
      <c r="BT3" s="152">
        <f>+'Cuadro Resumen'!E217</f>
        <v>4178.2065000000002</v>
      </c>
      <c r="BU3" s="152">
        <f>+'Cuadro Resumen'!F217</f>
        <v>3839.433</v>
      </c>
    </row>
    <row r="5" spans="1:555" ht="60" customHeight="1" x14ac:dyDescent="0.25">
      <c r="C5" s="132" t="s">
        <v>209</v>
      </c>
      <c r="D5" s="393">
        <f>SUMIF(C:C,$C$10,D:D)</f>
        <v>0</v>
      </c>
    </row>
    <row r="6" spans="1:555" x14ac:dyDescent="0.25">
      <c r="C6" s="8"/>
      <c r="D6" s="8"/>
      <c r="E6" s="8"/>
      <c r="F6" s="8"/>
      <c r="G6" s="8"/>
      <c r="H6" s="17"/>
      <c r="I6" s="8"/>
      <c r="J6" s="8"/>
    </row>
    <row r="7" spans="1:555" x14ac:dyDescent="0.25">
      <c r="C7" s="8" t="s">
        <v>9</v>
      </c>
      <c r="D7" s="8"/>
      <c r="E7" s="8"/>
      <c r="F7" s="8"/>
      <c r="G7" s="8"/>
      <c r="H7" s="17"/>
      <c r="I7" s="8"/>
      <c r="J7" s="8"/>
    </row>
    <row r="8" spans="1:555" x14ac:dyDescent="0.25">
      <c r="C8" s="8" t="s">
        <v>10</v>
      </c>
      <c r="D8" s="8"/>
      <c r="E8" s="8"/>
      <c r="F8" s="8"/>
      <c r="G8" s="8"/>
      <c r="H8" s="17"/>
      <c r="I8" s="8"/>
      <c r="J8" s="8"/>
    </row>
    <row r="9" spans="1:555" ht="15.75" thickBot="1" x14ac:dyDescent="0.3">
      <c r="B9" s="30"/>
      <c r="C9" s="114"/>
      <c r="D9" s="114"/>
      <c r="E9" s="114"/>
      <c r="F9" s="114"/>
      <c r="G9" s="114"/>
      <c r="H9" s="17"/>
      <c r="I9" s="114"/>
      <c r="J9" s="114"/>
      <c r="K9" s="49"/>
    </row>
    <row r="10" spans="1:555" ht="15.75" thickBot="1" x14ac:dyDescent="0.3">
      <c r="B10" s="30"/>
      <c r="C10" s="1" t="s">
        <v>11</v>
      </c>
      <c r="D10" s="2">
        <f>SUM(G17:G26)</f>
        <v>0</v>
      </c>
      <c r="E10" s="30"/>
      <c r="F10" s="30"/>
      <c r="G10" s="30"/>
      <c r="H10" s="14"/>
      <c r="I10" s="14"/>
      <c r="J10" s="14"/>
      <c r="K10" s="49"/>
    </row>
    <row r="11" spans="1:555" x14ac:dyDescent="0.25">
      <c r="B11" s="30"/>
      <c r="C11" s="8"/>
      <c r="D11" s="3"/>
      <c r="E11" s="30"/>
      <c r="F11" s="30"/>
      <c r="G11" s="30"/>
      <c r="H11" s="14"/>
      <c r="I11" s="14"/>
      <c r="J11" s="14"/>
      <c r="K11" s="49"/>
    </row>
    <row r="12" spans="1:555" x14ac:dyDescent="0.25">
      <c r="B12" s="30"/>
      <c r="C12" s="8"/>
      <c r="D12" s="3"/>
      <c r="E12" s="30"/>
      <c r="F12" s="30"/>
      <c r="G12" s="30"/>
      <c r="H12" s="14"/>
      <c r="I12" s="14"/>
      <c r="J12" s="14"/>
      <c r="K12" s="49"/>
      <c r="N12" s="90"/>
    </row>
    <row r="13" spans="1:555" ht="15.75" x14ac:dyDescent="0.25">
      <c r="B13" s="30"/>
      <c r="C13" s="139" t="s">
        <v>352</v>
      </c>
      <c r="D13" s="302"/>
      <c r="E13" s="30"/>
      <c r="F13" s="30"/>
      <c r="G13" s="30"/>
      <c r="H13" s="14"/>
      <c r="I13" s="14"/>
      <c r="J13" s="14"/>
      <c r="K13" s="49"/>
      <c r="N13" s="90"/>
    </row>
    <row r="14" spans="1:555" ht="18.75" x14ac:dyDescent="0.25">
      <c r="B14" s="30"/>
      <c r="C14" s="14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E14" s="30"/>
      <c r="F14" s="30"/>
      <c r="G14" s="30"/>
      <c r="H14" s="14"/>
      <c r="I14" s="14"/>
      <c r="J14" s="14"/>
      <c r="K14" s="49"/>
      <c r="N14" s="90"/>
    </row>
    <row r="15" spans="1:555" ht="15.75" thickBot="1" x14ac:dyDescent="0.3">
      <c r="B15" s="30"/>
      <c r="C15" s="8"/>
      <c r="D15" s="3"/>
      <c r="E15" s="30"/>
      <c r="F15" s="30"/>
      <c r="G15" s="30"/>
      <c r="H15" s="14"/>
      <c r="I15" s="14"/>
      <c r="J15" s="14"/>
      <c r="K15" s="49"/>
      <c r="N15" s="90"/>
    </row>
    <row r="16" spans="1:555" ht="32.25" customHeight="1" thickBot="1" x14ac:dyDescent="0.3">
      <c r="B16" s="30"/>
      <c r="C16" s="63" t="s">
        <v>12</v>
      </c>
      <c r="D16" s="66" t="s">
        <v>13</v>
      </c>
      <c r="E16" s="65" t="s">
        <v>23</v>
      </c>
      <c r="F16" s="65" t="s">
        <v>25</v>
      </c>
      <c r="G16" s="64" t="s">
        <v>6</v>
      </c>
      <c r="H16" s="70" t="s">
        <v>91</v>
      </c>
      <c r="I16" s="65" t="s">
        <v>14</v>
      </c>
      <c r="J16" s="65" t="s">
        <v>92</v>
      </c>
      <c r="K16" s="65" t="s">
        <v>370</v>
      </c>
      <c r="L16" s="65" t="s">
        <v>371</v>
      </c>
      <c r="N16" s="90"/>
    </row>
    <row r="17" spans="2:14" x14ac:dyDescent="0.25">
      <c r="B17" s="30"/>
      <c r="C17" s="262" t="s">
        <v>15</v>
      </c>
      <c r="D17" s="496"/>
      <c r="E17" s="263"/>
      <c r="F17" s="52">
        <v>30000</v>
      </c>
      <c r="G17" s="264">
        <f t="shared" ref="G17:G25" si="0">E17*F17</f>
        <v>0</v>
      </c>
      <c r="H17" s="265"/>
      <c r="I17" s="53" t="s">
        <v>659</v>
      </c>
      <c r="J17" s="53" t="str">
        <f>VLOOKUP(I17,Presupuesto!$B$11:$C$566,2,0)</f>
        <v>SERVICIOS DE CAPACITACION.</v>
      </c>
      <c r="K17" s="266" t="s">
        <v>1473</v>
      </c>
      <c r="L17" s="53" t="s">
        <v>354</v>
      </c>
      <c r="N17" s="90"/>
    </row>
    <row r="18" spans="2:14" x14ac:dyDescent="0.25">
      <c r="B18" s="30"/>
      <c r="C18" s="36" t="s">
        <v>16</v>
      </c>
      <c r="D18" s="497"/>
      <c r="E18" s="137">
        <f>D17</f>
        <v>0</v>
      </c>
      <c r="F18" s="37">
        <v>50</v>
      </c>
      <c r="G18" s="34">
        <f t="shared" si="0"/>
        <v>0</v>
      </c>
      <c r="H18" s="98"/>
      <c r="I18" s="35" t="s">
        <v>677</v>
      </c>
      <c r="J18" s="35" t="str">
        <f>VLOOKUP(I18,Presupuesto!$B$11:$C$566,2,0)</f>
        <v>SERVICIOS DE IMPRENTA PUBLIC.Y REPRODUCCION</v>
      </c>
      <c r="K18" s="35" t="str">
        <f t="shared" ref="K18:K26" si="1">$K$17</f>
        <v>Gestión Tecnologías de Información y Comunicación</v>
      </c>
      <c r="L18" s="35" t="s">
        <v>372</v>
      </c>
      <c r="N18" s="90"/>
    </row>
    <row r="19" spans="2:14" x14ac:dyDescent="0.25">
      <c r="B19" s="30"/>
      <c r="C19" s="36" t="s">
        <v>17</v>
      </c>
      <c r="D19" s="497"/>
      <c r="E19" s="137">
        <f>D17</f>
        <v>0</v>
      </c>
      <c r="F19" s="37">
        <v>150</v>
      </c>
      <c r="G19" s="34">
        <f t="shared" si="0"/>
        <v>0</v>
      </c>
      <c r="H19" s="98"/>
      <c r="I19" s="35" t="s">
        <v>752</v>
      </c>
      <c r="J19" s="35" t="str">
        <f>VLOOKUP(I19,Presupuesto!$B$11:$C$566,2,0)</f>
        <v>ALIMENTOS B EBIDAS PARA PERSONAS</v>
      </c>
      <c r="K19" s="35" t="str">
        <f t="shared" si="1"/>
        <v>Gestión Tecnologías de Información y Comunicación</v>
      </c>
      <c r="L19" s="35" t="s">
        <v>356</v>
      </c>
      <c r="N19" s="90"/>
    </row>
    <row r="20" spans="2:14" x14ac:dyDescent="0.25">
      <c r="B20" s="30"/>
      <c r="C20" s="36" t="s">
        <v>18</v>
      </c>
      <c r="D20" s="497"/>
      <c r="E20" s="88">
        <v>0</v>
      </c>
      <c r="F20" s="55">
        <v>10000</v>
      </c>
      <c r="G20" s="34">
        <f t="shared" si="0"/>
        <v>0</v>
      </c>
      <c r="H20" s="98"/>
      <c r="I20" s="257" t="s">
        <v>260</v>
      </c>
      <c r="J20" s="35" t="str">
        <f>VLOOKUP(I20,Presupuesto!$B$11:$C$566,2,0)</f>
        <v>PASAJES (26100-00)</v>
      </c>
      <c r="K20" s="35" t="str">
        <f t="shared" si="1"/>
        <v>Gestión Tecnologías de Información y Comunicación</v>
      </c>
      <c r="L20" s="35" t="s">
        <v>372</v>
      </c>
      <c r="N20" s="90"/>
    </row>
    <row r="21" spans="2:14" x14ac:dyDescent="0.25">
      <c r="B21" s="30"/>
      <c r="C21" s="36" t="s">
        <v>377</v>
      </c>
      <c r="D21" s="497"/>
      <c r="E21" s="88">
        <v>0</v>
      </c>
      <c r="F21" s="55">
        <v>250</v>
      </c>
      <c r="G21" s="34">
        <f t="shared" si="0"/>
        <v>0</v>
      </c>
      <c r="H21" s="98"/>
      <c r="I21" s="35" t="s">
        <v>781</v>
      </c>
      <c r="J21" s="35" t="str">
        <f>VLOOKUP(I21,Presupuesto!$B$11:$C$566,2,0)</f>
        <v>PRODUCTOS PAPEL Y CARTON</v>
      </c>
      <c r="K21" s="35" t="str">
        <f t="shared" si="1"/>
        <v>Gestión Tecnologías de Información y Comunicación</v>
      </c>
      <c r="L21" s="35" t="s">
        <v>372</v>
      </c>
      <c r="N21" s="90"/>
    </row>
    <row r="22" spans="2:14" x14ac:dyDescent="0.25">
      <c r="B22" s="30"/>
      <c r="C22" s="36" t="s">
        <v>19</v>
      </c>
      <c r="D22" s="497"/>
      <c r="E22" s="137">
        <f>(D17*25)/500</f>
        <v>0</v>
      </c>
      <c r="F22" s="37">
        <v>85</v>
      </c>
      <c r="G22" s="34">
        <f t="shared" si="0"/>
        <v>0</v>
      </c>
      <c r="H22" s="98"/>
      <c r="I22" s="35" t="s">
        <v>781</v>
      </c>
      <c r="J22" s="35" t="str">
        <f>VLOOKUP(I22,Presupuesto!$B$11:$C$566,2,0)</f>
        <v>PRODUCTOS PAPEL Y CARTON</v>
      </c>
      <c r="K22" s="35" t="str">
        <f t="shared" si="1"/>
        <v>Gestión Tecnologías de Información y Comunicación</v>
      </c>
      <c r="L22" s="35" t="s">
        <v>372</v>
      </c>
      <c r="N22" s="90"/>
    </row>
    <row r="23" spans="2:14" x14ac:dyDescent="0.25">
      <c r="B23" s="30"/>
      <c r="C23" s="36" t="s">
        <v>83</v>
      </c>
      <c r="D23" s="497"/>
      <c r="E23" s="137">
        <f>D17/12</f>
        <v>0</v>
      </c>
      <c r="F23" s="37">
        <v>36</v>
      </c>
      <c r="G23" s="34">
        <f t="shared" si="0"/>
        <v>0</v>
      </c>
      <c r="H23" s="98"/>
      <c r="I23" s="35" t="s">
        <v>902</v>
      </c>
      <c r="J23" s="35" t="str">
        <f>VLOOKUP(I23,Presupuesto!$B$11:$C$566,2,0)</f>
        <v>UTILES DE ESCRITORIO, OFICINA Y ENSE¥ANZA</v>
      </c>
      <c r="K23" s="35" t="str">
        <f t="shared" si="1"/>
        <v>Gestión Tecnologías de Información y Comunicación</v>
      </c>
      <c r="L23" s="35" t="s">
        <v>372</v>
      </c>
      <c r="N23" s="90"/>
    </row>
    <row r="24" spans="2:14" x14ac:dyDescent="0.25">
      <c r="B24" s="30"/>
      <c r="C24" s="36" t="s">
        <v>7</v>
      </c>
      <c r="D24" s="497"/>
      <c r="E24" s="137">
        <f>D17/12</f>
        <v>0</v>
      </c>
      <c r="F24" s="37">
        <v>80</v>
      </c>
      <c r="G24" s="34">
        <f t="shared" si="0"/>
        <v>0</v>
      </c>
      <c r="H24" s="98"/>
      <c r="I24" s="35" t="s">
        <v>902</v>
      </c>
      <c r="J24" s="35" t="str">
        <f>VLOOKUP(I24,Presupuesto!$B$11:$C$566,2,0)</f>
        <v>UTILES DE ESCRITORIO, OFICINA Y ENSE¥ANZA</v>
      </c>
      <c r="K24" s="35" t="str">
        <f t="shared" si="1"/>
        <v>Gestión Tecnologías de Información y Comunicación</v>
      </c>
      <c r="L24" s="35" t="s">
        <v>372</v>
      </c>
      <c r="N24" s="90"/>
    </row>
    <row r="25" spans="2:14" x14ac:dyDescent="0.25">
      <c r="B25" s="30"/>
      <c r="C25" s="46" t="s">
        <v>20</v>
      </c>
      <c r="D25" s="497"/>
      <c r="E25" s="149">
        <v>0</v>
      </c>
      <c r="F25" s="56">
        <v>25</v>
      </c>
      <c r="G25" s="34">
        <f t="shared" si="0"/>
        <v>0</v>
      </c>
      <c r="H25" s="98"/>
      <c r="I25" s="35" t="s">
        <v>902</v>
      </c>
      <c r="J25" s="35" t="str">
        <f>VLOOKUP(I25,Presupuesto!$B$11:$C$566,2,0)</f>
        <v>UTILES DE ESCRITORIO, OFICINA Y ENSE¥ANZA</v>
      </c>
      <c r="K25" s="35" t="str">
        <f t="shared" si="1"/>
        <v>Gestión Tecnologías de Información y Comunicación</v>
      </c>
      <c r="L25" s="35" t="s">
        <v>372</v>
      </c>
      <c r="N25" s="90"/>
    </row>
    <row r="26" spans="2:14" ht="15.75" thickBot="1" x14ac:dyDescent="0.3">
      <c r="B26" s="30"/>
      <c r="C26" s="153" t="s">
        <v>392</v>
      </c>
      <c r="D26" s="154">
        <v>0</v>
      </c>
      <c r="E26" s="267">
        <v>0</v>
      </c>
      <c r="F26" s="41">
        <f>HLOOKUP(C26,$AH$2:$BU$3,2,0)</f>
        <v>1750</v>
      </c>
      <c r="G26" s="42">
        <f>D26*E26*F26</f>
        <v>0</v>
      </c>
      <c r="H26" s="268"/>
      <c r="I26" s="269" t="s">
        <v>261</v>
      </c>
      <c r="J26" s="43" t="str">
        <f>VLOOKUP(I26,Presupuesto!$B$11:$C$566,2,0)</f>
        <v>VIATICOS (26200-00)</v>
      </c>
      <c r="K26" s="270" t="str">
        <f t="shared" si="1"/>
        <v>Gestión Tecnologías de Información y Comunicación</v>
      </c>
      <c r="L26" s="270" t="s">
        <v>372</v>
      </c>
    </row>
    <row r="27" spans="2:14" x14ac:dyDescent="0.25">
      <c r="B27" s="30"/>
      <c r="C27" s="30"/>
      <c r="E27" s="49"/>
      <c r="F27" s="49"/>
      <c r="G27" s="49"/>
      <c r="H27" s="111"/>
      <c r="I27" s="49"/>
      <c r="J27" s="49"/>
      <c r="K27" s="49"/>
    </row>
    <row r="28" spans="2:14" ht="15.75" thickBot="1" x14ac:dyDescent="0.3"/>
    <row r="29" spans="2:14" ht="15.75" thickBot="1" x14ac:dyDescent="0.3">
      <c r="C29" s="1" t="s">
        <v>11</v>
      </c>
      <c r="D29" s="2">
        <f>SUM(G36:G45)</f>
        <v>0</v>
      </c>
      <c r="E29" s="30"/>
      <c r="F29" s="30"/>
      <c r="G29" s="30"/>
      <c r="H29" s="14"/>
      <c r="I29" s="14"/>
      <c r="J29" s="14"/>
      <c r="K29" s="49"/>
    </row>
    <row r="30" spans="2:14" x14ac:dyDescent="0.25">
      <c r="C30" s="8"/>
      <c r="D30" s="3"/>
      <c r="E30" s="30"/>
      <c r="F30" s="30"/>
      <c r="G30" s="30"/>
      <c r="H30" s="14"/>
      <c r="I30" s="14"/>
      <c r="J30" s="14"/>
      <c r="K30" s="49"/>
    </row>
    <row r="31" spans="2:14" x14ac:dyDescent="0.25">
      <c r="C31" s="8"/>
      <c r="D31" s="3"/>
      <c r="E31" s="30"/>
      <c r="F31" s="30"/>
      <c r="G31" s="30"/>
      <c r="H31" s="14"/>
      <c r="I31" s="14"/>
      <c r="J31" s="14"/>
      <c r="K31" s="49"/>
    </row>
    <row r="32" spans="2:14" ht="15.75" x14ac:dyDescent="0.25">
      <c r="C32" s="139" t="s">
        <v>352</v>
      </c>
      <c r="D32" s="302"/>
      <c r="E32" s="30"/>
      <c r="F32" s="30"/>
      <c r="G32" s="30"/>
      <c r="H32" s="14"/>
      <c r="I32" s="14"/>
      <c r="J32" s="14"/>
      <c r="K32" s="49"/>
    </row>
    <row r="33" spans="3:12" ht="18.75" x14ac:dyDescent="0.25">
      <c r="C33" s="147"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
      <c r="E33" s="30"/>
      <c r="F33" s="30"/>
      <c r="G33" s="30"/>
      <c r="H33" s="14"/>
      <c r="I33" s="14"/>
      <c r="J33" s="14"/>
      <c r="K33" s="49"/>
    </row>
    <row r="34" spans="3:12" ht="15.75" thickBot="1" x14ac:dyDescent="0.3">
      <c r="C34" s="8"/>
      <c r="D34" s="3"/>
      <c r="E34" s="30"/>
      <c r="F34" s="30"/>
      <c r="G34" s="30"/>
      <c r="H34" s="14"/>
      <c r="I34" s="14"/>
      <c r="J34" s="14"/>
      <c r="K34" s="49"/>
    </row>
    <row r="35" spans="3:12" ht="30.75" thickBot="1" x14ac:dyDescent="0.3">
      <c r="C35" s="63" t="s">
        <v>12</v>
      </c>
      <c r="D35" s="66" t="s">
        <v>13</v>
      </c>
      <c r="E35" s="65" t="s">
        <v>23</v>
      </c>
      <c r="F35" s="65" t="s">
        <v>25</v>
      </c>
      <c r="G35" s="64" t="s">
        <v>6</v>
      </c>
      <c r="H35" s="70" t="s">
        <v>91</v>
      </c>
      <c r="I35" s="65" t="s">
        <v>14</v>
      </c>
      <c r="J35" s="65" t="s">
        <v>92</v>
      </c>
      <c r="K35" s="65" t="s">
        <v>370</v>
      </c>
      <c r="L35" s="65" t="s">
        <v>371</v>
      </c>
    </row>
    <row r="36" spans="3:12" x14ac:dyDescent="0.25">
      <c r="C36" s="262" t="s">
        <v>15</v>
      </c>
      <c r="D36" s="496"/>
      <c r="E36" s="263"/>
      <c r="F36" s="52">
        <v>30000</v>
      </c>
      <c r="G36" s="264">
        <f t="shared" ref="G36:G44" si="2">E36*F36</f>
        <v>0</v>
      </c>
      <c r="H36" s="265"/>
      <c r="I36" s="53" t="s">
        <v>659</v>
      </c>
      <c r="J36" s="53" t="str">
        <f>VLOOKUP(I36,Presupuesto!$B$11:$C$566,2,0)</f>
        <v>SERVICIOS DE CAPACITACION.</v>
      </c>
      <c r="K36" s="266" t="s">
        <v>1473</v>
      </c>
      <c r="L36" s="53" t="s">
        <v>354</v>
      </c>
    </row>
    <row r="37" spans="3:12" x14ac:dyDescent="0.25">
      <c r="C37" s="36" t="s">
        <v>16</v>
      </c>
      <c r="D37" s="497"/>
      <c r="E37" s="137">
        <f>D36</f>
        <v>0</v>
      </c>
      <c r="F37" s="37">
        <v>50</v>
      </c>
      <c r="G37" s="34">
        <f t="shared" si="2"/>
        <v>0</v>
      </c>
      <c r="H37" s="98"/>
      <c r="I37" s="35" t="s">
        <v>677</v>
      </c>
      <c r="J37" s="35" t="str">
        <f>VLOOKUP(I37,Presupuesto!$B$11:$C$566,2,0)</f>
        <v>SERVICIOS DE IMPRENTA PUBLIC.Y REPRODUCCION</v>
      </c>
      <c r="K37" s="35" t="str">
        <f>$K$36</f>
        <v>Gestión Tecnologías de Información y Comunicación</v>
      </c>
      <c r="L37" s="35" t="s">
        <v>372</v>
      </c>
    </row>
    <row r="38" spans="3:12" x14ac:dyDescent="0.25">
      <c r="C38" s="36" t="s">
        <v>17</v>
      </c>
      <c r="D38" s="497"/>
      <c r="E38" s="137">
        <f>D36</f>
        <v>0</v>
      </c>
      <c r="F38" s="37">
        <v>150</v>
      </c>
      <c r="G38" s="34">
        <f t="shared" si="2"/>
        <v>0</v>
      </c>
      <c r="H38" s="98"/>
      <c r="I38" s="35" t="s">
        <v>752</v>
      </c>
      <c r="J38" s="35" t="str">
        <f>VLOOKUP(I38,Presupuesto!$B$11:$C$566,2,0)</f>
        <v>ALIMENTOS B EBIDAS PARA PERSONAS</v>
      </c>
      <c r="K38" s="35" t="str">
        <f t="shared" ref="K38:K45" si="3">$K$36</f>
        <v>Gestión Tecnologías de Información y Comunicación</v>
      </c>
      <c r="L38" s="35" t="s">
        <v>356</v>
      </c>
    </row>
    <row r="39" spans="3:12" x14ac:dyDescent="0.25">
      <c r="C39" s="36" t="s">
        <v>18</v>
      </c>
      <c r="D39" s="497"/>
      <c r="E39" s="88">
        <v>0</v>
      </c>
      <c r="F39" s="55">
        <v>10000</v>
      </c>
      <c r="G39" s="34">
        <f t="shared" si="2"/>
        <v>0</v>
      </c>
      <c r="H39" s="98"/>
      <c r="I39" s="257" t="s">
        <v>260</v>
      </c>
      <c r="J39" s="35" t="str">
        <f>VLOOKUP(I39,Presupuesto!$B$11:$C$566,2,0)</f>
        <v>PASAJES (26100-00)</v>
      </c>
      <c r="K39" s="35" t="str">
        <f t="shared" si="3"/>
        <v>Gestión Tecnologías de Información y Comunicación</v>
      </c>
      <c r="L39" s="35" t="s">
        <v>372</v>
      </c>
    </row>
    <row r="40" spans="3:12" x14ac:dyDescent="0.25">
      <c r="C40" s="36" t="s">
        <v>377</v>
      </c>
      <c r="D40" s="497"/>
      <c r="E40" s="88">
        <v>0</v>
      </c>
      <c r="F40" s="55">
        <v>250</v>
      </c>
      <c r="G40" s="34">
        <f t="shared" si="2"/>
        <v>0</v>
      </c>
      <c r="H40" s="98"/>
      <c r="I40" s="35" t="s">
        <v>781</v>
      </c>
      <c r="J40" s="35" t="str">
        <f>VLOOKUP(I40,Presupuesto!$B$11:$C$566,2,0)</f>
        <v>PRODUCTOS PAPEL Y CARTON</v>
      </c>
      <c r="K40" s="35" t="str">
        <f t="shared" si="3"/>
        <v>Gestión Tecnologías de Información y Comunicación</v>
      </c>
      <c r="L40" s="35" t="s">
        <v>372</v>
      </c>
    </row>
    <row r="41" spans="3:12" x14ac:dyDescent="0.25">
      <c r="C41" s="36" t="s">
        <v>19</v>
      </c>
      <c r="D41" s="497"/>
      <c r="E41" s="137">
        <f>(D36*25)/500</f>
        <v>0</v>
      </c>
      <c r="F41" s="37">
        <v>85</v>
      </c>
      <c r="G41" s="34">
        <f t="shared" si="2"/>
        <v>0</v>
      </c>
      <c r="H41" s="98"/>
      <c r="I41" s="35" t="s">
        <v>781</v>
      </c>
      <c r="J41" s="35" t="str">
        <f>VLOOKUP(I41,Presupuesto!$B$11:$C$566,2,0)</f>
        <v>PRODUCTOS PAPEL Y CARTON</v>
      </c>
      <c r="K41" s="35" t="str">
        <f t="shared" si="3"/>
        <v>Gestión Tecnologías de Información y Comunicación</v>
      </c>
      <c r="L41" s="35" t="s">
        <v>372</v>
      </c>
    </row>
    <row r="42" spans="3:12" x14ac:dyDescent="0.25">
      <c r="C42" s="36" t="s">
        <v>83</v>
      </c>
      <c r="D42" s="497"/>
      <c r="E42" s="137">
        <f>D36/12</f>
        <v>0</v>
      </c>
      <c r="F42" s="37">
        <v>36</v>
      </c>
      <c r="G42" s="34">
        <f t="shared" si="2"/>
        <v>0</v>
      </c>
      <c r="H42" s="98"/>
      <c r="I42" s="35" t="s">
        <v>902</v>
      </c>
      <c r="J42" s="35" t="str">
        <f>VLOOKUP(I42,Presupuesto!$B$11:$C$566,2,0)</f>
        <v>UTILES DE ESCRITORIO, OFICINA Y ENSE¥ANZA</v>
      </c>
      <c r="K42" s="35" t="str">
        <f t="shared" si="3"/>
        <v>Gestión Tecnologías de Información y Comunicación</v>
      </c>
      <c r="L42" s="35" t="s">
        <v>372</v>
      </c>
    </row>
    <row r="43" spans="3:12" x14ac:dyDescent="0.25">
      <c r="C43" s="36" t="s">
        <v>7</v>
      </c>
      <c r="D43" s="497"/>
      <c r="E43" s="137">
        <f>D36/12</f>
        <v>0</v>
      </c>
      <c r="F43" s="37">
        <v>80</v>
      </c>
      <c r="G43" s="34">
        <f t="shared" si="2"/>
        <v>0</v>
      </c>
      <c r="H43" s="98"/>
      <c r="I43" s="35" t="s">
        <v>902</v>
      </c>
      <c r="J43" s="35" t="str">
        <f>VLOOKUP(I43,Presupuesto!$B$11:$C$566,2,0)</f>
        <v>UTILES DE ESCRITORIO, OFICINA Y ENSE¥ANZA</v>
      </c>
      <c r="K43" s="35" t="str">
        <f t="shared" si="3"/>
        <v>Gestión Tecnologías de Información y Comunicación</v>
      </c>
      <c r="L43" s="35" t="s">
        <v>372</v>
      </c>
    </row>
    <row r="44" spans="3:12" x14ac:dyDescent="0.25">
      <c r="C44" s="46" t="s">
        <v>20</v>
      </c>
      <c r="D44" s="497"/>
      <c r="E44" s="149">
        <v>0</v>
      </c>
      <c r="F44" s="56">
        <v>25</v>
      </c>
      <c r="G44" s="34">
        <f t="shared" si="2"/>
        <v>0</v>
      </c>
      <c r="H44" s="98"/>
      <c r="I44" s="35" t="s">
        <v>902</v>
      </c>
      <c r="J44" s="35" t="str">
        <f>VLOOKUP(I44,Presupuesto!$B$11:$C$566,2,0)</f>
        <v>UTILES DE ESCRITORIO, OFICINA Y ENSE¥ANZA</v>
      </c>
      <c r="K44" s="35" t="str">
        <f t="shared" si="3"/>
        <v>Gestión Tecnologías de Información y Comunicación</v>
      </c>
      <c r="L44" s="35" t="s">
        <v>372</v>
      </c>
    </row>
    <row r="45" spans="3:12" ht="15.75" thickBot="1" x14ac:dyDescent="0.3">
      <c r="C45" s="153" t="s">
        <v>390</v>
      </c>
      <c r="D45" s="154">
        <v>0</v>
      </c>
      <c r="E45" s="267">
        <v>0</v>
      </c>
      <c r="F45" s="41">
        <f>HLOOKUP(C45,$AH$2:$BU$3,2,0)</f>
        <v>1150</v>
      </c>
      <c r="G45" s="42">
        <f>D45*E45*F45</f>
        <v>0</v>
      </c>
      <c r="H45" s="268"/>
      <c r="I45" s="269" t="s">
        <v>261</v>
      </c>
      <c r="J45" s="43" t="str">
        <f>VLOOKUP(I45,Presupuesto!$B$11:$C$566,2,0)</f>
        <v>VIATICOS (26200-00)</v>
      </c>
      <c r="K45" s="270" t="str">
        <f t="shared" si="3"/>
        <v>Gestión Tecnologías de Información y Comunicación</v>
      </c>
      <c r="L45" s="270" t="s">
        <v>372</v>
      </c>
    </row>
    <row r="47" spans="3:12" ht="15.75" thickBot="1" x14ac:dyDescent="0.3"/>
    <row r="48" spans="3:12" ht="15.75" thickBot="1" x14ac:dyDescent="0.3">
      <c r="C48" s="1" t="s">
        <v>11</v>
      </c>
      <c r="D48" s="2">
        <f>SUM(G55:G64)</f>
        <v>0</v>
      </c>
      <c r="E48" s="30"/>
      <c r="F48" s="30"/>
      <c r="G48" s="30"/>
      <c r="H48" s="14"/>
      <c r="I48" s="14"/>
      <c r="J48" s="14"/>
      <c r="K48" s="49"/>
    </row>
    <row r="49" spans="3:12" x14ac:dyDescent="0.25">
      <c r="C49" s="8"/>
      <c r="D49" s="3"/>
      <c r="E49" s="30"/>
      <c r="F49" s="30"/>
      <c r="G49" s="30"/>
      <c r="H49" s="14"/>
      <c r="I49" s="14"/>
      <c r="J49" s="14"/>
      <c r="K49" s="49"/>
    </row>
    <row r="50" spans="3:12" x14ac:dyDescent="0.25">
      <c r="C50" s="8"/>
      <c r="D50" s="3"/>
      <c r="E50" s="30"/>
      <c r="F50" s="30"/>
      <c r="G50" s="30"/>
      <c r="H50" s="14"/>
      <c r="I50" s="14"/>
      <c r="J50" s="14"/>
      <c r="K50" s="49"/>
    </row>
    <row r="51" spans="3:12" ht="15.75" x14ac:dyDescent="0.25">
      <c r="C51" s="139" t="s">
        <v>352</v>
      </c>
      <c r="D51" s="302"/>
      <c r="E51" s="30"/>
      <c r="F51" s="30"/>
      <c r="G51" s="30"/>
      <c r="H51" s="14"/>
      <c r="I51" s="14"/>
      <c r="J51" s="14"/>
      <c r="K51" s="49"/>
    </row>
    <row r="52" spans="3:12" ht="18.75" x14ac:dyDescent="0.25">
      <c r="C52" s="147"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
      <c r="E52" s="30"/>
      <c r="F52" s="30"/>
      <c r="G52" s="30"/>
      <c r="H52" s="14"/>
      <c r="I52" s="14"/>
      <c r="J52" s="14"/>
      <c r="K52" s="49"/>
    </row>
    <row r="53" spans="3:12" ht="15.75" thickBot="1" x14ac:dyDescent="0.3">
      <c r="C53" s="8"/>
      <c r="D53" s="3"/>
      <c r="E53" s="30"/>
      <c r="F53" s="30"/>
      <c r="G53" s="30"/>
      <c r="H53" s="14"/>
      <c r="I53" s="14"/>
      <c r="J53" s="14"/>
      <c r="K53" s="49"/>
    </row>
    <row r="54" spans="3:12" ht="30.75" thickBot="1" x14ac:dyDescent="0.3">
      <c r="C54" s="63" t="s">
        <v>12</v>
      </c>
      <c r="D54" s="66" t="s">
        <v>13</v>
      </c>
      <c r="E54" s="65" t="s">
        <v>23</v>
      </c>
      <c r="F54" s="65" t="s">
        <v>25</v>
      </c>
      <c r="G54" s="64" t="s">
        <v>6</v>
      </c>
      <c r="H54" s="70" t="s">
        <v>91</v>
      </c>
      <c r="I54" s="65" t="s">
        <v>14</v>
      </c>
      <c r="J54" s="65" t="s">
        <v>92</v>
      </c>
      <c r="K54" s="65" t="s">
        <v>370</v>
      </c>
      <c r="L54" s="65" t="s">
        <v>371</v>
      </c>
    </row>
    <row r="55" spans="3:12" x14ac:dyDescent="0.25">
      <c r="C55" s="262" t="s">
        <v>15</v>
      </c>
      <c r="D55" s="496"/>
      <c r="E55" s="263"/>
      <c r="F55" s="52">
        <v>30000</v>
      </c>
      <c r="G55" s="264">
        <f t="shared" ref="G55:G63" si="4">E55*F55</f>
        <v>0</v>
      </c>
      <c r="H55" s="265"/>
      <c r="I55" s="53" t="s">
        <v>659</v>
      </c>
      <c r="J55" s="53" t="str">
        <f>VLOOKUP(I55,Presupuesto!$B$11:$C$566,2,0)</f>
        <v>SERVICIOS DE CAPACITACION.</v>
      </c>
      <c r="K55" s="266" t="s">
        <v>1473</v>
      </c>
      <c r="L55" s="53" t="s">
        <v>354</v>
      </c>
    </row>
    <row r="56" spans="3:12" x14ac:dyDescent="0.25">
      <c r="C56" s="36" t="s">
        <v>16</v>
      </c>
      <c r="D56" s="497"/>
      <c r="E56" s="137">
        <f>D55</f>
        <v>0</v>
      </c>
      <c r="F56" s="37">
        <v>50</v>
      </c>
      <c r="G56" s="34">
        <f t="shared" si="4"/>
        <v>0</v>
      </c>
      <c r="H56" s="98"/>
      <c r="I56" s="35" t="s">
        <v>677</v>
      </c>
      <c r="J56" s="35" t="str">
        <f>VLOOKUP(I56,Presupuesto!$B$11:$C$566,2,0)</f>
        <v>SERVICIOS DE IMPRENTA PUBLIC.Y REPRODUCCION</v>
      </c>
      <c r="K56" s="35" t="str">
        <f t="shared" ref="K56:K57" si="5">$K$55</f>
        <v>Gestión Tecnologías de Información y Comunicación</v>
      </c>
      <c r="L56" s="35" t="s">
        <v>372</v>
      </c>
    </row>
    <row r="57" spans="3:12" x14ac:dyDescent="0.25">
      <c r="C57" s="36" t="s">
        <v>17</v>
      </c>
      <c r="D57" s="497"/>
      <c r="E57" s="137">
        <f>D55</f>
        <v>0</v>
      </c>
      <c r="F57" s="37">
        <v>150</v>
      </c>
      <c r="G57" s="34">
        <f t="shared" si="4"/>
        <v>0</v>
      </c>
      <c r="H57" s="98"/>
      <c r="I57" s="35" t="s">
        <v>752</v>
      </c>
      <c r="J57" s="35" t="str">
        <f>VLOOKUP(I57,Presupuesto!$B$11:$C$566,2,0)</f>
        <v>ALIMENTOS B EBIDAS PARA PERSONAS</v>
      </c>
      <c r="K57" s="35" t="str">
        <f t="shared" si="5"/>
        <v>Gestión Tecnologías de Información y Comunicación</v>
      </c>
      <c r="L57" s="35" t="s">
        <v>356</v>
      </c>
    </row>
    <row r="58" spans="3:12" x14ac:dyDescent="0.25">
      <c r="C58" s="36" t="s">
        <v>18</v>
      </c>
      <c r="D58" s="497"/>
      <c r="E58" s="88">
        <v>0</v>
      </c>
      <c r="F58" s="55">
        <v>10000</v>
      </c>
      <c r="G58" s="34">
        <f t="shared" si="4"/>
        <v>0</v>
      </c>
      <c r="H58" s="98"/>
      <c r="I58" s="257" t="s">
        <v>260</v>
      </c>
      <c r="J58" s="35" t="str">
        <f>VLOOKUP(I58,Presupuesto!$B$11:$C$566,2,0)</f>
        <v>PASAJES (26100-00)</v>
      </c>
      <c r="K58" s="35" t="str">
        <f>$K$55</f>
        <v>Gestión Tecnologías de Información y Comunicación</v>
      </c>
      <c r="L58" s="35" t="s">
        <v>372</v>
      </c>
    </row>
    <row r="59" spans="3:12" x14ac:dyDescent="0.25">
      <c r="C59" s="36" t="s">
        <v>377</v>
      </c>
      <c r="D59" s="497"/>
      <c r="E59" s="88">
        <v>0</v>
      </c>
      <c r="F59" s="55">
        <v>250</v>
      </c>
      <c r="G59" s="34">
        <f t="shared" si="4"/>
        <v>0</v>
      </c>
      <c r="H59" s="98"/>
      <c r="I59" s="35" t="s">
        <v>781</v>
      </c>
      <c r="J59" s="35" t="str">
        <f>VLOOKUP(I59,Presupuesto!$B$11:$C$566,2,0)</f>
        <v>PRODUCTOS PAPEL Y CARTON</v>
      </c>
      <c r="K59" s="35" t="str">
        <f t="shared" ref="K59:K64" si="6">$K$55</f>
        <v>Gestión Tecnologías de Información y Comunicación</v>
      </c>
      <c r="L59" s="35" t="s">
        <v>372</v>
      </c>
    </row>
    <row r="60" spans="3:12" x14ac:dyDescent="0.25">
      <c r="C60" s="36" t="s">
        <v>19</v>
      </c>
      <c r="D60" s="497"/>
      <c r="E60" s="137">
        <f>(D55*25)/500</f>
        <v>0</v>
      </c>
      <c r="F60" s="37">
        <v>85</v>
      </c>
      <c r="G60" s="34">
        <f t="shared" si="4"/>
        <v>0</v>
      </c>
      <c r="H60" s="98"/>
      <c r="I60" s="35" t="s">
        <v>781</v>
      </c>
      <c r="J60" s="35" t="str">
        <f>VLOOKUP(I60,Presupuesto!$B$11:$C$566,2,0)</f>
        <v>PRODUCTOS PAPEL Y CARTON</v>
      </c>
      <c r="K60" s="35" t="str">
        <f t="shared" si="6"/>
        <v>Gestión Tecnologías de Información y Comunicación</v>
      </c>
      <c r="L60" s="35" t="s">
        <v>372</v>
      </c>
    </row>
    <row r="61" spans="3:12" x14ac:dyDescent="0.25">
      <c r="C61" s="36" t="s">
        <v>83</v>
      </c>
      <c r="D61" s="497"/>
      <c r="E61" s="137">
        <f>D55/12</f>
        <v>0</v>
      </c>
      <c r="F61" s="37">
        <v>36</v>
      </c>
      <c r="G61" s="34">
        <f t="shared" si="4"/>
        <v>0</v>
      </c>
      <c r="H61" s="98"/>
      <c r="I61" s="35" t="s">
        <v>902</v>
      </c>
      <c r="J61" s="35" t="str">
        <f>VLOOKUP(I61,Presupuesto!$B$11:$C$566,2,0)</f>
        <v>UTILES DE ESCRITORIO, OFICINA Y ENSE¥ANZA</v>
      </c>
      <c r="K61" s="35" t="str">
        <f t="shared" si="6"/>
        <v>Gestión Tecnologías de Información y Comunicación</v>
      </c>
      <c r="L61" s="35" t="s">
        <v>372</v>
      </c>
    </row>
    <row r="62" spans="3:12" x14ac:dyDescent="0.25">
      <c r="C62" s="36" t="s">
        <v>7</v>
      </c>
      <c r="D62" s="497"/>
      <c r="E62" s="137">
        <f>D55/12</f>
        <v>0</v>
      </c>
      <c r="F62" s="37">
        <v>80</v>
      </c>
      <c r="G62" s="34">
        <f t="shared" si="4"/>
        <v>0</v>
      </c>
      <c r="H62" s="98"/>
      <c r="I62" s="35" t="s">
        <v>902</v>
      </c>
      <c r="J62" s="35" t="str">
        <f>VLOOKUP(I62,Presupuesto!$B$11:$C$566,2,0)</f>
        <v>UTILES DE ESCRITORIO, OFICINA Y ENSE¥ANZA</v>
      </c>
      <c r="K62" s="35" t="str">
        <f t="shared" si="6"/>
        <v>Gestión Tecnologías de Información y Comunicación</v>
      </c>
      <c r="L62" s="35" t="s">
        <v>372</v>
      </c>
    </row>
    <row r="63" spans="3:12" x14ac:dyDescent="0.25">
      <c r="C63" s="46" t="s">
        <v>20</v>
      </c>
      <c r="D63" s="497"/>
      <c r="E63" s="149">
        <v>0</v>
      </c>
      <c r="F63" s="56">
        <v>25</v>
      </c>
      <c r="G63" s="34">
        <f t="shared" si="4"/>
        <v>0</v>
      </c>
      <c r="H63" s="98"/>
      <c r="I63" s="35" t="s">
        <v>902</v>
      </c>
      <c r="J63" s="35" t="str">
        <f>VLOOKUP(I63,Presupuesto!$B$11:$C$566,2,0)</f>
        <v>UTILES DE ESCRITORIO, OFICINA Y ENSE¥ANZA</v>
      </c>
      <c r="K63" s="35" t="str">
        <f t="shared" si="6"/>
        <v>Gestión Tecnologías de Información y Comunicación</v>
      </c>
      <c r="L63" s="35" t="s">
        <v>372</v>
      </c>
    </row>
    <row r="64" spans="3:12" ht="15.75" thickBot="1" x14ac:dyDescent="0.3">
      <c r="C64" s="153" t="s">
        <v>390</v>
      </c>
      <c r="D64" s="154">
        <v>0</v>
      </c>
      <c r="E64" s="267">
        <v>0</v>
      </c>
      <c r="F64" s="41">
        <f>HLOOKUP(C64,$AH$2:$BU$3,2,0)</f>
        <v>1150</v>
      </c>
      <c r="G64" s="42">
        <f>D64*E64*F64</f>
        <v>0</v>
      </c>
      <c r="H64" s="268"/>
      <c r="I64" s="269" t="s">
        <v>261</v>
      </c>
      <c r="J64" s="43" t="str">
        <f>VLOOKUP(I64,Presupuesto!$B$11:$C$566,2,0)</f>
        <v>VIATICOS (26200-00)</v>
      </c>
      <c r="K64" s="270" t="str">
        <f t="shared" si="6"/>
        <v>Gestión Tecnologías de Información y Comunicación</v>
      </c>
      <c r="L64" s="270" t="s">
        <v>372</v>
      </c>
    </row>
    <row r="65" spans="3:12" x14ac:dyDescent="0.25">
      <c r="C65" s="30"/>
      <c r="E65" s="49"/>
      <c r="F65" s="49"/>
      <c r="G65" s="49"/>
      <c r="H65" s="111"/>
      <c r="I65" s="49"/>
      <c r="J65" s="49"/>
      <c r="K65" s="49"/>
    </row>
    <row r="66" spans="3:12" ht="15.75" thickBot="1" x14ac:dyDescent="0.3"/>
    <row r="67" spans="3:12" ht="15.75" thickBot="1" x14ac:dyDescent="0.3">
      <c r="C67" s="1" t="s">
        <v>11</v>
      </c>
      <c r="D67" s="2">
        <f>SUM(G74:G83)</f>
        <v>0</v>
      </c>
      <c r="E67" s="30"/>
      <c r="F67" s="30"/>
      <c r="G67" s="30"/>
      <c r="H67" s="14"/>
      <c r="I67" s="14"/>
      <c r="J67" s="14"/>
      <c r="K67" s="49"/>
    </row>
    <row r="68" spans="3:12" x14ac:dyDescent="0.25">
      <c r="C68" s="8"/>
      <c r="D68" s="3"/>
      <c r="E68" s="30"/>
      <c r="F68" s="30"/>
      <c r="G68" s="30"/>
      <c r="H68" s="14"/>
      <c r="I68" s="14"/>
      <c r="J68" s="14"/>
      <c r="K68" s="49"/>
    </row>
    <row r="69" spans="3:12" x14ac:dyDescent="0.25">
      <c r="C69" s="8"/>
      <c r="D69" s="3"/>
      <c r="E69" s="30"/>
      <c r="F69" s="30"/>
      <c r="G69" s="30"/>
      <c r="H69" s="14"/>
      <c r="I69" s="14"/>
      <c r="J69" s="14"/>
      <c r="K69" s="49"/>
    </row>
    <row r="70" spans="3:12" ht="15.75" x14ac:dyDescent="0.25">
      <c r="C70" s="139" t="s">
        <v>352</v>
      </c>
      <c r="D70" s="302"/>
      <c r="E70" s="30"/>
      <c r="F70" s="30"/>
      <c r="G70" s="30"/>
      <c r="H70" s="14"/>
      <c r="I70" s="14"/>
      <c r="J70" s="14"/>
      <c r="K70" s="49"/>
    </row>
    <row r="71" spans="3:12" ht="18.75" x14ac:dyDescent="0.25">
      <c r="C71" s="147"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
      <c r="E71" s="30"/>
      <c r="F71" s="30"/>
      <c r="G71" s="30"/>
      <c r="H71" s="14"/>
      <c r="I71" s="14"/>
      <c r="J71" s="14"/>
      <c r="K71" s="49"/>
    </row>
    <row r="72" spans="3:12" ht="15.75" thickBot="1" x14ac:dyDescent="0.3">
      <c r="C72" s="8"/>
      <c r="D72" s="3"/>
      <c r="E72" s="30"/>
      <c r="F72" s="30"/>
      <c r="G72" s="30"/>
      <c r="H72" s="14"/>
      <c r="I72" s="14"/>
      <c r="J72" s="14"/>
      <c r="K72" s="49"/>
    </row>
    <row r="73" spans="3:12" ht="30.75" thickBot="1" x14ac:dyDescent="0.3">
      <c r="C73" s="63" t="s">
        <v>12</v>
      </c>
      <c r="D73" s="66" t="s">
        <v>13</v>
      </c>
      <c r="E73" s="65" t="s">
        <v>23</v>
      </c>
      <c r="F73" s="65" t="s">
        <v>25</v>
      </c>
      <c r="G73" s="64" t="s">
        <v>6</v>
      </c>
      <c r="H73" s="70" t="s">
        <v>91</v>
      </c>
      <c r="I73" s="65" t="s">
        <v>14</v>
      </c>
      <c r="J73" s="65" t="s">
        <v>92</v>
      </c>
      <c r="K73" s="65" t="s">
        <v>370</v>
      </c>
      <c r="L73" s="65" t="s">
        <v>371</v>
      </c>
    </row>
    <row r="74" spans="3:12" x14ac:dyDescent="0.25">
      <c r="C74" s="262" t="s">
        <v>15</v>
      </c>
      <c r="D74" s="496"/>
      <c r="E74" s="263"/>
      <c r="F74" s="52">
        <v>30000</v>
      </c>
      <c r="G74" s="264">
        <f t="shared" ref="G74:G82" si="7">E74*F74</f>
        <v>0</v>
      </c>
      <c r="H74" s="265"/>
      <c r="I74" s="53" t="s">
        <v>659</v>
      </c>
      <c r="J74" s="53" t="str">
        <f>VLOOKUP(I74,Presupuesto!$B$11:$C$566,2,0)</f>
        <v>SERVICIOS DE CAPACITACION.</v>
      </c>
      <c r="K74" s="266" t="s">
        <v>1473</v>
      </c>
      <c r="L74" s="53" t="s">
        <v>354</v>
      </c>
    </row>
    <row r="75" spans="3:12" x14ac:dyDescent="0.25">
      <c r="C75" s="36" t="s">
        <v>16</v>
      </c>
      <c r="D75" s="497"/>
      <c r="E75" s="137">
        <f>D74</f>
        <v>0</v>
      </c>
      <c r="F75" s="37">
        <v>50</v>
      </c>
      <c r="G75" s="34">
        <f t="shared" si="7"/>
        <v>0</v>
      </c>
      <c r="H75" s="98"/>
      <c r="I75" s="35" t="s">
        <v>677</v>
      </c>
      <c r="J75" s="35" t="str">
        <f>VLOOKUP(I75,Presupuesto!$B$11:$C$566,2,0)</f>
        <v>SERVICIOS DE IMPRENTA PUBLIC.Y REPRODUCCION</v>
      </c>
      <c r="K75" s="35" t="str">
        <f>$K$74</f>
        <v>Gestión Tecnologías de Información y Comunicación</v>
      </c>
      <c r="L75" s="35" t="s">
        <v>372</v>
      </c>
    </row>
    <row r="76" spans="3:12" x14ac:dyDescent="0.25">
      <c r="C76" s="36" t="s">
        <v>17</v>
      </c>
      <c r="D76" s="497"/>
      <c r="E76" s="137">
        <f>D74</f>
        <v>0</v>
      </c>
      <c r="F76" s="37">
        <v>150</v>
      </c>
      <c r="G76" s="34">
        <f t="shared" si="7"/>
        <v>0</v>
      </c>
      <c r="H76" s="98"/>
      <c r="I76" s="35" t="s">
        <v>752</v>
      </c>
      <c r="J76" s="35" t="str">
        <f>VLOOKUP(I76,Presupuesto!$B$11:$C$566,2,0)</f>
        <v>ALIMENTOS B EBIDAS PARA PERSONAS</v>
      </c>
      <c r="K76" s="35" t="str">
        <f t="shared" ref="K76:K83" si="8">$K$74</f>
        <v>Gestión Tecnologías de Información y Comunicación</v>
      </c>
      <c r="L76" s="35" t="s">
        <v>356</v>
      </c>
    </row>
    <row r="77" spans="3:12" x14ac:dyDescent="0.25">
      <c r="C77" s="36" t="s">
        <v>18</v>
      </c>
      <c r="D77" s="497"/>
      <c r="E77" s="88">
        <v>0</v>
      </c>
      <c r="F77" s="55">
        <v>10000</v>
      </c>
      <c r="G77" s="34">
        <f t="shared" si="7"/>
        <v>0</v>
      </c>
      <c r="H77" s="98"/>
      <c r="I77" s="257" t="s">
        <v>260</v>
      </c>
      <c r="J77" s="35" t="str">
        <f>VLOOKUP(I77,Presupuesto!$B$11:$C$566,2,0)</f>
        <v>PASAJES (26100-00)</v>
      </c>
      <c r="K77" s="35" t="str">
        <f t="shared" si="8"/>
        <v>Gestión Tecnologías de Información y Comunicación</v>
      </c>
      <c r="L77" s="35" t="s">
        <v>372</v>
      </c>
    </row>
    <row r="78" spans="3:12" x14ac:dyDescent="0.25">
      <c r="C78" s="36" t="s">
        <v>377</v>
      </c>
      <c r="D78" s="497"/>
      <c r="E78" s="88">
        <v>0</v>
      </c>
      <c r="F78" s="55">
        <v>250</v>
      </c>
      <c r="G78" s="34">
        <f t="shared" si="7"/>
        <v>0</v>
      </c>
      <c r="H78" s="98"/>
      <c r="I78" s="35" t="s">
        <v>781</v>
      </c>
      <c r="J78" s="35" t="str">
        <f>VLOOKUP(I78,Presupuesto!$B$11:$C$566,2,0)</f>
        <v>PRODUCTOS PAPEL Y CARTON</v>
      </c>
      <c r="K78" s="35" t="str">
        <f t="shared" si="8"/>
        <v>Gestión Tecnologías de Información y Comunicación</v>
      </c>
      <c r="L78" s="35" t="s">
        <v>372</v>
      </c>
    </row>
    <row r="79" spans="3:12" x14ac:dyDescent="0.25">
      <c r="C79" s="36" t="s">
        <v>19</v>
      </c>
      <c r="D79" s="497"/>
      <c r="E79" s="137">
        <f>(D74*25)/500</f>
        <v>0</v>
      </c>
      <c r="F79" s="37">
        <v>85</v>
      </c>
      <c r="G79" s="34">
        <f t="shared" si="7"/>
        <v>0</v>
      </c>
      <c r="H79" s="98"/>
      <c r="I79" s="35" t="s">
        <v>781</v>
      </c>
      <c r="J79" s="35" t="str">
        <f>VLOOKUP(I79,Presupuesto!$B$11:$C$566,2,0)</f>
        <v>PRODUCTOS PAPEL Y CARTON</v>
      </c>
      <c r="K79" s="35" t="str">
        <f t="shared" si="8"/>
        <v>Gestión Tecnologías de Información y Comunicación</v>
      </c>
      <c r="L79" s="35" t="s">
        <v>372</v>
      </c>
    </row>
    <row r="80" spans="3:12" x14ac:dyDescent="0.25">
      <c r="C80" s="36" t="s">
        <v>83</v>
      </c>
      <c r="D80" s="497"/>
      <c r="E80" s="137">
        <f>D74/12</f>
        <v>0</v>
      </c>
      <c r="F80" s="37">
        <v>36</v>
      </c>
      <c r="G80" s="34">
        <f t="shared" si="7"/>
        <v>0</v>
      </c>
      <c r="H80" s="98"/>
      <c r="I80" s="35" t="s">
        <v>902</v>
      </c>
      <c r="J80" s="35" t="str">
        <f>VLOOKUP(I80,Presupuesto!$B$11:$C$566,2,0)</f>
        <v>UTILES DE ESCRITORIO, OFICINA Y ENSE¥ANZA</v>
      </c>
      <c r="K80" s="35" t="str">
        <f t="shared" si="8"/>
        <v>Gestión Tecnologías de Información y Comunicación</v>
      </c>
      <c r="L80" s="35" t="s">
        <v>372</v>
      </c>
    </row>
    <row r="81" spans="3:12" x14ac:dyDescent="0.25">
      <c r="C81" s="36" t="s">
        <v>7</v>
      </c>
      <c r="D81" s="497"/>
      <c r="E81" s="137">
        <f>D74/12</f>
        <v>0</v>
      </c>
      <c r="F81" s="37">
        <v>80</v>
      </c>
      <c r="G81" s="34">
        <f t="shared" si="7"/>
        <v>0</v>
      </c>
      <c r="H81" s="98"/>
      <c r="I81" s="35" t="s">
        <v>902</v>
      </c>
      <c r="J81" s="35" t="str">
        <f>VLOOKUP(I81,Presupuesto!$B$11:$C$566,2,0)</f>
        <v>UTILES DE ESCRITORIO, OFICINA Y ENSE¥ANZA</v>
      </c>
      <c r="K81" s="35" t="str">
        <f t="shared" si="8"/>
        <v>Gestión Tecnologías de Información y Comunicación</v>
      </c>
      <c r="L81" s="35" t="s">
        <v>372</v>
      </c>
    </row>
    <row r="82" spans="3:12" x14ac:dyDescent="0.25">
      <c r="C82" s="46" t="s">
        <v>20</v>
      </c>
      <c r="D82" s="497"/>
      <c r="E82" s="149">
        <v>0</v>
      </c>
      <c r="F82" s="56">
        <v>25</v>
      </c>
      <c r="G82" s="34">
        <f t="shared" si="7"/>
        <v>0</v>
      </c>
      <c r="H82" s="98"/>
      <c r="I82" s="35" t="s">
        <v>902</v>
      </c>
      <c r="J82" s="35" t="str">
        <f>VLOOKUP(I82,Presupuesto!$B$11:$C$566,2,0)</f>
        <v>UTILES DE ESCRITORIO, OFICINA Y ENSE¥ANZA</v>
      </c>
      <c r="K82" s="35" t="str">
        <f t="shared" si="8"/>
        <v>Gestión Tecnologías de Información y Comunicación</v>
      </c>
      <c r="L82" s="35" t="s">
        <v>372</v>
      </c>
    </row>
    <row r="83" spans="3:12" ht="15.75" thickBot="1" x14ac:dyDescent="0.3">
      <c r="C83" s="153" t="s">
        <v>390</v>
      </c>
      <c r="D83" s="154">
        <v>0</v>
      </c>
      <c r="E83" s="267">
        <v>0</v>
      </c>
      <c r="F83" s="41">
        <f>HLOOKUP(C83,$AH$2:$BU$3,2,0)</f>
        <v>1150</v>
      </c>
      <c r="G83" s="42">
        <f>D83*E83*F83</f>
        <v>0</v>
      </c>
      <c r="H83" s="268"/>
      <c r="I83" s="269" t="s">
        <v>261</v>
      </c>
      <c r="J83" s="43" t="str">
        <f>VLOOKUP(I83,Presupuesto!$B$11:$C$566,2,0)</f>
        <v>VIATICOS (26200-00)</v>
      </c>
      <c r="K83" s="270" t="str">
        <f t="shared" si="8"/>
        <v>Gestión Tecnologías de Información y Comunicación</v>
      </c>
      <c r="L83" s="270" t="s">
        <v>372</v>
      </c>
    </row>
    <row r="85" spans="3:12" ht="15.75" thickBot="1" x14ac:dyDescent="0.3"/>
    <row r="86" spans="3:12" ht="15.75" thickBot="1" x14ac:dyDescent="0.3">
      <c r="C86" s="1" t="s">
        <v>11</v>
      </c>
      <c r="D86" s="2">
        <f>SUM(G93:G102)</f>
        <v>0</v>
      </c>
      <c r="E86" s="30"/>
      <c r="F86" s="30"/>
      <c r="G86" s="30"/>
      <c r="H86" s="14"/>
      <c r="I86" s="14"/>
      <c r="J86" s="14"/>
      <c r="K86" s="49"/>
    </row>
    <row r="87" spans="3:12" x14ac:dyDescent="0.25">
      <c r="C87" s="8"/>
      <c r="D87" s="3"/>
      <c r="E87" s="30"/>
      <c r="F87" s="30"/>
      <c r="G87" s="30"/>
      <c r="H87" s="14"/>
      <c r="I87" s="14"/>
      <c r="J87" s="14"/>
      <c r="K87" s="49"/>
    </row>
    <row r="88" spans="3:12" x14ac:dyDescent="0.25">
      <c r="C88" s="8"/>
      <c r="D88" s="3"/>
      <c r="E88" s="30"/>
      <c r="F88" s="30"/>
      <c r="G88" s="30"/>
      <c r="H88" s="14"/>
      <c r="I88" s="14"/>
      <c r="J88" s="14"/>
      <c r="K88" s="49"/>
    </row>
    <row r="89" spans="3:12" ht="15.75" x14ac:dyDescent="0.25">
      <c r="C89" s="139" t="s">
        <v>352</v>
      </c>
      <c r="D89" s="302"/>
      <c r="E89" s="30"/>
      <c r="F89" s="30"/>
      <c r="G89" s="30"/>
      <c r="H89" s="14"/>
      <c r="I89" s="14"/>
      <c r="J89" s="14"/>
      <c r="K89" s="49"/>
    </row>
    <row r="90" spans="3:12" ht="18.75" x14ac:dyDescent="0.25">
      <c r="C90" s="147"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
      <c r="E90" s="30"/>
      <c r="F90" s="30"/>
      <c r="G90" s="30"/>
      <c r="H90" s="14"/>
      <c r="I90" s="14"/>
      <c r="J90" s="14"/>
      <c r="K90" s="49"/>
    </row>
    <row r="91" spans="3:12" ht="15.75" thickBot="1" x14ac:dyDescent="0.3">
      <c r="C91" s="8"/>
      <c r="D91" s="3"/>
      <c r="E91" s="30"/>
      <c r="F91" s="30"/>
      <c r="G91" s="30"/>
      <c r="H91" s="14"/>
      <c r="I91" s="14"/>
      <c r="J91" s="14"/>
      <c r="K91" s="49"/>
    </row>
    <row r="92" spans="3:12" ht="30.75" thickBot="1" x14ac:dyDescent="0.3">
      <c r="C92" s="63" t="s">
        <v>12</v>
      </c>
      <c r="D92" s="66" t="s">
        <v>13</v>
      </c>
      <c r="E92" s="65" t="s">
        <v>23</v>
      </c>
      <c r="F92" s="65" t="s">
        <v>25</v>
      </c>
      <c r="G92" s="64" t="s">
        <v>6</v>
      </c>
      <c r="H92" s="70" t="s">
        <v>91</v>
      </c>
      <c r="I92" s="65" t="s">
        <v>14</v>
      </c>
      <c r="J92" s="65" t="s">
        <v>92</v>
      </c>
      <c r="K92" s="65" t="s">
        <v>370</v>
      </c>
      <c r="L92" s="65" t="s">
        <v>371</v>
      </c>
    </row>
    <row r="93" spans="3:12" x14ac:dyDescent="0.25">
      <c r="C93" s="262" t="s">
        <v>15</v>
      </c>
      <c r="D93" s="496"/>
      <c r="E93" s="263"/>
      <c r="F93" s="52">
        <v>30000</v>
      </c>
      <c r="G93" s="264">
        <f t="shared" ref="G93:G101" si="9">E93*F93</f>
        <v>0</v>
      </c>
      <c r="H93" s="265"/>
      <c r="I93" s="53" t="s">
        <v>659</v>
      </c>
      <c r="J93" s="53" t="str">
        <f>VLOOKUP(I93,Presupuesto!$B$11:$C$566,2,0)</f>
        <v>SERVICIOS DE CAPACITACION.</v>
      </c>
      <c r="K93" s="266" t="s">
        <v>1473</v>
      </c>
      <c r="L93" s="53" t="s">
        <v>354</v>
      </c>
    </row>
    <row r="94" spans="3:12" x14ac:dyDescent="0.25">
      <c r="C94" s="36" t="s">
        <v>16</v>
      </c>
      <c r="D94" s="497"/>
      <c r="E94" s="137">
        <f>D93</f>
        <v>0</v>
      </c>
      <c r="F94" s="37">
        <v>50</v>
      </c>
      <c r="G94" s="34">
        <f t="shared" si="9"/>
        <v>0</v>
      </c>
      <c r="H94" s="98"/>
      <c r="I94" s="35" t="s">
        <v>677</v>
      </c>
      <c r="J94" s="35" t="str">
        <f>VLOOKUP(I94,Presupuesto!$B$11:$C$566,2,0)</f>
        <v>SERVICIOS DE IMPRENTA PUBLIC.Y REPRODUCCION</v>
      </c>
      <c r="K94" s="35" t="str">
        <f>$K$93</f>
        <v>Gestión Tecnologías de Información y Comunicación</v>
      </c>
      <c r="L94" s="35" t="s">
        <v>372</v>
      </c>
    </row>
    <row r="95" spans="3:12" x14ac:dyDescent="0.25">
      <c r="C95" s="36" t="s">
        <v>17</v>
      </c>
      <c r="D95" s="497"/>
      <c r="E95" s="137">
        <f>D93</f>
        <v>0</v>
      </c>
      <c r="F95" s="37">
        <v>150</v>
      </c>
      <c r="G95" s="34">
        <f t="shared" si="9"/>
        <v>0</v>
      </c>
      <c r="H95" s="98"/>
      <c r="I95" s="35" t="s">
        <v>752</v>
      </c>
      <c r="J95" s="35" t="str">
        <f>VLOOKUP(I95,Presupuesto!$B$11:$C$566,2,0)</f>
        <v>ALIMENTOS B EBIDAS PARA PERSONAS</v>
      </c>
      <c r="K95" s="35" t="str">
        <f t="shared" ref="K95:K102" si="10">$K$93</f>
        <v>Gestión Tecnologías de Información y Comunicación</v>
      </c>
      <c r="L95" s="35" t="s">
        <v>356</v>
      </c>
    </row>
    <row r="96" spans="3:12" x14ac:dyDescent="0.25">
      <c r="C96" s="36" t="s">
        <v>18</v>
      </c>
      <c r="D96" s="497"/>
      <c r="E96" s="88">
        <v>0</v>
      </c>
      <c r="F96" s="55">
        <v>10000</v>
      </c>
      <c r="G96" s="34">
        <f t="shared" si="9"/>
        <v>0</v>
      </c>
      <c r="H96" s="98"/>
      <c r="I96" s="257" t="s">
        <v>260</v>
      </c>
      <c r="J96" s="35" t="str">
        <f>VLOOKUP(I96,Presupuesto!$B$11:$C$566,2,0)</f>
        <v>PASAJES (26100-00)</v>
      </c>
      <c r="K96" s="35" t="str">
        <f t="shared" si="10"/>
        <v>Gestión Tecnologías de Información y Comunicación</v>
      </c>
      <c r="L96" s="35" t="s">
        <v>372</v>
      </c>
    </row>
    <row r="97" spans="3:12" x14ac:dyDescent="0.25">
      <c r="C97" s="36" t="s">
        <v>377</v>
      </c>
      <c r="D97" s="497"/>
      <c r="E97" s="88">
        <v>0</v>
      </c>
      <c r="F97" s="55">
        <v>250</v>
      </c>
      <c r="G97" s="34">
        <f t="shared" si="9"/>
        <v>0</v>
      </c>
      <c r="H97" s="98"/>
      <c r="I97" s="35" t="s">
        <v>781</v>
      </c>
      <c r="J97" s="35" t="str">
        <f>VLOOKUP(I97,Presupuesto!$B$11:$C$566,2,0)</f>
        <v>PRODUCTOS PAPEL Y CARTON</v>
      </c>
      <c r="K97" s="35" t="str">
        <f t="shared" si="10"/>
        <v>Gestión Tecnologías de Información y Comunicación</v>
      </c>
      <c r="L97" s="35" t="s">
        <v>372</v>
      </c>
    </row>
    <row r="98" spans="3:12" x14ac:dyDescent="0.25">
      <c r="C98" s="36" t="s">
        <v>19</v>
      </c>
      <c r="D98" s="497"/>
      <c r="E98" s="137">
        <f>(D93*25)/500</f>
        <v>0</v>
      </c>
      <c r="F98" s="37">
        <v>85</v>
      </c>
      <c r="G98" s="34">
        <f t="shared" si="9"/>
        <v>0</v>
      </c>
      <c r="H98" s="98"/>
      <c r="I98" s="35" t="s">
        <v>781</v>
      </c>
      <c r="J98" s="35" t="str">
        <f>VLOOKUP(I98,Presupuesto!$B$11:$C$566,2,0)</f>
        <v>PRODUCTOS PAPEL Y CARTON</v>
      </c>
      <c r="K98" s="35" t="str">
        <f t="shared" si="10"/>
        <v>Gestión Tecnologías de Información y Comunicación</v>
      </c>
      <c r="L98" s="35" t="s">
        <v>372</v>
      </c>
    </row>
    <row r="99" spans="3:12" x14ac:dyDescent="0.25">
      <c r="C99" s="36" t="s">
        <v>83</v>
      </c>
      <c r="D99" s="497"/>
      <c r="E99" s="137">
        <f>D93/12</f>
        <v>0</v>
      </c>
      <c r="F99" s="37">
        <v>36</v>
      </c>
      <c r="G99" s="34">
        <f t="shared" si="9"/>
        <v>0</v>
      </c>
      <c r="H99" s="98"/>
      <c r="I99" s="35" t="s">
        <v>902</v>
      </c>
      <c r="J99" s="35" t="str">
        <f>VLOOKUP(I99,Presupuesto!$B$11:$C$566,2,0)</f>
        <v>UTILES DE ESCRITORIO, OFICINA Y ENSE¥ANZA</v>
      </c>
      <c r="K99" s="35" t="str">
        <f t="shared" si="10"/>
        <v>Gestión Tecnologías de Información y Comunicación</v>
      </c>
      <c r="L99" s="35" t="s">
        <v>372</v>
      </c>
    </row>
    <row r="100" spans="3:12" x14ac:dyDescent="0.25">
      <c r="C100" s="36" t="s">
        <v>7</v>
      </c>
      <c r="D100" s="497"/>
      <c r="E100" s="137">
        <f>D93/12</f>
        <v>0</v>
      </c>
      <c r="F100" s="37">
        <v>80</v>
      </c>
      <c r="G100" s="34">
        <f t="shared" si="9"/>
        <v>0</v>
      </c>
      <c r="H100" s="98"/>
      <c r="I100" s="35" t="s">
        <v>902</v>
      </c>
      <c r="J100" s="35" t="str">
        <f>VLOOKUP(I100,Presupuesto!$B$11:$C$566,2,0)</f>
        <v>UTILES DE ESCRITORIO, OFICINA Y ENSE¥ANZA</v>
      </c>
      <c r="K100" s="35" t="str">
        <f t="shared" si="10"/>
        <v>Gestión Tecnologías de Información y Comunicación</v>
      </c>
      <c r="L100" s="35" t="s">
        <v>372</v>
      </c>
    </row>
    <row r="101" spans="3:12" x14ac:dyDescent="0.25">
      <c r="C101" s="46" t="s">
        <v>20</v>
      </c>
      <c r="D101" s="497"/>
      <c r="E101" s="149">
        <v>0</v>
      </c>
      <c r="F101" s="56">
        <v>25</v>
      </c>
      <c r="G101" s="34">
        <f t="shared" si="9"/>
        <v>0</v>
      </c>
      <c r="H101" s="98"/>
      <c r="I101" s="35" t="s">
        <v>902</v>
      </c>
      <c r="J101" s="35" t="str">
        <f>VLOOKUP(I101,Presupuesto!$B$11:$C$566,2,0)</f>
        <v>UTILES DE ESCRITORIO, OFICINA Y ENSE¥ANZA</v>
      </c>
      <c r="K101" s="35" t="str">
        <f t="shared" si="10"/>
        <v>Gestión Tecnologías de Información y Comunicación</v>
      </c>
      <c r="L101" s="35" t="s">
        <v>372</v>
      </c>
    </row>
    <row r="102" spans="3:12" ht="15.75" thickBot="1" x14ac:dyDescent="0.3">
      <c r="C102" s="153" t="s">
        <v>390</v>
      </c>
      <c r="D102" s="154">
        <v>0</v>
      </c>
      <c r="E102" s="267">
        <v>0</v>
      </c>
      <c r="F102" s="41">
        <f>HLOOKUP(C102,$AH$2:$BU$3,2,0)</f>
        <v>1150</v>
      </c>
      <c r="G102" s="42">
        <f>D102*E102*F102</f>
        <v>0</v>
      </c>
      <c r="H102" s="268"/>
      <c r="I102" s="269" t="s">
        <v>261</v>
      </c>
      <c r="J102" s="43" t="str">
        <f>VLOOKUP(I102,Presupuesto!$B$11:$C$566,2,0)</f>
        <v>VIATICOS (26200-00)</v>
      </c>
      <c r="K102" s="270" t="str">
        <f t="shared" si="10"/>
        <v>Gestión Tecnologías de Información y Comunicación</v>
      </c>
      <c r="L102" s="270" t="s">
        <v>372</v>
      </c>
    </row>
    <row r="103" spans="3:12" x14ac:dyDescent="0.25">
      <c r="C103" s="30"/>
      <c r="E103" s="49"/>
      <c r="F103" s="49"/>
      <c r="G103" s="49"/>
      <c r="H103" s="111"/>
      <c r="I103" s="49"/>
      <c r="J103" s="49"/>
      <c r="K103" s="49"/>
    </row>
    <row r="104" spans="3:12" ht="15.75" thickBot="1" x14ac:dyDescent="0.3"/>
    <row r="105" spans="3:12" ht="15.75" thickBot="1" x14ac:dyDescent="0.3">
      <c r="C105" s="1" t="s">
        <v>11</v>
      </c>
      <c r="D105" s="2">
        <f>SUM(G112:G121)</f>
        <v>0</v>
      </c>
      <c r="E105" s="30"/>
      <c r="F105" s="30"/>
      <c r="G105" s="30"/>
      <c r="H105" s="14"/>
      <c r="I105" s="14"/>
      <c r="J105" s="14"/>
      <c r="K105" s="49"/>
    </row>
    <row r="106" spans="3:12" x14ac:dyDescent="0.25">
      <c r="C106" s="8"/>
      <c r="D106" s="3"/>
      <c r="E106" s="30"/>
      <c r="F106" s="30"/>
      <c r="G106" s="30"/>
      <c r="H106" s="14"/>
      <c r="I106" s="14"/>
      <c r="J106" s="14"/>
      <c r="K106" s="49"/>
    </row>
    <row r="107" spans="3:12" x14ac:dyDescent="0.25">
      <c r="C107" s="8"/>
      <c r="D107" s="3"/>
      <c r="E107" s="30"/>
      <c r="F107" s="30"/>
      <c r="G107" s="30"/>
      <c r="H107" s="14"/>
      <c r="I107" s="14"/>
      <c r="J107" s="14"/>
      <c r="K107" s="49"/>
    </row>
    <row r="108" spans="3:12" ht="15.75" x14ac:dyDescent="0.25">
      <c r="C108" s="139" t="s">
        <v>352</v>
      </c>
      <c r="D108" s="302"/>
      <c r="E108" s="30"/>
      <c r="F108" s="30"/>
      <c r="G108" s="30"/>
      <c r="H108" s="14"/>
      <c r="I108" s="14"/>
      <c r="J108" s="14"/>
      <c r="K108" s="49"/>
    </row>
    <row r="109" spans="3:12" ht="18.75" x14ac:dyDescent="0.25">
      <c r="C109" s="147"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
      <c r="E109" s="30"/>
      <c r="F109" s="30"/>
      <c r="G109" s="30"/>
      <c r="H109" s="14"/>
      <c r="I109" s="14"/>
      <c r="J109" s="14"/>
      <c r="K109" s="49"/>
    </row>
    <row r="110" spans="3:12" ht="15.75" thickBot="1" x14ac:dyDescent="0.3">
      <c r="C110" s="8"/>
      <c r="D110" s="3"/>
      <c r="E110" s="30"/>
      <c r="F110" s="30"/>
      <c r="G110" s="30"/>
      <c r="H110" s="14"/>
      <c r="I110" s="14"/>
      <c r="J110" s="14"/>
      <c r="K110" s="49"/>
    </row>
    <row r="111" spans="3:12" ht="30.75" thickBot="1" x14ac:dyDescent="0.3">
      <c r="C111" s="63" t="s">
        <v>12</v>
      </c>
      <c r="D111" s="66" t="s">
        <v>13</v>
      </c>
      <c r="E111" s="65" t="s">
        <v>23</v>
      </c>
      <c r="F111" s="65" t="s">
        <v>25</v>
      </c>
      <c r="G111" s="64" t="s">
        <v>6</v>
      </c>
      <c r="H111" s="70" t="s">
        <v>91</v>
      </c>
      <c r="I111" s="65" t="s">
        <v>14</v>
      </c>
      <c r="J111" s="65" t="s">
        <v>92</v>
      </c>
      <c r="K111" s="65" t="s">
        <v>370</v>
      </c>
      <c r="L111" s="65" t="s">
        <v>371</v>
      </c>
    </row>
    <row r="112" spans="3:12" x14ac:dyDescent="0.25">
      <c r="C112" s="262" t="s">
        <v>15</v>
      </c>
      <c r="D112" s="496"/>
      <c r="E112" s="263"/>
      <c r="F112" s="52">
        <v>30000</v>
      </c>
      <c r="G112" s="264">
        <f t="shared" ref="G112:G120" si="11">E112*F112</f>
        <v>0</v>
      </c>
      <c r="H112" s="265"/>
      <c r="I112" s="53" t="s">
        <v>659</v>
      </c>
      <c r="J112" s="53" t="str">
        <f>VLOOKUP(I112,Presupuesto!$B$11:$C$566,2,0)</f>
        <v>SERVICIOS DE CAPACITACION.</v>
      </c>
      <c r="K112" s="266" t="s">
        <v>1473</v>
      </c>
      <c r="L112" s="53" t="s">
        <v>354</v>
      </c>
    </row>
    <row r="113" spans="3:12" x14ac:dyDescent="0.25">
      <c r="C113" s="36" t="s">
        <v>16</v>
      </c>
      <c r="D113" s="497"/>
      <c r="E113" s="137">
        <f>D112</f>
        <v>0</v>
      </c>
      <c r="F113" s="37">
        <v>50</v>
      </c>
      <c r="G113" s="34">
        <f t="shared" si="11"/>
        <v>0</v>
      </c>
      <c r="H113" s="98"/>
      <c r="I113" s="35" t="s">
        <v>677</v>
      </c>
      <c r="J113" s="35" t="str">
        <f>VLOOKUP(I113,Presupuesto!$B$11:$C$566,2,0)</f>
        <v>SERVICIOS DE IMPRENTA PUBLIC.Y REPRODUCCION</v>
      </c>
      <c r="K113" s="35" t="str">
        <f>$K$112</f>
        <v>Gestión Tecnologías de Información y Comunicación</v>
      </c>
      <c r="L113" s="35" t="s">
        <v>372</v>
      </c>
    </row>
    <row r="114" spans="3:12" x14ac:dyDescent="0.25">
      <c r="C114" s="36" t="s">
        <v>17</v>
      </c>
      <c r="D114" s="497"/>
      <c r="E114" s="137">
        <f>D112</f>
        <v>0</v>
      </c>
      <c r="F114" s="37">
        <v>150</v>
      </c>
      <c r="G114" s="34">
        <f t="shared" si="11"/>
        <v>0</v>
      </c>
      <c r="H114" s="98"/>
      <c r="I114" s="35" t="s">
        <v>752</v>
      </c>
      <c r="J114" s="35" t="str">
        <f>VLOOKUP(I114,Presupuesto!$B$11:$C$566,2,0)</f>
        <v>ALIMENTOS B EBIDAS PARA PERSONAS</v>
      </c>
      <c r="K114" s="35" t="str">
        <f t="shared" ref="K114:K121" si="12">$K$112</f>
        <v>Gestión Tecnologías de Información y Comunicación</v>
      </c>
      <c r="L114" s="35" t="s">
        <v>356</v>
      </c>
    </row>
    <row r="115" spans="3:12" x14ac:dyDescent="0.25">
      <c r="C115" s="36" t="s">
        <v>18</v>
      </c>
      <c r="D115" s="497"/>
      <c r="E115" s="88">
        <v>0</v>
      </c>
      <c r="F115" s="55">
        <v>10000</v>
      </c>
      <c r="G115" s="34">
        <f t="shared" si="11"/>
        <v>0</v>
      </c>
      <c r="H115" s="98"/>
      <c r="I115" s="257" t="s">
        <v>260</v>
      </c>
      <c r="J115" s="35" t="str">
        <f>VLOOKUP(I115,Presupuesto!$B$11:$C$566,2,0)</f>
        <v>PASAJES (26100-00)</v>
      </c>
      <c r="K115" s="35" t="str">
        <f t="shared" si="12"/>
        <v>Gestión Tecnologías de Información y Comunicación</v>
      </c>
      <c r="L115" s="35" t="s">
        <v>372</v>
      </c>
    </row>
    <row r="116" spans="3:12" x14ac:dyDescent="0.25">
      <c r="C116" s="36" t="s">
        <v>377</v>
      </c>
      <c r="D116" s="497"/>
      <c r="E116" s="88">
        <v>0</v>
      </c>
      <c r="F116" s="55">
        <v>250</v>
      </c>
      <c r="G116" s="34">
        <f t="shared" si="11"/>
        <v>0</v>
      </c>
      <c r="H116" s="98"/>
      <c r="I116" s="35" t="s">
        <v>781</v>
      </c>
      <c r="J116" s="35" t="str">
        <f>VLOOKUP(I116,Presupuesto!$B$11:$C$566,2,0)</f>
        <v>PRODUCTOS PAPEL Y CARTON</v>
      </c>
      <c r="K116" s="35" t="str">
        <f t="shared" si="12"/>
        <v>Gestión Tecnologías de Información y Comunicación</v>
      </c>
      <c r="L116" s="35" t="s">
        <v>372</v>
      </c>
    </row>
    <row r="117" spans="3:12" x14ac:dyDescent="0.25">
      <c r="C117" s="36" t="s">
        <v>19</v>
      </c>
      <c r="D117" s="497"/>
      <c r="E117" s="137">
        <f>(D112*25)/500</f>
        <v>0</v>
      </c>
      <c r="F117" s="37">
        <v>85</v>
      </c>
      <c r="G117" s="34">
        <f t="shared" si="11"/>
        <v>0</v>
      </c>
      <c r="H117" s="98"/>
      <c r="I117" s="35" t="s">
        <v>781</v>
      </c>
      <c r="J117" s="35" t="str">
        <f>VLOOKUP(I117,Presupuesto!$B$11:$C$566,2,0)</f>
        <v>PRODUCTOS PAPEL Y CARTON</v>
      </c>
      <c r="K117" s="35" t="str">
        <f t="shared" si="12"/>
        <v>Gestión Tecnologías de Información y Comunicación</v>
      </c>
      <c r="L117" s="35" t="s">
        <v>372</v>
      </c>
    </row>
    <row r="118" spans="3:12" x14ac:dyDescent="0.25">
      <c r="C118" s="36" t="s">
        <v>83</v>
      </c>
      <c r="D118" s="497"/>
      <c r="E118" s="137">
        <f>D112/12</f>
        <v>0</v>
      </c>
      <c r="F118" s="37">
        <v>36</v>
      </c>
      <c r="G118" s="34">
        <f t="shared" si="11"/>
        <v>0</v>
      </c>
      <c r="H118" s="98"/>
      <c r="I118" s="35" t="s">
        <v>902</v>
      </c>
      <c r="J118" s="35" t="str">
        <f>VLOOKUP(I118,Presupuesto!$B$11:$C$566,2,0)</f>
        <v>UTILES DE ESCRITORIO, OFICINA Y ENSE¥ANZA</v>
      </c>
      <c r="K118" s="35" t="str">
        <f t="shared" si="12"/>
        <v>Gestión Tecnologías de Información y Comunicación</v>
      </c>
      <c r="L118" s="35" t="s">
        <v>372</v>
      </c>
    </row>
    <row r="119" spans="3:12" x14ac:dyDescent="0.25">
      <c r="C119" s="36" t="s">
        <v>7</v>
      </c>
      <c r="D119" s="497"/>
      <c r="E119" s="137">
        <f>D112/12</f>
        <v>0</v>
      </c>
      <c r="F119" s="37">
        <v>80</v>
      </c>
      <c r="G119" s="34">
        <f t="shared" si="11"/>
        <v>0</v>
      </c>
      <c r="H119" s="98"/>
      <c r="I119" s="35" t="s">
        <v>902</v>
      </c>
      <c r="J119" s="35" t="str">
        <f>VLOOKUP(I119,Presupuesto!$B$11:$C$566,2,0)</f>
        <v>UTILES DE ESCRITORIO, OFICINA Y ENSE¥ANZA</v>
      </c>
      <c r="K119" s="35" t="str">
        <f t="shared" si="12"/>
        <v>Gestión Tecnologías de Información y Comunicación</v>
      </c>
      <c r="L119" s="35" t="s">
        <v>372</v>
      </c>
    </row>
    <row r="120" spans="3:12" x14ac:dyDescent="0.25">
      <c r="C120" s="46" t="s">
        <v>20</v>
      </c>
      <c r="D120" s="497"/>
      <c r="E120" s="149">
        <v>0</v>
      </c>
      <c r="F120" s="56">
        <v>25</v>
      </c>
      <c r="G120" s="34">
        <f t="shared" si="11"/>
        <v>0</v>
      </c>
      <c r="H120" s="98"/>
      <c r="I120" s="35" t="s">
        <v>902</v>
      </c>
      <c r="J120" s="35" t="str">
        <f>VLOOKUP(I120,Presupuesto!$B$11:$C$566,2,0)</f>
        <v>UTILES DE ESCRITORIO, OFICINA Y ENSE¥ANZA</v>
      </c>
      <c r="K120" s="35" t="str">
        <f t="shared" si="12"/>
        <v>Gestión Tecnologías de Información y Comunicación</v>
      </c>
      <c r="L120" s="35" t="s">
        <v>372</v>
      </c>
    </row>
    <row r="121" spans="3:12" ht="15.75" thickBot="1" x14ac:dyDescent="0.3">
      <c r="C121" s="153" t="s">
        <v>390</v>
      </c>
      <c r="D121" s="154">
        <v>0</v>
      </c>
      <c r="E121" s="267">
        <v>0</v>
      </c>
      <c r="F121" s="41">
        <f>HLOOKUP(C121,$AH$2:$BU$3,2,0)</f>
        <v>1150</v>
      </c>
      <c r="G121" s="42">
        <f>D121*E121*F121</f>
        <v>0</v>
      </c>
      <c r="H121" s="268"/>
      <c r="I121" s="269" t="s">
        <v>261</v>
      </c>
      <c r="J121" s="43" t="str">
        <f>VLOOKUP(I121,Presupuesto!$B$11:$C$566,2,0)</f>
        <v>VIATICOS (26200-00)</v>
      </c>
      <c r="K121" s="270" t="str">
        <f t="shared" si="12"/>
        <v>Gestión Tecnologías de Información y Comunicación</v>
      </c>
      <c r="L121" s="270" t="s">
        <v>372</v>
      </c>
    </row>
    <row r="123" spans="3:12" ht="15.75" thickBot="1" x14ac:dyDescent="0.3"/>
    <row r="124" spans="3:12" ht="15.75" thickBot="1" x14ac:dyDescent="0.3">
      <c r="C124" s="1" t="s">
        <v>11</v>
      </c>
      <c r="D124" s="2">
        <f>SUM(G131:G140)</f>
        <v>0</v>
      </c>
      <c r="E124" s="30"/>
      <c r="F124" s="30"/>
      <c r="G124" s="30"/>
      <c r="H124" s="14"/>
      <c r="I124" s="14"/>
      <c r="J124" s="14"/>
      <c r="K124" s="49"/>
    </row>
    <row r="125" spans="3:12" x14ac:dyDescent="0.25">
      <c r="C125" s="8"/>
      <c r="D125" s="3"/>
      <c r="E125" s="30"/>
      <c r="F125" s="30"/>
      <c r="G125" s="30"/>
      <c r="H125" s="14"/>
      <c r="I125" s="14"/>
      <c r="J125" s="14"/>
      <c r="K125" s="49"/>
    </row>
    <row r="126" spans="3:12" x14ac:dyDescent="0.25">
      <c r="C126" s="8"/>
      <c r="D126" s="3"/>
      <c r="E126" s="30"/>
      <c r="F126" s="30"/>
      <c r="G126" s="30"/>
      <c r="H126" s="14"/>
      <c r="I126" s="14"/>
      <c r="J126" s="14"/>
      <c r="K126" s="49"/>
    </row>
    <row r="127" spans="3:12" ht="15.75" x14ac:dyDescent="0.25">
      <c r="C127" s="139" t="s">
        <v>352</v>
      </c>
      <c r="D127" s="302"/>
      <c r="E127" s="30"/>
      <c r="F127" s="30"/>
      <c r="G127" s="30"/>
      <c r="H127" s="14"/>
      <c r="I127" s="14"/>
      <c r="J127" s="14"/>
      <c r="K127" s="49"/>
    </row>
    <row r="128" spans="3:12" ht="18.75" x14ac:dyDescent="0.25">
      <c r="C128" s="147"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
      <c r="E128" s="30"/>
      <c r="F128" s="30"/>
      <c r="G128" s="30"/>
      <c r="H128" s="14"/>
      <c r="I128" s="14"/>
      <c r="J128" s="14"/>
      <c r="K128" s="49"/>
    </row>
    <row r="129" spans="3:12" ht="15.75" thickBot="1" x14ac:dyDescent="0.3">
      <c r="C129" s="8"/>
      <c r="D129" s="3"/>
      <c r="E129" s="30"/>
      <c r="F129" s="30"/>
      <c r="G129" s="30"/>
      <c r="H129" s="14"/>
      <c r="I129" s="14"/>
      <c r="J129" s="14"/>
      <c r="K129" s="49"/>
    </row>
    <row r="130" spans="3:12" ht="30.75" thickBot="1" x14ac:dyDescent="0.3">
      <c r="C130" s="63" t="s">
        <v>12</v>
      </c>
      <c r="D130" s="66" t="s">
        <v>13</v>
      </c>
      <c r="E130" s="65" t="s">
        <v>23</v>
      </c>
      <c r="F130" s="65" t="s">
        <v>25</v>
      </c>
      <c r="G130" s="64" t="s">
        <v>6</v>
      </c>
      <c r="H130" s="70" t="s">
        <v>91</v>
      </c>
      <c r="I130" s="65" t="s">
        <v>14</v>
      </c>
      <c r="J130" s="65" t="s">
        <v>92</v>
      </c>
      <c r="K130" s="65" t="s">
        <v>370</v>
      </c>
      <c r="L130" s="65" t="s">
        <v>371</v>
      </c>
    </row>
    <row r="131" spans="3:12" x14ac:dyDescent="0.25">
      <c r="C131" s="262" t="s">
        <v>15</v>
      </c>
      <c r="D131" s="496"/>
      <c r="E131" s="263"/>
      <c r="F131" s="52">
        <v>30000</v>
      </c>
      <c r="G131" s="264">
        <f t="shared" ref="G131:G139" si="13">E131*F131</f>
        <v>0</v>
      </c>
      <c r="H131" s="265"/>
      <c r="I131" s="53" t="s">
        <v>659</v>
      </c>
      <c r="J131" s="53" t="str">
        <f>VLOOKUP(I131,Presupuesto!$B$11:$C$566,2,0)</f>
        <v>SERVICIOS DE CAPACITACION.</v>
      </c>
      <c r="K131" s="266" t="s">
        <v>1473</v>
      </c>
      <c r="L131" s="53" t="s">
        <v>354</v>
      </c>
    </row>
    <row r="132" spans="3:12" x14ac:dyDescent="0.25">
      <c r="C132" s="36" t="s">
        <v>16</v>
      </c>
      <c r="D132" s="497"/>
      <c r="E132" s="137">
        <f>D131</f>
        <v>0</v>
      </c>
      <c r="F132" s="37">
        <v>50</v>
      </c>
      <c r="G132" s="34">
        <f t="shared" si="13"/>
        <v>0</v>
      </c>
      <c r="H132" s="98"/>
      <c r="I132" s="35" t="s">
        <v>677</v>
      </c>
      <c r="J132" s="35" t="str">
        <f>VLOOKUP(I132,Presupuesto!$B$11:$C$566,2,0)</f>
        <v>SERVICIOS DE IMPRENTA PUBLIC.Y REPRODUCCION</v>
      </c>
      <c r="K132" s="35" t="str">
        <f>$K$131</f>
        <v>Gestión Tecnologías de Información y Comunicación</v>
      </c>
      <c r="L132" s="35" t="s">
        <v>372</v>
      </c>
    </row>
    <row r="133" spans="3:12" x14ac:dyDescent="0.25">
      <c r="C133" s="36" t="s">
        <v>17</v>
      </c>
      <c r="D133" s="497"/>
      <c r="E133" s="137">
        <f>D131</f>
        <v>0</v>
      </c>
      <c r="F133" s="37">
        <v>150</v>
      </c>
      <c r="G133" s="34">
        <f t="shared" si="13"/>
        <v>0</v>
      </c>
      <c r="H133" s="98"/>
      <c r="I133" s="35" t="s">
        <v>752</v>
      </c>
      <c r="J133" s="35" t="str">
        <f>VLOOKUP(I133,Presupuesto!$B$11:$C$566,2,0)</f>
        <v>ALIMENTOS B EBIDAS PARA PERSONAS</v>
      </c>
      <c r="K133" s="35" t="str">
        <f t="shared" ref="K133:K140" si="14">$K$131</f>
        <v>Gestión Tecnologías de Información y Comunicación</v>
      </c>
      <c r="L133" s="35" t="s">
        <v>356</v>
      </c>
    </row>
    <row r="134" spans="3:12" x14ac:dyDescent="0.25">
      <c r="C134" s="36" t="s">
        <v>18</v>
      </c>
      <c r="D134" s="497"/>
      <c r="E134" s="88">
        <v>0</v>
      </c>
      <c r="F134" s="55">
        <v>10000</v>
      </c>
      <c r="G134" s="34">
        <f t="shared" si="13"/>
        <v>0</v>
      </c>
      <c r="H134" s="98"/>
      <c r="I134" s="257" t="s">
        <v>260</v>
      </c>
      <c r="J134" s="35" t="str">
        <f>VLOOKUP(I134,Presupuesto!$B$11:$C$566,2,0)</f>
        <v>PASAJES (26100-00)</v>
      </c>
      <c r="K134" s="35" t="str">
        <f t="shared" si="14"/>
        <v>Gestión Tecnologías de Información y Comunicación</v>
      </c>
      <c r="L134" s="35" t="s">
        <v>372</v>
      </c>
    </row>
    <row r="135" spans="3:12" x14ac:dyDescent="0.25">
      <c r="C135" s="36" t="s">
        <v>377</v>
      </c>
      <c r="D135" s="497"/>
      <c r="E135" s="88">
        <v>0</v>
      </c>
      <c r="F135" s="55">
        <v>250</v>
      </c>
      <c r="G135" s="34">
        <f t="shared" si="13"/>
        <v>0</v>
      </c>
      <c r="H135" s="98"/>
      <c r="I135" s="35" t="s">
        <v>781</v>
      </c>
      <c r="J135" s="35" t="str">
        <f>VLOOKUP(I135,Presupuesto!$B$11:$C$566,2,0)</f>
        <v>PRODUCTOS PAPEL Y CARTON</v>
      </c>
      <c r="K135" s="35" t="str">
        <f t="shared" si="14"/>
        <v>Gestión Tecnologías de Información y Comunicación</v>
      </c>
      <c r="L135" s="35" t="s">
        <v>372</v>
      </c>
    </row>
    <row r="136" spans="3:12" x14ac:dyDescent="0.25">
      <c r="C136" s="36" t="s">
        <v>19</v>
      </c>
      <c r="D136" s="497"/>
      <c r="E136" s="137">
        <f>(D131*25)/500</f>
        <v>0</v>
      </c>
      <c r="F136" s="37">
        <v>85</v>
      </c>
      <c r="G136" s="34">
        <f t="shared" si="13"/>
        <v>0</v>
      </c>
      <c r="H136" s="98"/>
      <c r="I136" s="35" t="s">
        <v>781</v>
      </c>
      <c r="J136" s="35" t="str">
        <f>VLOOKUP(I136,Presupuesto!$B$11:$C$566,2,0)</f>
        <v>PRODUCTOS PAPEL Y CARTON</v>
      </c>
      <c r="K136" s="35" t="str">
        <f t="shared" si="14"/>
        <v>Gestión Tecnologías de Información y Comunicación</v>
      </c>
      <c r="L136" s="35" t="s">
        <v>372</v>
      </c>
    </row>
    <row r="137" spans="3:12" x14ac:dyDescent="0.25">
      <c r="C137" s="36" t="s">
        <v>83</v>
      </c>
      <c r="D137" s="497"/>
      <c r="E137" s="137">
        <f>D131/12</f>
        <v>0</v>
      </c>
      <c r="F137" s="37">
        <v>36</v>
      </c>
      <c r="G137" s="34">
        <f t="shared" si="13"/>
        <v>0</v>
      </c>
      <c r="H137" s="98"/>
      <c r="I137" s="35" t="s">
        <v>902</v>
      </c>
      <c r="J137" s="35" t="str">
        <f>VLOOKUP(I137,Presupuesto!$B$11:$C$566,2,0)</f>
        <v>UTILES DE ESCRITORIO, OFICINA Y ENSE¥ANZA</v>
      </c>
      <c r="K137" s="35" t="str">
        <f t="shared" si="14"/>
        <v>Gestión Tecnologías de Información y Comunicación</v>
      </c>
      <c r="L137" s="35" t="s">
        <v>372</v>
      </c>
    </row>
    <row r="138" spans="3:12" x14ac:dyDescent="0.25">
      <c r="C138" s="36" t="s">
        <v>7</v>
      </c>
      <c r="D138" s="497"/>
      <c r="E138" s="137">
        <f>D131/12</f>
        <v>0</v>
      </c>
      <c r="F138" s="37">
        <v>80</v>
      </c>
      <c r="G138" s="34">
        <f t="shared" si="13"/>
        <v>0</v>
      </c>
      <c r="H138" s="98"/>
      <c r="I138" s="35" t="s">
        <v>902</v>
      </c>
      <c r="J138" s="35" t="str">
        <f>VLOOKUP(I138,Presupuesto!$B$11:$C$566,2,0)</f>
        <v>UTILES DE ESCRITORIO, OFICINA Y ENSE¥ANZA</v>
      </c>
      <c r="K138" s="35" t="str">
        <f t="shared" si="14"/>
        <v>Gestión Tecnologías de Información y Comunicación</v>
      </c>
      <c r="L138" s="35" t="s">
        <v>372</v>
      </c>
    </row>
    <row r="139" spans="3:12" x14ac:dyDescent="0.25">
      <c r="C139" s="46" t="s">
        <v>20</v>
      </c>
      <c r="D139" s="497"/>
      <c r="E139" s="149">
        <v>0</v>
      </c>
      <c r="F139" s="56">
        <v>25</v>
      </c>
      <c r="G139" s="34">
        <f t="shared" si="13"/>
        <v>0</v>
      </c>
      <c r="H139" s="98"/>
      <c r="I139" s="35" t="s">
        <v>902</v>
      </c>
      <c r="J139" s="35" t="str">
        <f>VLOOKUP(I139,Presupuesto!$B$11:$C$566,2,0)</f>
        <v>UTILES DE ESCRITORIO, OFICINA Y ENSE¥ANZA</v>
      </c>
      <c r="K139" s="35" t="str">
        <f t="shared" si="14"/>
        <v>Gestión Tecnologías de Información y Comunicación</v>
      </c>
      <c r="L139" s="35" t="s">
        <v>372</v>
      </c>
    </row>
    <row r="140" spans="3:12" ht="15.75" thickBot="1" x14ac:dyDescent="0.3">
      <c r="C140" s="153" t="s">
        <v>390</v>
      </c>
      <c r="D140" s="154">
        <v>0</v>
      </c>
      <c r="E140" s="267">
        <v>0</v>
      </c>
      <c r="F140" s="41">
        <f>HLOOKUP(C140,$AH$2:$BU$3,2,0)</f>
        <v>1150</v>
      </c>
      <c r="G140" s="42">
        <f>D140*E140*F140</f>
        <v>0</v>
      </c>
      <c r="H140" s="268"/>
      <c r="I140" s="269" t="s">
        <v>261</v>
      </c>
      <c r="J140" s="43" t="str">
        <f>VLOOKUP(I140,Presupuesto!$B$11:$C$566,2,0)</f>
        <v>VIATICOS (26200-00)</v>
      </c>
      <c r="K140" s="270" t="str">
        <f t="shared" si="14"/>
        <v>Gestión Tecnologías de Información y Comunicación</v>
      </c>
      <c r="L140" s="270" t="s">
        <v>372</v>
      </c>
    </row>
    <row r="141" spans="3:12" x14ac:dyDescent="0.25">
      <c r="C141" s="30"/>
      <c r="E141" s="49"/>
      <c r="F141" s="49"/>
      <c r="G141" s="49"/>
      <c r="H141" s="111"/>
      <c r="I141" s="49"/>
      <c r="J141" s="49"/>
      <c r="K141" s="49"/>
    </row>
    <row r="142" spans="3:12" ht="15.75" thickBot="1" x14ac:dyDescent="0.3"/>
    <row r="143" spans="3:12" ht="15.75" thickBot="1" x14ac:dyDescent="0.3">
      <c r="C143" s="1" t="s">
        <v>11</v>
      </c>
      <c r="D143" s="2">
        <f>SUM(G150:G159)</f>
        <v>0</v>
      </c>
      <c r="E143" s="30"/>
      <c r="F143" s="30"/>
      <c r="G143" s="30"/>
      <c r="H143" s="14"/>
      <c r="I143" s="14"/>
      <c r="J143" s="14"/>
      <c r="K143" s="49"/>
    </row>
    <row r="144" spans="3:12" x14ac:dyDescent="0.25">
      <c r="C144" s="8"/>
      <c r="D144" s="3"/>
      <c r="E144" s="30"/>
      <c r="F144" s="30"/>
      <c r="G144" s="30"/>
      <c r="H144" s="14"/>
      <c r="I144" s="14"/>
      <c r="J144" s="14"/>
      <c r="K144" s="49"/>
    </row>
    <row r="145" spans="3:12" x14ac:dyDescent="0.25">
      <c r="C145" s="8"/>
      <c r="D145" s="3"/>
      <c r="E145" s="30"/>
      <c r="F145" s="30"/>
      <c r="G145" s="30"/>
      <c r="H145" s="14"/>
      <c r="I145" s="14"/>
      <c r="J145" s="14"/>
      <c r="K145" s="49"/>
    </row>
    <row r="146" spans="3:12" ht="15.75" x14ac:dyDescent="0.25">
      <c r="C146" s="139" t="s">
        <v>352</v>
      </c>
      <c r="D146" s="302"/>
      <c r="E146" s="30"/>
      <c r="F146" s="30"/>
      <c r="G146" s="30"/>
      <c r="H146" s="14"/>
      <c r="I146" s="14"/>
      <c r="J146" s="14"/>
      <c r="K146" s="49"/>
    </row>
    <row r="147" spans="3:12" ht="18.75" x14ac:dyDescent="0.25">
      <c r="C147" s="147"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
      <c r="E147" s="30"/>
      <c r="F147" s="30"/>
      <c r="G147" s="30"/>
      <c r="H147" s="14"/>
      <c r="I147" s="14"/>
      <c r="J147" s="14"/>
      <c r="K147" s="49"/>
    </row>
    <row r="148" spans="3:12" ht="15.75" thickBot="1" x14ac:dyDescent="0.3">
      <c r="C148" s="8"/>
      <c r="D148" s="3"/>
      <c r="E148" s="30"/>
      <c r="F148" s="30"/>
      <c r="G148" s="30"/>
      <c r="H148" s="14"/>
      <c r="I148" s="14"/>
      <c r="J148" s="14"/>
      <c r="K148" s="49"/>
    </row>
    <row r="149" spans="3:12" ht="30.75" thickBot="1" x14ac:dyDescent="0.3">
      <c r="C149" s="63" t="s">
        <v>12</v>
      </c>
      <c r="D149" s="66" t="s">
        <v>13</v>
      </c>
      <c r="E149" s="65" t="s">
        <v>23</v>
      </c>
      <c r="F149" s="65" t="s">
        <v>25</v>
      </c>
      <c r="G149" s="64" t="s">
        <v>6</v>
      </c>
      <c r="H149" s="70" t="s">
        <v>91</v>
      </c>
      <c r="I149" s="65" t="s">
        <v>14</v>
      </c>
      <c r="J149" s="65" t="s">
        <v>92</v>
      </c>
      <c r="K149" s="65" t="s">
        <v>370</v>
      </c>
      <c r="L149" s="65" t="s">
        <v>371</v>
      </c>
    </row>
    <row r="150" spans="3:12" x14ac:dyDescent="0.25">
      <c r="C150" s="262" t="s">
        <v>15</v>
      </c>
      <c r="D150" s="496"/>
      <c r="E150" s="263"/>
      <c r="F150" s="52">
        <v>30000</v>
      </c>
      <c r="G150" s="264">
        <f t="shared" ref="G150:G158" si="15">E150*F150</f>
        <v>0</v>
      </c>
      <c r="H150" s="265"/>
      <c r="I150" s="53" t="s">
        <v>659</v>
      </c>
      <c r="J150" s="53" t="str">
        <f>VLOOKUP(I150,Presupuesto!$B$11:$C$566,2,0)</f>
        <v>SERVICIOS DE CAPACITACION.</v>
      </c>
      <c r="K150" s="266" t="s">
        <v>1473</v>
      </c>
      <c r="L150" s="53" t="s">
        <v>354</v>
      </c>
    </row>
    <row r="151" spans="3:12" x14ac:dyDescent="0.25">
      <c r="C151" s="36" t="s">
        <v>16</v>
      </c>
      <c r="D151" s="497"/>
      <c r="E151" s="137">
        <f>D150</f>
        <v>0</v>
      </c>
      <c r="F151" s="37">
        <v>50</v>
      </c>
      <c r="G151" s="34">
        <f t="shared" si="15"/>
        <v>0</v>
      </c>
      <c r="H151" s="98"/>
      <c r="I151" s="35" t="s">
        <v>677</v>
      </c>
      <c r="J151" s="35" t="str">
        <f>VLOOKUP(I151,Presupuesto!$B$11:$C$566,2,0)</f>
        <v>SERVICIOS DE IMPRENTA PUBLIC.Y REPRODUCCION</v>
      </c>
      <c r="K151" s="35" t="str">
        <f>$K$150</f>
        <v>Gestión Tecnologías de Información y Comunicación</v>
      </c>
      <c r="L151" s="35" t="s">
        <v>372</v>
      </c>
    </row>
    <row r="152" spans="3:12" x14ac:dyDescent="0.25">
      <c r="C152" s="36" t="s">
        <v>17</v>
      </c>
      <c r="D152" s="497"/>
      <c r="E152" s="137">
        <f>D150</f>
        <v>0</v>
      </c>
      <c r="F152" s="37">
        <v>150</v>
      </c>
      <c r="G152" s="34">
        <f t="shared" si="15"/>
        <v>0</v>
      </c>
      <c r="H152" s="98"/>
      <c r="I152" s="35" t="s">
        <v>752</v>
      </c>
      <c r="J152" s="35" t="str">
        <f>VLOOKUP(I152,Presupuesto!$B$11:$C$566,2,0)</f>
        <v>ALIMENTOS B EBIDAS PARA PERSONAS</v>
      </c>
      <c r="K152" s="35" t="str">
        <f t="shared" ref="K152:K159" si="16">$K$150</f>
        <v>Gestión Tecnologías de Información y Comunicación</v>
      </c>
      <c r="L152" s="35" t="s">
        <v>356</v>
      </c>
    </row>
    <row r="153" spans="3:12" x14ac:dyDescent="0.25">
      <c r="C153" s="36" t="s">
        <v>18</v>
      </c>
      <c r="D153" s="497"/>
      <c r="E153" s="88">
        <v>0</v>
      </c>
      <c r="F153" s="55">
        <v>10000</v>
      </c>
      <c r="G153" s="34">
        <f t="shared" si="15"/>
        <v>0</v>
      </c>
      <c r="H153" s="98"/>
      <c r="I153" s="257" t="s">
        <v>260</v>
      </c>
      <c r="J153" s="35" t="str">
        <f>VLOOKUP(I153,Presupuesto!$B$11:$C$566,2,0)</f>
        <v>PASAJES (26100-00)</v>
      </c>
      <c r="K153" s="35" t="str">
        <f t="shared" si="16"/>
        <v>Gestión Tecnologías de Información y Comunicación</v>
      </c>
      <c r="L153" s="35" t="s">
        <v>372</v>
      </c>
    </row>
    <row r="154" spans="3:12" x14ac:dyDescent="0.25">
      <c r="C154" s="36" t="s">
        <v>377</v>
      </c>
      <c r="D154" s="497"/>
      <c r="E154" s="88">
        <v>0</v>
      </c>
      <c r="F154" s="55">
        <v>250</v>
      </c>
      <c r="G154" s="34">
        <f t="shared" si="15"/>
        <v>0</v>
      </c>
      <c r="H154" s="98"/>
      <c r="I154" s="35" t="s">
        <v>781</v>
      </c>
      <c r="J154" s="35" t="str">
        <f>VLOOKUP(I154,Presupuesto!$B$11:$C$566,2,0)</f>
        <v>PRODUCTOS PAPEL Y CARTON</v>
      </c>
      <c r="K154" s="35" t="str">
        <f t="shared" si="16"/>
        <v>Gestión Tecnologías de Información y Comunicación</v>
      </c>
      <c r="L154" s="35" t="s">
        <v>372</v>
      </c>
    </row>
    <row r="155" spans="3:12" x14ac:dyDescent="0.25">
      <c r="C155" s="36" t="s">
        <v>19</v>
      </c>
      <c r="D155" s="497"/>
      <c r="E155" s="137">
        <f>(D150*25)/500</f>
        <v>0</v>
      </c>
      <c r="F155" s="37">
        <v>85</v>
      </c>
      <c r="G155" s="34">
        <f t="shared" si="15"/>
        <v>0</v>
      </c>
      <c r="H155" s="98"/>
      <c r="I155" s="35" t="s">
        <v>781</v>
      </c>
      <c r="J155" s="35" t="str">
        <f>VLOOKUP(I155,Presupuesto!$B$11:$C$566,2,0)</f>
        <v>PRODUCTOS PAPEL Y CARTON</v>
      </c>
      <c r="K155" s="35" t="str">
        <f t="shared" si="16"/>
        <v>Gestión Tecnologías de Información y Comunicación</v>
      </c>
      <c r="L155" s="35" t="s">
        <v>372</v>
      </c>
    </row>
    <row r="156" spans="3:12" x14ac:dyDescent="0.25">
      <c r="C156" s="36" t="s">
        <v>83</v>
      </c>
      <c r="D156" s="497"/>
      <c r="E156" s="137">
        <f>D150/12</f>
        <v>0</v>
      </c>
      <c r="F156" s="37">
        <v>36</v>
      </c>
      <c r="G156" s="34">
        <f t="shared" si="15"/>
        <v>0</v>
      </c>
      <c r="H156" s="98"/>
      <c r="I156" s="35" t="s">
        <v>902</v>
      </c>
      <c r="J156" s="35" t="str">
        <f>VLOOKUP(I156,Presupuesto!$B$11:$C$566,2,0)</f>
        <v>UTILES DE ESCRITORIO, OFICINA Y ENSE¥ANZA</v>
      </c>
      <c r="K156" s="35" t="str">
        <f t="shared" si="16"/>
        <v>Gestión Tecnologías de Información y Comunicación</v>
      </c>
      <c r="L156" s="35" t="s">
        <v>372</v>
      </c>
    </row>
    <row r="157" spans="3:12" x14ac:dyDescent="0.25">
      <c r="C157" s="36" t="s">
        <v>7</v>
      </c>
      <c r="D157" s="497"/>
      <c r="E157" s="137">
        <f>D150/12</f>
        <v>0</v>
      </c>
      <c r="F157" s="37">
        <v>80</v>
      </c>
      <c r="G157" s="34">
        <f t="shared" si="15"/>
        <v>0</v>
      </c>
      <c r="H157" s="98"/>
      <c r="I157" s="35" t="s">
        <v>902</v>
      </c>
      <c r="J157" s="35" t="str">
        <f>VLOOKUP(I157,Presupuesto!$B$11:$C$566,2,0)</f>
        <v>UTILES DE ESCRITORIO, OFICINA Y ENSE¥ANZA</v>
      </c>
      <c r="K157" s="35" t="str">
        <f t="shared" si="16"/>
        <v>Gestión Tecnologías de Información y Comunicación</v>
      </c>
      <c r="L157" s="35" t="s">
        <v>372</v>
      </c>
    </row>
    <row r="158" spans="3:12" x14ac:dyDescent="0.25">
      <c r="C158" s="46" t="s">
        <v>20</v>
      </c>
      <c r="D158" s="497"/>
      <c r="E158" s="149">
        <v>0</v>
      </c>
      <c r="F158" s="56">
        <v>25</v>
      </c>
      <c r="G158" s="34">
        <f t="shared" si="15"/>
        <v>0</v>
      </c>
      <c r="H158" s="98"/>
      <c r="I158" s="35" t="s">
        <v>902</v>
      </c>
      <c r="J158" s="35" t="str">
        <f>VLOOKUP(I158,Presupuesto!$B$11:$C$566,2,0)</f>
        <v>UTILES DE ESCRITORIO, OFICINA Y ENSE¥ANZA</v>
      </c>
      <c r="K158" s="35" t="str">
        <f t="shared" si="16"/>
        <v>Gestión Tecnologías de Información y Comunicación</v>
      </c>
      <c r="L158" s="35" t="s">
        <v>372</v>
      </c>
    </row>
    <row r="159" spans="3:12" ht="15.75" thickBot="1" x14ac:dyDescent="0.3">
      <c r="C159" s="153" t="s">
        <v>390</v>
      </c>
      <c r="D159" s="154">
        <v>0</v>
      </c>
      <c r="E159" s="267">
        <v>0</v>
      </c>
      <c r="F159" s="41">
        <f>HLOOKUP(C159,$AH$2:$BU$3,2,0)</f>
        <v>1150</v>
      </c>
      <c r="G159" s="42">
        <f>D159*E159*F159</f>
        <v>0</v>
      </c>
      <c r="H159" s="268"/>
      <c r="I159" s="269" t="s">
        <v>261</v>
      </c>
      <c r="J159" s="43" t="str">
        <f>VLOOKUP(I159,Presupuesto!$B$11:$C$566,2,0)</f>
        <v>VIATICOS (26200-00)</v>
      </c>
      <c r="K159" s="270" t="str">
        <f t="shared" si="16"/>
        <v>Gestión Tecnologías de Información y Comunicación</v>
      </c>
      <c r="L159" s="270" t="s">
        <v>372</v>
      </c>
    </row>
    <row r="161" spans="3:12" ht="15.75" thickBot="1" x14ac:dyDescent="0.3"/>
    <row r="162" spans="3:12" ht="15.75" thickBot="1" x14ac:dyDescent="0.3">
      <c r="C162" s="1" t="s">
        <v>11</v>
      </c>
      <c r="D162" s="2">
        <f>SUM(G169:G178)</f>
        <v>0</v>
      </c>
      <c r="E162" s="30"/>
      <c r="F162" s="30"/>
      <c r="G162" s="30"/>
      <c r="H162" s="14"/>
      <c r="I162" s="14"/>
      <c r="J162" s="14"/>
      <c r="K162" s="49"/>
    </row>
    <row r="163" spans="3:12" x14ac:dyDescent="0.25">
      <c r="C163" s="8"/>
      <c r="D163" s="3"/>
      <c r="E163" s="30"/>
      <c r="F163" s="30"/>
      <c r="G163" s="30"/>
      <c r="H163" s="14"/>
      <c r="I163" s="14"/>
      <c r="J163" s="14"/>
      <c r="K163" s="49"/>
    </row>
    <row r="164" spans="3:12" x14ac:dyDescent="0.25">
      <c r="C164" s="8"/>
      <c r="D164" s="3"/>
      <c r="E164" s="30"/>
      <c r="F164" s="30"/>
      <c r="G164" s="30"/>
      <c r="H164" s="14"/>
      <c r="I164" s="14"/>
      <c r="J164" s="14"/>
      <c r="K164" s="49"/>
    </row>
    <row r="165" spans="3:12" ht="15.75" x14ac:dyDescent="0.25">
      <c r="C165" s="139" t="s">
        <v>352</v>
      </c>
      <c r="D165" s="302"/>
      <c r="E165" s="30"/>
      <c r="F165" s="30"/>
      <c r="G165" s="30"/>
      <c r="H165" s="14"/>
      <c r="I165" s="14"/>
      <c r="J165" s="14"/>
      <c r="K165" s="49"/>
    </row>
    <row r="166" spans="3:12" ht="18.75" x14ac:dyDescent="0.25">
      <c r="C166" s="147"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
      <c r="E166" s="30"/>
      <c r="F166" s="30"/>
      <c r="G166" s="30"/>
      <c r="H166" s="14"/>
      <c r="I166" s="14"/>
      <c r="J166" s="14"/>
      <c r="K166" s="49"/>
    </row>
    <row r="167" spans="3:12" ht="15.75" thickBot="1" x14ac:dyDescent="0.3">
      <c r="C167" s="8"/>
      <c r="D167" s="3"/>
      <c r="E167" s="30"/>
      <c r="F167" s="30"/>
      <c r="G167" s="30"/>
      <c r="H167" s="14"/>
      <c r="I167" s="14"/>
      <c r="J167" s="14"/>
      <c r="K167" s="49"/>
    </row>
    <row r="168" spans="3:12" ht="30.75" thickBot="1" x14ac:dyDescent="0.3">
      <c r="C168" s="63" t="s">
        <v>12</v>
      </c>
      <c r="D168" s="66" t="s">
        <v>13</v>
      </c>
      <c r="E168" s="65" t="s">
        <v>23</v>
      </c>
      <c r="F168" s="65" t="s">
        <v>25</v>
      </c>
      <c r="G168" s="64" t="s">
        <v>6</v>
      </c>
      <c r="H168" s="70" t="s">
        <v>91</v>
      </c>
      <c r="I168" s="65" t="s">
        <v>14</v>
      </c>
      <c r="J168" s="65" t="s">
        <v>92</v>
      </c>
      <c r="K168" s="65" t="s">
        <v>370</v>
      </c>
      <c r="L168" s="65" t="s">
        <v>371</v>
      </c>
    </row>
    <row r="169" spans="3:12" x14ac:dyDescent="0.25">
      <c r="C169" s="262" t="s">
        <v>15</v>
      </c>
      <c r="D169" s="496"/>
      <c r="E169" s="263"/>
      <c r="F169" s="52">
        <v>30000</v>
      </c>
      <c r="G169" s="264">
        <f t="shared" ref="G169:G177" si="17">E169*F169</f>
        <v>0</v>
      </c>
      <c r="H169" s="265"/>
      <c r="I169" s="53" t="s">
        <v>659</v>
      </c>
      <c r="J169" s="53" t="str">
        <f>VLOOKUP(I169,Presupuesto!$B$11:$C$566,2,0)</f>
        <v>SERVICIOS DE CAPACITACION.</v>
      </c>
      <c r="K169" s="266" t="s">
        <v>1473</v>
      </c>
      <c r="L169" s="53" t="s">
        <v>354</v>
      </c>
    </row>
    <row r="170" spans="3:12" x14ac:dyDescent="0.25">
      <c r="C170" s="36" t="s">
        <v>16</v>
      </c>
      <c r="D170" s="497"/>
      <c r="E170" s="137">
        <f>D169</f>
        <v>0</v>
      </c>
      <c r="F170" s="37">
        <v>50</v>
      </c>
      <c r="G170" s="34">
        <f t="shared" si="17"/>
        <v>0</v>
      </c>
      <c r="H170" s="98"/>
      <c r="I170" s="35" t="s">
        <v>677</v>
      </c>
      <c r="J170" s="35" t="str">
        <f>VLOOKUP(I170,Presupuesto!$B$11:$C$566,2,0)</f>
        <v>SERVICIOS DE IMPRENTA PUBLIC.Y REPRODUCCION</v>
      </c>
      <c r="K170" s="35" t="str">
        <f>$K$169</f>
        <v>Gestión Tecnologías de Información y Comunicación</v>
      </c>
      <c r="L170" s="35" t="s">
        <v>372</v>
      </c>
    </row>
    <row r="171" spans="3:12" x14ac:dyDescent="0.25">
      <c r="C171" s="36" t="s">
        <v>17</v>
      </c>
      <c r="D171" s="497"/>
      <c r="E171" s="137">
        <f>D169</f>
        <v>0</v>
      </c>
      <c r="F171" s="37">
        <v>150</v>
      </c>
      <c r="G171" s="34">
        <f t="shared" si="17"/>
        <v>0</v>
      </c>
      <c r="H171" s="98"/>
      <c r="I171" s="35" t="s">
        <v>752</v>
      </c>
      <c r="J171" s="35" t="str">
        <f>VLOOKUP(I171,Presupuesto!$B$11:$C$566,2,0)</f>
        <v>ALIMENTOS B EBIDAS PARA PERSONAS</v>
      </c>
      <c r="K171" s="35" t="str">
        <f t="shared" ref="K171:K178" si="18">$K$169</f>
        <v>Gestión Tecnologías de Información y Comunicación</v>
      </c>
      <c r="L171" s="35" t="s">
        <v>356</v>
      </c>
    </row>
    <row r="172" spans="3:12" x14ac:dyDescent="0.25">
      <c r="C172" s="36" t="s">
        <v>18</v>
      </c>
      <c r="D172" s="497"/>
      <c r="E172" s="88">
        <v>0</v>
      </c>
      <c r="F172" s="55">
        <v>10000</v>
      </c>
      <c r="G172" s="34">
        <f t="shared" si="17"/>
        <v>0</v>
      </c>
      <c r="H172" s="98"/>
      <c r="I172" s="257" t="s">
        <v>260</v>
      </c>
      <c r="J172" s="35" t="str">
        <f>VLOOKUP(I172,Presupuesto!$B$11:$C$566,2,0)</f>
        <v>PASAJES (26100-00)</v>
      </c>
      <c r="K172" s="35" t="str">
        <f t="shared" si="18"/>
        <v>Gestión Tecnologías de Información y Comunicación</v>
      </c>
      <c r="L172" s="35" t="s">
        <v>372</v>
      </c>
    </row>
    <row r="173" spans="3:12" x14ac:dyDescent="0.25">
      <c r="C173" s="36" t="s">
        <v>377</v>
      </c>
      <c r="D173" s="497"/>
      <c r="E173" s="88">
        <v>0</v>
      </c>
      <c r="F173" s="55">
        <v>250</v>
      </c>
      <c r="G173" s="34">
        <f t="shared" si="17"/>
        <v>0</v>
      </c>
      <c r="H173" s="98"/>
      <c r="I173" s="35" t="s">
        <v>781</v>
      </c>
      <c r="J173" s="35" t="str">
        <f>VLOOKUP(I173,Presupuesto!$B$11:$C$566,2,0)</f>
        <v>PRODUCTOS PAPEL Y CARTON</v>
      </c>
      <c r="K173" s="35" t="str">
        <f t="shared" si="18"/>
        <v>Gestión Tecnologías de Información y Comunicación</v>
      </c>
      <c r="L173" s="35" t="s">
        <v>372</v>
      </c>
    </row>
    <row r="174" spans="3:12" x14ac:dyDescent="0.25">
      <c r="C174" s="36" t="s">
        <v>19</v>
      </c>
      <c r="D174" s="497"/>
      <c r="E174" s="137">
        <f>(D169*25)/500</f>
        <v>0</v>
      </c>
      <c r="F174" s="37">
        <v>85</v>
      </c>
      <c r="G174" s="34">
        <f t="shared" si="17"/>
        <v>0</v>
      </c>
      <c r="H174" s="98"/>
      <c r="I174" s="35" t="s">
        <v>781</v>
      </c>
      <c r="J174" s="35" t="str">
        <f>VLOOKUP(I174,Presupuesto!$B$11:$C$566,2,0)</f>
        <v>PRODUCTOS PAPEL Y CARTON</v>
      </c>
      <c r="K174" s="35" t="str">
        <f t="shared" si="18"/>
        <v>Gestión Tecnologías de Información y Comunicación</v>
      </c>
      <c r="L174" s="35" t="s">
        <v>372</v>
      </c>
    </row>
    <row r="175" spans="3:12" x14ac:dyDescent="0.25">
      <c r="C175" s="36" t="s">
        <v>83</v>
      </c>
      <c r="D175" s="497"/>
      <c r="E175" s="137">
        <f>D169/12</f>
        <v>0</v>
      </c>
      <c r="F175" s="37">
        <v>36</v>
      </c>
      <c r="G175" s="34">
        <f t="shared" si="17"/>
        <v>0</v>
      </c>
      <c r="H175" s="98"/>
      <c r="I175" s="35" t="s">
        <v>902</v>
      </c>
      <c r="J175" s="35" t="str">
        <f>VLOOKUP(I175,Presupuesto!$B$11:$C$566,2,0)</f>
        <v>UTILES DE ESCRITORIO, OFICINA Y ENSE¥ANZA</v>
      </c>
      <c r="K175" s="35" t="str">
        <f t="shared" si="18"/>
        <v>Gestión Tecnologías de Información y Comunicación</v>
      </c>
      <c r="L175" s="35" t="s">
        <v>372</v>
      </c>
    </row>
    <row r="176" spans="3:12" x14ac:dyDescent="0.25">
      <c r="C176" s="36" t="s">
        <v>7</v>
      </c>
      <c r="D176" s="497"/>
      <c r="E176" s="137">
        <f>D169/12</f>
        <v>0</v>
      </c>
      <c r="F176" s="37">
        <v>80</v>
      </c>
      <c r="G176" s="34">
        <f t="shared" si="17"/>
        <v>0</v>
      </c>
      <c r="H176" s="98"/>
      <c r="I176" s="35" t="s">
        <v>902</v>
      </c>
      <c r="J176" s="35" t="str">
        <f>VLOOKUP(I176,Presupuesto!$B$11:$C$566,2,0)</f>
        <v>UTILES DE ESCRITORIO, OFICINA Y ENSE¥ANZA</v>
      </c>
      <c r="K176" s="35" t="str">
        <f t="shared" si="18"/>
        <v>Gestión Tecnologías de Información y Comunicación</v>
      </c>
      <c r="L176" s="35" t="s">
        <v>372</v>
      </c>
    </row>
    <row r="177" spans="3:12" x14ac:dyDescent="0.25">
      <c r="C177" s="46" t="s">
        <v>20</v>
      </c>
      <c r="D177" s="497"/>
      <c r="E177" s="149">
        <v>0</v>
      </c>
      <c r="F177" s="56">
        <v>25</v>
      </c>
      <c r="G177" s="34">
        <f t="shared" si="17"/>
        <v>0</v>
      </c>
      <c r="H177" s="98"/>
      <c r="I177" s="35" t="s">
        <v>902</v>
      </c>
      <c r="J177" s="35" t="str">
        <f>VLOOKUP(I177,Presupuesto!$B$11:$C$566,2,0)</f>
        <v>UTILES DE ESCRITORIO, OFICINA Y ENSE¥ANZA</v>
      </c>
      <c r="K177" s="35" t="str">
        <f t="shared" si="18"/>
        <v>Gestión Tecnologías de Información y Comunicación</v>
      </c>
      <c r="L177" s="35" t="s">
        <v>372</v>
      </c>
    </row>
    <row r="178" spans="3:12" ht="15.75" thickBot="1" x14ac:dyDescent="0.3">
      <c r="C178" s="153" t="s">
        <v>390</v>
      </c>
      <c r="D178" s="154">
        <v>0</v>
      </c>
      <c r="E178" s="267">
        <v>0</v>
      </c>
      <c r="F178" s="41">
        <f>HLOOKUP(C178,$AH$2:$BU$3,2,0)</f>
        <v>1150</v>
      </c>
      <c r="G178" s="42">
        <f>D178*E178*F178</f>
        <v>0</v>
      </c>
      <c r="H178" s="268"/>
      <c r="I178" s="269" t="s">
        <v>261</v>
      </c>
      <c r="J178" s="43" t="str">
        <f>VLOOKUP(I178,Presupuesto!$B$11:$C$566,2,0)</f>
        <v>VIATICOS (26200-00)</v>
      </c>
      <c r="K178" s="270" t="str">
        <f t="shared" si="18"/>
        <v>Gestión Tecnologías de Información y Comunicación</v>
      </c>
      <c r="L178" s="270" t="s">
        <v>372</v>
      </c>
    </row>
    <row r="179" spans="3:12" x14ac:dyDescent="0.25">
      <c r="C179" s="30"/>
      <c r="E179" s="49"/>
      <c r="F179" s="49"/>
      <c r="G179" s="49"/>
      <c r="H179" s="111"/>
      <c r="I179" s="49"/>
      <c r="J179" s="49"/>
      <c r="K179" s="49"/>
    </row>
    <row r="180" spans="3:12" ht="15.75" thickBot="1" x14ac:dyDescent="0.3"/>
    <row r="181" spans="3:12" ht="15.75" thickBot="1" x14ac:dyDescent="0.3">
      <c r="C181" s="1" t="s">
        <v>11</v>
      </c>
      <c r="D181" s="2">
        <f>SUM(G188:G197)</f>
        <v>0</v>
      </c>
      <c r="E181" s="30"/>
      <c r="F181" s="30"/>
      <c r="G181" s="30"/>
      <c r="H181" s="14"/>
      <c r="I181" s="14"/>
      <c r="J181" s="14"/>
      <c r="K181" s="49"/>
    </row>
    <row r="182" spans="3:12" x14ac:dyDescent="0.25">
      <c r="C182" s="8"/>
      <c r="D182" s="3"/>
      <c r="E182" s="30"/>
      <c r="F182" s="30"/>
      <c r="G182" s="30"/>
      <c r="H182" s="14"/>
      <c r="I182" s="14"/>
      <c r="J182" s="14"/>
      <c r="K182" s="49"/>
    </row>
    <row r="183" spans="3:12" x14ac:dyDescent="0.25">
      <c r="C183" s="8"/>
      <c r="D183" s="3"/>
      <c r="E183" s="30"/>
      <c r="F183" s="30"/>
      <c r="G183" s="30"/>
      <c r="H183" s="14"/>
      <c r="I183" s="14"/>
      <c r="J183" s="14"/>
      <c r="K183" s="49"/>
    </row>
    <row r="184" spans="3:12" ht="15.75" x14ac:dyDescent="0.25">
      <c r="C184" s="139" t="s">
        <v>352</v>
      </c>
      <c r="D184" s="302"/>
      <c r="E184" s="30"/>
      <c r="F184" s="30"/>
      <c r="G184" s="30"/>
      <c r="H184" s="14"/>
      <c r="I184" s="14"/>
      <c r="J184" s="14"/>
      <c r="K184" s="49"/>
    </row>
    <row r="185" spans="3:12" ht="18.75" x14ac:dyDescent="0.25">
      <c r="C185" s="147"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
      <c r="E185" s="30"/>
      <c r="F185" s="30"/>
      <c r="G185" s="30"/>
      <c r="H185" s="14"/>
      <c r="I185" s="14"/>
      <c r="J185" s="14"/>
      <c r="K185" s="49"/>
    </row>
    <row r="186" spans="3:12" ht="15.75" thickBot="1" x14ac:dyDescent="0.3">
      <c r="C186" s="8"/>
      <c r="D186" s="3"/>
      <c r="E186" s="30"/>
      <c r="F186" s="30"/>
      <c r="G186" s="30"/>
      <c r="H186" s="14"/>
      <c r="I186" s="14"/>
      <c r="J186" s="14"/>
      <c r="K186" s="49"/>
    </row>
    <row r="187" spans="3:12" ht="30.75" thickBot="1" x14ac:dyDescent="0.3">
      <c r="C187" s="63" t="s">
        <v>12</v>
      </c>
      <c r="D187" s="66" t="s">
        <v>13</v>
      </c>
      <c r="E187" s="65" t="s">
        <v>23</v>
      </c>
      <c r="F187" s="65" t="s">
        <v>25</v>
      </c>
      <c r="G187" s="64" t="s">
        <v>6</v>
      </c>
      <c r="H187" s="70" t="s">
        <v>91</v>
      </c>
      <c r="I187" s="65" t="s">
        <v>14</v>
      </c>
      <c r="J187" s="65" t="s">
        <v>92</v>
      </c>
      <c r="K187" s="65" t="s">
        <v>370</v>
      </c>
      <c r="L187" s="65" t="s">
        <v>371</v>
      </c>
    </row>
    <row r="188" spans="3:12" x14ac:dyDescent="0.25">
      <c r="C188" s="262" t="s">
        <v>15</v>
      </c>
      <c r="D188" s="496"/>
      <c r="E188" s="263"/>
      <c r="F188" s="52">
        <v>30000</v>
      </c>
      <c r="G188" s="264">
        <f t="shared" ref="G188:G196" si="19">E188*F188</f>
        <v>0</v>
      </c>
      <c r="H188" s="265"/>
      <c r="I188" s="53" t="s">
        <v>659</v>
      </c>
      <c r="J188" s="53" t="str">
        <f>VLOOKUP(I188,Presupuesto!$B$11:$C$566,2,0)</f>
        <v>SERVICIOS DE CAPACITACION.</v>
      </c>
      <c r="K188" s="266" t="s">
        <v>1473</v>
      </c>
      <c r="L188" s="53" t="s">
        <v>354</v>
      </c>
    </row>
    <row r="189" spans="3:12" x14ac:dyDescent="0.25">
      <c r="C189" s="36" t="s">
        <v>16</v>
      </c>
      <c r="D189" s="497"/>
      <c r="E189" s="137">
        <f>D188</f>
        <v>0</v>
      </c>
      <c r="F189" s="37">
        <v>50</v>
      </c>
      <c r="G189" s="34">
        <f t="shared" si="19"/>
        <v>0</v>
      </c>
      <c r="H189" s="98"/>
      <c r="I189" s="35" t="s">
        <v>677</v>
      </c>
      <c r="J189" s="35" t="str">
        <f>VLOOKUP(I189,Presupuesto!$B$11:$C$566,2,0)</f>
        <v>SERVICIOS DE IMPRENTA PUBLIC.Y REPRODUCCION</v>
      </c>
      <c r="K189" s="35" t="str">
        <f>$K$188</f>
        <v>Gestión Tecnologías de Información y Comunicación</v>
      </c>
      <c r="L189" s="35" t="s">
        <v>372</v>
      </c>
    </row>
    <row r="190" spans="3:12" x14ac:dyDescent="0.25">
      <c r="C190" s="36" t="s">
        <v>17</v>
      </c>
      <c r="D190" s="497"/>
      <c r="E190" s="137">
        <f>D188</f>
        <v>0</v>
      </c>
      <c r="F190" s="37">
        <v>150</v>
      </c>
      <c r="G190" s="34">
        <f t="shared" si="19"/>
        <v>0</v>
      </c>
      <c r="H190" s="98"/>
      <c r="I190" s="35" t="s">
        <v>752</v>
      </c>
      <c r="J190" s="35" t="str">
        <f>VLOOKUP(I190,Presupuesto!$B$11:$C$566,2,0)</f>
        <v>ALIMENTOS B EBIDAS PARA PERSONAS</v>
      </c>
      <c r="K190" s="35" t="str">
        <f t="shared" ref="K190:K197" si="20">$K$188</f>
        <v>Gestión Tecnologías de Información y Comunicación</v>
      </c>
      <c r="L190" s="35" t="s">
        <v>356</v>
      </c>
    </row>
    <row r="191" spans="3:12" x14ac:dyDescent="0.25">
      <c r="C191" s="36" t="s">
        <v>18</v>
      </c>
      <c r="D191" s="497"/>
      <c r="E191" s="88">
        <v>0</v>
      </c>
      <c r="F191" s="55">
        <v>10000</v>
      </c>
      <c r="G191" s="34">
        <f t="shared" si="19"/>
        <v>0</v>
      </c>
      <c r="H191" s="98"/>
      <c r="I191" s="257" t="s">
        <v>260</v>
      </c>
      <c r="J191" s="35" t="str">
        <f>VLOOKUP(I191,Presupuesto!$B$11:$C$566,2,0)</f>
        <v>PASAJES (26100-00)</v>
      </c>
      <c r="K191" s="35" t="str">
        <f t="shared" si="20"/>
        <v>Gestión Tecnologías de Información y Comunicación</v>
      </c>
      <c r="L191" s="35" t="s">
        <v>372</v>
      </c>
    </row>
    <row r="192" spans="3:12" x14ac:dyDescent="0.25">
      <c r="C192" s="36" t="s">
        <v>377</v>
      </c>
      <c r="D192" s="497"/>
      <c r="E192" s="88">
        <v>0</v>
      </c>
      <c r="F192" s="55">
        <v>250</v>
      </c>
      <c r="G192" s="34">
        <f t="shared" si="19"/>
        <v>0</v>
      </c>
      <c r="H192" s="98"/>
      <c r="I192" s="35" t="s">
        <v>781</v>
      </c>
      <c r="J192" s="35" t="str">
        <f>VLOOKUP(I192,Presupuesto!$B$11:$C$566,2,0)</f>
        <v>PRODUCTOS PAPEL Y CARTON</v>
      </c>
      <c r="K192" s="35" t="str">
        <f t="shared" si="20"/>
        <v>Gestión Tecnologías de Información y Comunicación</v>
      </c>
      <c r="L192" s="35" t="s">
        <v>372</v>
      </c>
    </row>
    <row r="193" spans="3:12" x14ac:dyDescent="0.25">
      <c r="C193" s="36" t="s">
        <v>19</v>
      </c>
      <c r="D193" s="497"/>
      <c r="E193" s="137">
        <f>(D188*25)/500</f>
        <v>0</v>
      </c>
      <c r="F193" s="37">
        <v>85</v>
      </c>
      <c r="G193" s="34">
        <f t="shared" si="19"/>
        <v>0</v>
      </c>
      <c r="H193" s="98"/>
      <c r="I193" s="35" t="s">
        <v>781</v>
      </c>
      <c r="J193" s="35" t="str">
        <f>VLOOKUP(I193,Presupuesto!$B$11:$C$566,2,0)</f>
        <v>PRODUCTOS PAPEL Y CARTON</v>
      </c>
      <c r="K193" s="35" t="str">
        <f t="shared" si="20"/>
        <v>Gestión Tecnologías de Información y Comunicación</v>
      </c>
      <c r="L193" s="35" t="s">
        <v>372</v>
      </c>
    </row>
    <row r="194" spans="3:12" x14ac:dyDescent="0.25">
      <c r="C194" s="36" t="s">
        <v>83</v>
      </c>
      <c r="D194" s="497"/>
      <c r="E194" s="137">
        <f>D188/12</f>
        <v>0</v>
      </c>
      <c r="F194" s="37">
        <v>36</v>
      </c>
      <c r="G194" s="34">
        <f t="shared" si="19"/>
        <v>0</v>
      </c>
      <c r="H194" s="98"/>
      <c r="I194" s="35" t="s">
        <v>902</v>
      </c>
      <c r="J194" s="35" t="str">
        <f>VLOOKUP(I194,Presupuesto!$B$11:$C$566,2,0)</f>
        <v>UTILES DE ESCRITORIO, OFICINA Y ENSE¥ANZA</v>
      </c>
      <c r="K194" s="35" t="str">
        <f t="shared" si="20"/>
        <v>Gestión Tecnologías de Información y Comunicación</v>
      </c>
      <c r="L194" s="35" t="s">
        <v>372</v>
      </c>
    </row>
    <row r="195" spans="3:12" x14ac:dyDescent="0.25">
      <c r="C195" s="36" t="s">
        <v>7</v>
      </c>
      <c r="D195" s="497"/>
      <c r="E195" s="137">
        <f>D188/12</f>
        <v>0</v>
      </c>
      <c r="F195" s="37">
        <v>80</v>
      </c>
      <c r="G195" s="34">
        <f t="shared" si="19"/>
        <v>0</v>
      </c>
      <c r="H195" s="98"/>
      <c r="I195" s="35" t="s">
        <v>902</v>
      </c>
      <c r="J195" s="35" t="str">
        <f>VLOOKUP(I195,Presupuesto!$B$11:$C$566,2,0)</f>
        <v>UTILES DE ESCRITORIO, OFICINA Y ENSE¥ANZA</v>
      </c>
      <c r="K195" s="35" t="str">
        <f t="shared" si="20"/>
        <v>Gestión Tecnologías de Información y Comunicación</v>
      </c>
      <c r="L195" s="35" t="s">
        <v>372</v>
      </c>
    </row>
    <row r="196" spans="3:12" x14ac:dyDescent="0.25">
      <c r="C196" s="46" t="s">
        <v>20</v>
      </c>
      <c r="D196" s="497"/>
      <c r="E196" s="149">
        <v>0</v>
      </c>
      <c r="F196" s="56">
        <v>25</v>
      </c>
      <c r="G196" s="34">
        <f t="shared" si="19"/>
        <v>0</v>
      </c>
      <c r="H196" s="98"/>
      <c r="I196" s="35" t="s">
        <v>902</v>
      </c>
      <c r="J196" s="35" t="str">
        <f>VLOOKUP(I196,Presupuesto!$B$11:$C$566,2,0)</f>
        <v>UTILES DE ESCRITORIO, OFICINA Y ENSE¥ANZA</v>
      </c>
      <c r="K196" s="35" t="str">
        <f t="shared" si="20"/>
        <v>Gestión Tecnologías de Información y Comunicación</v>
      </c>
      <c r="L196" s="35" t="s">
        <v>372</v>
      </c>
    </row>
    <row r="197" spans="3:12" ht="15.75" thickBot="1" x14ac:dyDescent="0.3">
      <c r="C197" s="153" t="s">
        <v>390</v>
      </c>
      <c r="D197" s="154">
        <v>0</v>
      </c>
      <c r="E197" s="267">
        <v>0</v>
      </c>
      <c r="F197" s="41">
        <f>HLOOKUP(C197,$AH$2:$BU$3,2,0)</f>
        <v>1150</v>
      </c>
      <c r="G197" s="42">
        <f>D197*E197*F197</f>
        <v>0</v>
      </c>
      <c r="H197" s="268"/>
      <c r="I197" s="269" t="s">
        <v>261</v>
      </c>
      <c r="J197" s="43" t="str">
        <f>VLOOKUP(I197,Presupuesto!$B$11:$C$566,2,0)</f>
        <v>VIATICOS (26200-00)</v>
      </c>
      <c r="K197" s="270" t="str">
        <f t="shared" si="20"/>
        <v>Gestión Tecnologías de Información y Comunicación</v>
      </c>
      <c r="L197" s="270" t="s">
        <v>372</v>
      </c>
    </row>
    <row r="199" spans="3:12" ht="15.75" thickBot="1" x14ac:dyDescent="0.3"/>
    <row r="200" spans="3:12" ht="15.75" thickBot="1" x14ac:dyDescent="0.3">
      <c r="C200" s="1" t="s">
        <v>11</v>
      </c>
      <c r="D200" s="2">
        <f>SUM(G207:G216)</f>
        <v>0</v>
      </c>
      <c r="E200" s="30"/>
      <c r="F200" s="30"/>
      <c r="G200" s="30"/>
      <c r="H200" s="14"/>
      <c r="I200" s="14"/>
      <c r="J200" s="14"/>
      <c r="K200" s="49"/>
    </row>
    <row r="201" spans="3:12" x14ac:dyDescent="0.25">
      <c r="C201" s="8"/>
      <c r="D201" s="3"/>
      <c r="E201" s="30"/>
      <c r="F201" s="30"/>
      <c r="G201" s="30"/>
      <c r="H201" s="14"/>
      <c r="I201" s="14"/>
      <c r="J201" s="14"/>
      <c r="K201" s="49"/>
    </row>
    <row r="202" spans="3:12" x14ac:dyDescent="0.25">
      <c r="C202" s="8"/>
      <c r="D202" s="3"/>
      <c r="E202" s="30"/>
      <c r="F202" s="30"/>
      <c r="G202" s="30"/>
      <c r="H202" s="14"/>
      <c r="I202" s="14"/>
      <c r="J202" s="14"/>
      <c r="K202" s="49"/>
    </row>
    <row r="203" spans="3:12" ht="15.75" x14ac:dyDescent="0.25">
      <c r="C203" s="139" t="s">
        <v>352</v>
      </c>
      <c r="D203" s="302"/>
      <c r="E203" s="30"/>
      <c r="F203" s="30"/>
      <c r="G203" s="30"/>
      <c r="H203" s="14"/>
      <c r="I203" s="14"/>
      <c r="J203" s="14"/>
      <c r="K203" s="49"/>
    </row>
    <row r="204" spans="3:12" ht="18.75" x14ac:dyDescent="0.25">
      <c r="C204" s="147"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
      <c r="E204" s="30"/>
      <c r="F204" s="30"/>
      <c r="G204" s="30"/>
      <c r="H204" s="14"/>
      <c r="I204" s="14"/>
      <c r="J204" s="14"/>
      <c r="K204" s="49"/>
    </row>
    <row r="205" spans="3:12" ht="15.75" thickBot="1" x14ac:dyDescent="0.3">
      <c r="C205" s="8"/>
      <c r="D205" s="3"/>
      <c r="E205" s="30"/>
      <c r="F205" s="30"/>
      <c r="G205" s="30"/>
      <c r="H205" s="14"/>
      <c r="I205" s="14"/>
      <c r="J205" s="14"/>
      <c r="K205" s="49"/>
    </row>
    <row r="206" spans="3:12" ht="30.75" thickBot="1" x14ac:dyDescent="0.3">
      <c r="C206" s="63" t="s">
        <v>12</v>
      </c>
      <c r="D206" s="66" t="s">
        <v>13</v>
      </c>
      <c r="E206" s="65" t="s">
        <v>23</v>
      </c>
      <c r="F206" s="65" t="s">
        <v>25</v>
      </c>
      <c r="G206" s="64" t="s">
        <v>6</v>
      </c>
      <c r="H206" s="70" t="s">
        <v>91</v>
      </c>
      <c r="I206" s="65" t="s">
        <v>14</v>
      </c>
      <c r="J206" s="65" t="s">
        <v>92</v>
      </c>
      <c r="K206" s="65" t="s">
        <v>370</v>
      </c>
      <c r="L206" s="65" t="s">
        <v>371</v>
      </c>
    </row>
    <row r="207" spans="3:12" x14ac:dyDescent="0.25">
      <c r="C207" s="262" t="s">
        <v>15</v>
      </c>
      <c r="D207" s="496"/>
      <c r="E207" s="263"/>
      <c r="F207" s="52">
        <v>30000</v>
      </c>
      <c r="G207" s="264">
        <f t="shared" ref="G207:G215" si="21">E207*F207</f>
        <v>0</v>
      </c>
      <c r="H207" s="265"/>
      <c r="I207" s="53" t="s">
        <v>659</v>
      </c>
      <c r="J207" s="53" t="str">
        <f>VLOOKUP(I207,Presupuesto!$B$11:$C$566,2,0)</f>
        <v>SERVICIOS DE CAPACITACION.</v>
      </c>
      <c r="K207" s="266" t="s">
        <v>1473</v>
      </c>
      <c r="L207" s="53" t="s">
        <v>354</v>
      </c>
    </row>
    <row r="208" spans="3:12" x14ac:dyDescent="0.25">
      <c r="C208" s="36" t="s">
        <v>16</v>
      </c>
      <c r="D208" s="497"/>
      <c r="E208" s="137">
        <f>D207</f>
        <v>0</v>
      </c>
      <c r="F208" s="37">
        <v>50</v>
      </c>
      <c r="G208" s="34">
        <f t="shared" si="21"/>
        <v>0</v>
      </c>
      <c r="H208" s="98"/>
      <c r="I208" s="35" t="s">
        <v>677</v>
      </c>
      <c r="J208" s="35" t="str">
        <f>VLOOKUP(I208,Presupuesto!$B$11:$C$566,2,0)</f>
        <v>SERVICIOS DE IMPRENTA PUBLIC.Y REPRODUCCION</v>
      </c>
      <c r="K208" s="35" t="str">
        <f>$K$207</f>
        <v>Gestión Tecnologías de Información y Comunicación</v>
      </c>
      <c r="L208" s="35" t="s">
        <v>372</v>
      </c>
    </row>
    <row r="209" spans="3:12" x14ac:dyDescent="0.25">
      <c r="C209" s="36" t="s">
        <v>17</v>
      </c>
      <c r="D209" s="497"/>
      <c r="E209" s="137">
        <f>D207</f>
        <v>0</v>
      </c>
      <c r="F209" s="37">
        <v>150</v>
      </c>
      <c r="G209" s="34">
        <f t="shared" si="21"/>
        <v>0</v>
      </c>
      <c r="H209" s="98"/>
      <c r="I209" s="35" t="s">
        <v>752</v>
      </c>
      <c r="J209" s="35" t="str">
        <f>VLOOKUP(I209,Presupuesto!$B$11:$C$566,2,0)</f>
        <v>ALIMENTOS B EBIDAS PARA PERSONAS</v>
      </c>
      <c r="K209" s="35" t="str">
        <f t="shared" ref="K209:K216" si="22">$K$207</f>
        <v>Gestión Tecnologías de Información y Comunicación</v>
      </c>
      <c r="L209" s="35" t="s">
        <v>356</v>
      </c>
    </row>
    <row r="210" spans="3:12" x14ac:dyDescent="0.25">
      <c r="C210" s="36" t="s">
        <v>18</v>
      </c>
      <c r="D210" s="497"/>
      <c r="E210" s="88">
        <v>0</v>
      </c>
      <c r="F210" s="55">
        <v>10000</v>
      </c>
      <c r="G210" s="34">
        <f t="shared" si="21"/>
        <v>0</v>
      </c>
      <c r="H210" s="98"/>
      <c r="I210" s="257" t="s">
        <v>260</v>
      </c>
      <c r="J210" s="35" t="str">
        <f>VLOOKUP(I210,Presupuesto!$B$11:$C$566,2,0)</f>
        <v>PASAJES (26100-00)</v>
      </c>
      <c r="K210" s="35" t="str">
        <f t="shared" si="22"/>
        <v>Gestión Tecnologías de Información y Comunicación</v>
      </c>
      <c r="L210" s="35" t="s">
        <v>372</v>
      </c>
    </row>
    <row r="211" spans="3:12" x14ac:dyDescent="0.25">
      <c r="C211" s="36" t="s">
        <v>377</v>
      </c>
      <c r="D211" s="497"/>
      <c r="E211" s="88">
        <v>0</v>
      </c>
      <c r="F211" s="55">
        <v>250</v>
      </c>
      <c r="G211" s="34">
        <f t="shared" si="21"/>
        <v>0</v>
      </c>
      <c r="H211" s="98"/>
      <c r="I211" s="35" t="s">
        <v>781</v>
      </c>
      <c r="J211" s="35" t="str">
        <f>VLOOKUP(I211,Presupuesto!$B$11:$C$566,2,0)</f>
        <v>PRODUCTOS PAPEL Y CARTON</v>
      </c>
      <c r="K211" s="35" t="str">
        <f t="shared" si="22"/>
        <v>Gestión Tecnologías de Información y Comunicación</v>
      </c>
      <c r="L211" s="35" t="s">
        <v>372</v>
      </c>
    </row>
    <row r="212" spans="3:12" x14ac:dyDescent="0.25">
      <c r="C212" s="36" t="s">
        <v>19</v>
      </c>
      <c r="D212" s="497"/>
      <c r="E212" s="137">
        <f>(D207*25)/500</f>
        <v>0</v>
      </c>
      <c r="F212" s="37">
        <v>85</v>
      </c>
      <c r="G212" s="34">
        <f t="shared" si="21"/>
        <v>0</v>
      </c>
      <c r="H212" s="98"/>
      <c r="I212" s="35" t="s">
        <v>781</v>
      </c>
      <c r="J212" s="35" t="str">
        <f>VLOOKUP(I212,Presupuesto!$B$11:$C$566,2,0)</f>
        <v>PRODUCTOS PAPEL Y CARTON</v>
      </c>
      <c r="K212" s="35" t="str">
        <f t="shared" si="22"/>
        <v>Gestión Tecnologías de Información y Comunicación</v>
      </c>
      <c r="L212" s="35" t="s">
        <v>372</v>
      </c>
    </row>
    <row r="213" spans="3:12" x14ac:dyDescent="0.25">
      <c r="C213" s="36" t="s">
        <v>83</v>
      </c>
      <c r="D213" s="497"/>
      <c r="E213" s="137">
        <f>D207/12</f>
        <v>0</v>
      </c>
      <c r="F213" s="37">
        <v>36</v>
      </c>
      <c r="G213" s="34">
        <f t="shared" si="21"/>
        <v>0</v>
      </c>
      <c r="H213" s="98"/>
      <c r="I213" s="35" t="s">
        <v>902</v>
      </c>
      <c r="J213" s="35" t="str">
        <f>VLOOKUP(I213,Presupuesto!$B$11:$C$566,2,0)</f>
        <v>UTILES DE ESCRITORIO, OFICINA Y ENSE¥ANZA</v>
      </c>
      <c r="K213" s="35" t="str">
        <f t="shared" si="22"/>
        <v>Gestión Tecnologías de Información y Comunicación</v>
      </c>
      <c r="L213" s="35" t="s">
        <v>372</v>
      </c>
    </row>
    <row r="214" spans="3:12" x14ac:dyDescent="0.25">
      <c r="C214" s="36" t="s">
        <v>7</v>
      </c>
      <c r="D214" s="497"/>
      <c r="E214" s="137">
        <f>D207/12</f>
        <v>0</v>
      </c>
      <c r="F214" s="37">
        <v>80</v>
      </c>
      <c r="G214" s="34">
        <f t="shared" si="21"/>
        <v>0</v>
      </c>
      <c r="H214" s="98"/>
      <c r="I214" s="35" t="s">
        <v>902</v>
      </c>
      <c r="J214" s="35" t="str">
        <f>VLOOKUP(I214,Presupuesto!$B$11:$C$566,2,0)</f>
        <v>UTILES DE ESCRITORIO, OFICINA Y ENSE¥ANZA</v>
      </c>
      <c r="K214" s="35" t="str">
        <f t="shared" si="22"/>
        <v>Gestión Tecnologías de Información y Comunicación</v>
      </c>
      <c r="L214" s="35" t="s">
        <v>372</v>
      </c>
    </row>
    <row r="215" spans="3:12" x14ac:dyDescent="0.25">
      <c r="C215" s="46" t="s">
        <v>20</v>
      </c>
      <c r="D215" s="497"/>
      <c r="E215" s="149">
        <v>0</v>
      </c>
      <c r="F215" s="56">
        <v>25</v>
      </c>
      <c r="G215" s="34">
        <f t="shared" si="21"/>
        <v>0</v>
      </c>
      <c r="H215" s="98"/>
      <c r="I215" s="35" t="s">
        <v>902</v>
      </c>
      <c r="J215" s="35" t="str">
        <f>VLOOKUP(I215,Presupuesto!$B$11:$C$566,2,0)</f>
        <v>UTILES DE ESCRITORIO, OFICINA Y ENSE¥ANZA</v>
      </c>
      <c r="K215" s="35" t="str">
        <f t="shared" si="22"/>
        <v>Gestión Tecnologías de Información y Comunicación</v>
      </c>
      <c r="L215" s="35" t="s">
        <v>372</v>
      </c>
    </row>
    <row r="216" spans="3:12" ht="15.75" thickBot="1" x14ac:dyDescent="0.3">
      <c r="C216" s="153" t="s">
        <v>390</v>
      </c>
      <c r="D216" s="154">
        <v>0</v>
      </c>
      <c r="E216" s="267">
        <v>0</v>
      </c>
      <c r="F216" s="41">
        <f>HLOOKUP(C216,$AH$2:$BU$3,2,0)</f>
        <v>1150</v>
      </c>
      <c r="G216" s="42">
        <f>D216*E216*F216</f>
        <v>0</v>
      </c>
      <c r="H216" s="268"/>
      <c r="I216" s="269" t="s">
        <v>261</v>
      </c>
      <c r="J216" s="43" t="str">
        <f>VLOOKUP(I216,Presupuesto!$B$11:$C$566,2,0)</f>
        <v>VIATICOS (26200-00)</v>
      </c>
      <c r="K216" s="270" t="str">
        <f t="shared" si="22"/>
        <v>Gestión Tecnologías de Información y Comunicación</v>
      </c>
      <c r="L216" s="270" t="s">
        <v>372</v>
      </c>
    </row>
    <row r="217" spans="3:12" x14ac:dyDescent="0.25">
      <c r="C217" s="30"/>
      <c r="E217" s="49"/>
      <c r="F217" s="49"/>
      <c r="G217" s="49"/>
      <c r="H217" s="111"/>
      <c r="I217" s="49"/>
      <c r="J217" s="49"/>
      <c r="K217" s="49"/>
    </row>
    <row r="218" spans="3:12" ht="15.75" thickBot="1" x14ac:dyDescent="0.3"/>
    <row r="219" spans="3:12" ht="15.75" thickBot="1" x14ac:dyDescent="0.3">
      <c r="C219" s="1" t="s">
        <v>11</v>
      </c>
      <c r="D219" s="2">
        <f>SUM(G226:G235)</f>
        <v>0</v>
      </c>
      <c r="E219" s="30"/>
      <c r="F219" s="30"/>
      <c r="G219" s="30"/>
      <c r="H219" s="14"/>
      <c r="I219" s="14"/>
      <c r="J219" s="14"/>
      <c r="K219" s="49"/>
    </row>
    <row r="220" spans="3:12" x14ac:dyDescent="0.25">
      <c r="C220" s="8"/>
      <c r="D220" s="3"/>
      <c r="E220" s="30"/>
      <c r="F220" s="30"/>
      <c r="G220" s="30"/>
      <c r="H220" s="14"/>
      <c r="I220" s="14"/>
      <c r="J220" s="14"/>
      <c r="K220" s="49"/>
    </row>
    <row r="221" spans="3:12" x14ac:dyDescent="0.25">
      <c r="C221" s="8"/>
      <c r="D221" s="3"/>
      <c r="E221" s="30"/>
      <c r="F221" s="30"/>
      <c r="G221" s="30"/>
      <c r="H221" s="14"/>
      <c r="I221" s="14"/>
      <c r="J221" s="14"/>
      <c r="K221" s="49"/>
    </row>
    <row r="222" spans="3:12" ht="15.75" x14ac:dyDescent="0.25">
      <c r="C222" s="139" t="s">
        <v>352</v>
      </c>
      <c r="D222" s="302"/>
      <c r="E222" s="30"/>
      <c r="F222" s="30"/>
      <c r="G222" s="30"/>
      <c r="H222" s="14"/>
      <c r="I222" s="14"/>
      <c r="J222" s="14"/>
      <c r="K222" s="49"/>
    </row>
    <row r="223" spans="3:12" ht="18.75" x14ac:dyDescent="0.25">
      <c r="C223" s="147"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
      <c r="E223" s="30"/>
      <c r="F223" s="30"/>
      <c r="G223" s="30"/>
      <c r="H223" s="14"/>
      <c r="I223" s="14"/>
      <c r="J223" s="14"/>
      <c r="K223" s="49"/>
    </row>
    <row r="224" spans="3:12" ht="15.75" thickBot="1" x14ac:dyDescent="0.3">
      <c r="C224" s="8"/>
      <c r="D224" s="3"/>
      <c r="E224" s="30"/>
      <c r="F224" s="30"/>
      <c r="G224" s="30"/>
      <c r="H224" s="14"/>
      <c r="I224" s="14"/>
      <c r="J224" s="14"/>
      <c r="K224" s="49"/>
    </row>
    <row r="225" spans="3:12" ht="30.75" thickBot="1" x14ac:dyDescent="0.3">
      <c r="C225" s="63" t="s">
        <v>12</v>
      </c>
      <c r="D225" s="66" t="s">
        <v>13</v>
      </c>
      <c r="E225" s="65" t="s">
        <v>23</v>
      </c>
      <c r="F225" s="65" t="s">
        <v>25</v>
      </c>
      <c r="G225" s="64" t="s">
        <v>6</v>
      </c>
      <c r="H225" s="70" t="s">
        <v>91</v>
      </c>
      <c r="I225" s="65" t="s">
        <v>14</v>
      </c>
      <c r="J225" s="65" t="s">
        <v>92</v>
      </c>
      <c r="K225" s="65" t="s">
        <v>370</v>
      </c>
      <c r="L225" s="65" t="s">
        <v>371</v>
      </c>
    </row>
    <row r="226" spans="3:12" x14ac:dyDescent="0.25">
      <c r="C226" s="262" t="s">
        <v>15</v>
      </c>
      <c r="D226" s="496"/>
      <c r="E226" s="263"/>
      <c r="F226" s="52">
        <v>30000</v>
      </c>
      <c r="G226" s="264">
        <f t="shared" ref="G226:G234" si="23">E226*F226</f>
        <v>0</v>
      </c>
      <c r="H226" s="265"/>
      <c r="I226" s="53" t="s">
        <v>659</v>
      </c>
      <c r="J226" s="53" t="str">
        <f>VLOOKUP(I226,Presupuesto!$B$11:$C$566,2,0)</f>
        <v>SERVICIOS DE CAPACITACION.</v>
      </c>
      <c r="K226" s="266" t="s">
        <v>1473</v>
      </c>
      <c r="L226" s="53" t="s">
        <v>354</v>
      </c>
    </row>
    <row r="227" spans="3:12" x14ac:dyDescent="0.25">
      <c r="C227" s="36" t="s">
        <v>16</v>
      </c>
      <c r="D227" s="497"/>
      <c r="E227" s="137">
        <f>D226</f>
        <v>0</v>
      </c>
      <c r="F227" s="37">
        <v>50</v>
      </c>
      <c r="G227" s="34">
        <f t="shared" si="23"/>
        <v>0</v>
      </c>
      <c r="H227" s="98"/>
      <c r="I227" s="35" t="s">
        <v>677</v>
      </c>
      <c r="J227" s="35" t="str">
        <f>VLOOKUP(I227,Presupuesto!$B$11:$C$566,2,0)</f>
        <v>SERVICIOS DE IMPRENTA PUBLIC.Y REPRODUCCION</v>
      </c>
      <c r="K227" s="35" t="str">
        <f>$K$226</f>
        <v>Gestión Tecnologías de Información y Comunicación</v>
      </c>
      <c r="L227" s="35" t="s">
        <v>372</v>
      </c>
    </row>
    <row r="228" spans="3:12" x14ac:dyDescent="0.25">
      <c r="C228" s="36" t="s">
        <v>17</v>
      </c>
      <c r="D228" s="497"/>
      <c r="E228" s="137">
        <f>D226</f>
        <v>0</v>
      </c>
      <c r="F228" s="37">
        <v>150</v>
      </c>
      <c r="G228" s="34">
        <f t="shared" si="23"/>
        <v>0</v>
      </c>
      <c r="H228" s="98"/>
      <c r="I228" s="35" t="s">
        <v>752</v>
      </c>
      <c r="J228" s="35" t="str">
        <f>VLOOKUP(I228,Presupuesto!$B$11:$C$566,2,0)</f>
        <v>ALIMENTOS B EBIDAS PARA PERSONAS</v>
      </c>
      <c r="K228" s="35" t="str">
        <f t="shared" ref="K228:K235" si="24">$K$226</f>
        <v>Gestión Tecnologías de Información y Comunicación</v>
      </c>
      <c r="L228" s="35" t="s">
        <v>356</v>
      </c>
    </row>
    <row r="229" spans="3:12" x14ac:dyDescent="0.25">
      <c r="C229" s="36" t="s">
        <v>18</v>
      </c>
      <c r="D229" s="497"/>
      <c r="E229" s="88">
        <v>0</v>
      </c>
      <c r="F229" s="55">
        <v>10000</v>
      </c>
      <c r="G229" s="34">
        <f t="shared" si="23"/>
        <v>0</v>
      </c>
      <c r="H229" s="98"/>
      <c r="I229" s="257" t="s">
        <v>260</v>
      </c>
      <c r="J229" s="35" t="str">
        <f>VLOOKUP(I229,Presupuesto!$B$11:$C$566,2,0)</f>
        <v>PASAJES (26100-00)</v>
      </c>
      <c r="K229" s="35" t="str">
        <f t="shared" si="24"/>
        <v>Gestión Tecnologías de Información y Comunicación</v>
      </c>
      <c r="L229" s="35" t="s">
        <v>372</v>
      </c>
    </row>
    <row r="230" spans="3:12" x14ac:dyDescent="0.25">
      <c r="C230" s="36" t="s">
        <v>377</v>
      </c>
      <c r="D230" s="497"/>
      <c r="E230" s="88">
        <v>0</v>
      </c>
      <c r="F230" s="55">
        <v>250</v>
      </c>
      <c r="G230" s="34">
        <f t="shared" si="23"/>
        <v>0</v>
      </c>
      <c r="H230" s="98"/>
      <c r="I230" s="35" t="s">
        <v>781</v>
      </c>
      <c r="J230" s="35" t="str">
        <f>VLOOKUP(I230,Presupuesto!$B$11:$C$566,2,0)</f>
        <v>PRODUCTOS PAPEL Y CARTON</v>
      </c>
      <c r="K230" s="35" t="str">
        <f t="shared" si="24"/>
        <v>Gestión Tecnologías de Información y Comunicación</v>
      </c>
      <c r="L230" s="35" t="s">
        <v>372</v>
      </c>
    </row>
    <row r="231" spans="3:12" x14ac:dyDescent="0.25">
      <c r="C231" s="36" t="s">
        <v>19</v>
      </c>
      <c r="D231" s="497"/>
      <c r="E231" s="137">
        <f>(D226*25)/500</f>
        <v>0</v>
      </c>
      <c r="F231" s="37">
        <v>85</v>
      </c>
      <c r="G231" s="34">
        <f t="shared" si="23"/>
        <v>0</v>
      </c>
      <c r="H231" s="98"/>
      <c r="I231" s="35" t="s">
        <v>781</v>
      </c>
      <c r="J231" s="35" t="str">
        <f>VLOOKUP(I231,Presupuesto!$B$11:$C$566,2,0)</f>
        <v>PRODUCTOS PAPEL Y CARTON</v>
      </c>
      <c r="K231" s="35" t="str">
        <f t="shared" si="24"/>
        <v>Gestión Tecnologías de Información y Comunicación</v>
      </c>
      <c r="L231" s="35" t="s">
        <v>372</v>
      </c>
    </row>
    <row r="232" spans="3:12" x14ac:dyDescent="0.25">
      <c r="C232" s="36" t="s">
        <v>83</v>
      </c>
      <c r="D232" s="497"/>
      <c r="E232" s="137">
        <f>D226/12</f>
        <v>0</v>
      </c>
      <c r="F232" s="37">
        <v>36</v>
      </c>
      <c r="G232" s="34">
        <f t="shared" si="23"/>
        <v>0</v>
      </c>
      <c r="H232" s="98"/>
      <c r="I232" s="35" t="s">
        <v>902</v>
      </c>
      <c r="J232" s="35" t="str">
        <f>VLOOKUP(I232,Presupuesto!$B$11:$C$566,2,0)</f>
        <v>UTILES DE ESCRITORIO, OFICINA Y ENSE¥ANZA</v>
      </c>
      <c r="K232" s="35" t="str">
        <f t="shared" si="24"/>
        <v>Gestión Tecnologías de Información y Comunicación</v>
      </c>
      <c r="L232" s="35" t="s">
        <v>372</v>
      </c>
    </row>
    <row r="233" spans="3:12" x14ac:dyDescent="0.25">
      <c r="C233" s="36" t="s">
        <v>7</v>
      </c>
      <c r="D233" s="497"/>
      <c r="E233" s="137">
        <f>D226/12</f>
        <v>0</v>
      </c>
      <c r="F233" s="37">
        <v>80</v>
      </c>
      <c r="G233" s="34">
        <f t="shared" si="23"/>
        <v>0</v>
      </c>
      <c r="H233" s="98"/>
      <c r="I233" s="35" t="s">
        <v>902</v>
      </c>
      <c r="J233" s="35" t="str">
        <f>VLOOKUP(I233,Presupuesto!$B$11:$C$566,2,0)</f>
        <v>UTILES DE ESCRITORIO, OFICINA Y ENSE¥ANZA</v>
      </c>
      <c r="K233" s="35" t="str">
        <f t="shared" si="24"/>
        <v>Gestión Tecnologías de Información y Comunicación</v>
      </c>
      <c r="L233" s="35" t="s">
        <v>372</v>
      </c>
    </row>
    <row r="234" spans="3:12" x14ac:dyDescent="0.25">
      <c r="C234" s="46" t="s">
        <v>20</v>
      </c>
      <c r="D234" s="497"/>
      <c r="E234" s="149">
        <v>0</v>
      </c>
      <c r="F234" s="56">
        <v>25</v>
      </c>
      <c r="G234" s="34">
        <f t="shared" si="23"/>
        <v>0</v>
      </c>
      <c r="H234" s="98"/>
      <c r="I234" s="35" t="s">
        <v>902</v>
      </c>
      <c r="J234" s="35" t="str">
        <f>VLOOKUP(I234,Presupuesto!$B$11:$C$566,2,0)</f>
        <v>UTILES DE ESCRITORIO, OFICINA Y ENSE¥ANZA</v>
      </c>
      <c r="K234" s="35" t="str">
        <f t="shared" si="24"/>
        <v>Gestión Tecnologías de Información y Comunicación</v>
      </c>
      <c r="L234" s="35" t="s">
        <v>372</v>
      </c>
    </row>
    <row r="235" spans="3:12" ht="15.75" thickBot="1" x14ac:dyDescent="0.3">
      <c r="C235" s="153" t="s">
        <v>390</v>
      </c>
      <c r="D235" s="154">
        <v>0</v>
      </c>
      <c r="E235" s="267">
        <v>0</v>
      </c>
      <c r="F235" s="41">
        <f>HLOOKUP(C235,$AH$2:$BU$3,2,0)</f>
        <v>1150</v>
      </c>
      <c r="G235" s="42">
        <f>D235*E235*F235</f>
        <v>0</v>
      </c>
      <c r="H235" s="268"/>
      <c r="I235" s="269" t="s">
        <v>261</v>
      </c>
      <c r="J235" s="43" t="str">
        <f>VLOOKUP(I235,Presupuesto!$B$11:$C$566,2,0)</f>
        <v>VIATICOS (26200-00)</v>
      </c>
      <c r="K235" s="270" t="str">
        <f t="shared" si="24"/>
        <v>Gestión Tecnologías de Información y Comunicación</v>
      </c>
      <c r="L235" s="270" t="s">
        <v>372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31" zoomScale="84" zoomScaleNormal="84" workbookViewId="0">
      <selection activeCell="I59" sqref="I59"/>
    </sheetView>
  </sheetViews>
  <sheetFormatPr baseColWidth="10" defaultColWidth="11.5703125" defaultRowHeight="15" x14ac:dyDescent="0.25"/>
  <cols>
    <col min="1" max="1" width="1.85546875" style="23" customWidth="1"/>
    <col min="2" max="2" width="7.85546875" style="23" customWidth="1"/>
    <col min="3" max="3" width="41.7109375" style="23" customWidth="1"/>
    <col min="4" max="4" width="29.28515625" style="15" customWidth="1"/>
    <col min="5" max="5" width="10.140625" style="23" customWidth="1"/>
    <col min="6" max="7" width="13.85546875" style="23" customWidth="1"/>
    <col min="8" max="8" width="13.85546875" style="15" customWidth="1"/>
    <col min="9" max="9" width="12.7109375" style="23" bestFit="1" customWidth="1"/>
    <col min="10" max="10" width="37.140625" style="23" bestFit="1" customWidth="1"/>
    <col min="11" max="11" width="24.42578125" style="23" customWidth="1"/>
    <col min="12" max="12" width="11.5703125" style="23"/>
    <col min="13" max="13" width="14.7109375" style="23" bestFit="1" customWidth="1"/>
    <col min="14" max="77" width="11.5703125" style="23"/>
    <col min="78" max="78" width="16.7109375" style="23" bestFit="1" customWidth="1"/>
    <col min="79"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59" t="s">
        <v>1317</v>
      </c>
      <c r="B2" s="59" t="s">
        <v>1319</v>
      </c>
      <c r="C2" s="59" t="s">
        <v>431</v>
      </c>
      <c r="D2" s="97" t="s">
        <v>1318</v>
      </c>
      <c r="E2" s="59" t="s">
        <v>1320</v>
      </c>
      <c r="F2" s="59" t="s">
        <v>432</v>
      </c>
      <c r="G2" s="59" t="s">
        <v>1321</v>
      </c>
      <c r="H2" s="97" t="s">
        <v>1322</v>
      </c>
      <c r="I2" s="59" t="s">
        <v>1323</v>
      </c>
      <c r="J2" s="59" t="s">
        <v>1413</v>
      </c>
      <c r="K2" s="59" t="s">
        <v>1324</v>
      </c>
      <c r="L2" s="59" t="s">
        <v>1325</v>
      </c>
      <c r="M2" s="59" t="s">
        <v>1326</v>
      </c>
      <c r="N2" s="59" t="s">
        <v>1327</v>
      </c>
      <c r="O2" s="59" t="s">
        <v>1328</v>
      </c>
      <c r="P2" s="59" t="s">
        <v>1438</v>
      </c>
      <c r="Q2" s="59" t="s">
        <v>1473</v>
      </c>
      <c r="R2" s="392" t="str">
        <f>+Presupuesto!D11</f>
        <v>Recurrente</v>
      </c>
      <c r="S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150" t="s">
        <v>380</v>
      </c>
      <c r="AI2" s="150" t="s">
        <v>381</v>
      </c>
      <c r="AJ2" s="150" t="s">
        <v>382</v>
      </c>
      <c r="AK2" s="150" t="s">
        <v>383</v>
      </c>
      <c r="AL2" s="150" t="s">
        <v>384</v>
      </c>
      <c r="AM2" s="150" t="s">
        <v>387</v>
      </c>
      <c r="AN2" s="150" t="s">
        <v>385</v>
      </c>
      <c r="AO2" s="150" t="s">
        <v>386</v>
      </c>
      <c r="AP2" s="150" t="s">
        <v>388</v>
      </c>
      <c r="AQ2" s="150" t="s">
        <v>389</v>
      </c>
      <c r="AR2" s="150" t="s">
        <v>390</v>
      </c>
      <c r="AS2" s="150" t="s">
        <v>391</v>
      </c>
      <c r="AT2" s="150" t="s">
        <v>392</v>
      </c>
      <c r="AU2" s="150" t="s">
        <v>393</v>
      </c>
      <c r="AV2" s="150" t="s">
        <v>394</v>
      </c>
      <c r="AW2" s="150" t="s">
        <v>395</v>
      </c>
      <c r="AX2" s="150" t="s">
        <v>396</v>
      </c>
      <c r="AY2" s="150" t="s">
        <v>397</v>
      </c>
      <c r="AZ2" s="150" t="s">
        <v>398</v>
      </c>
      <c r="BA2" s="150" t="s">
        <v>399</v>
      </c>
      <c r="BB2" s="150" t="s">
        <v>400</v>
      </c>
      <c r="BC2" s="150" t="s">
        <v>401</v>
      </c>
      <c r="BD2" s="150" t="s">
        <v>402</v>
      </c>
      <c r="BE2" s="150" t="s">
        <v>403</v>
      </c>
      <c r="BF2" s="150" t="s">
        <v>404</v>
      </c>
      <c r="BG2" s="150" t="s">
        <v>405</v>
      </c>
      <c r="BH2" s="150" t="s">
        <v>406</v>
      </c>
      <c r="BI2" s="150" t="s">
        <v>407</v>
      </c>
      <c r="BJ2" s="150" t="s">
        <v>408</v>
      </c>
      <c r="BK2" s="150" t="s">
        <v>409</v>
      </c>
      <c r="BL2" s="150" t="s">
        <v>410</v>
      </c>
      <c r="BM2" s="150" t="s">
        <v>411</v>
      </c>
      <c r="BN2" s="150" t="s">
        <v>412</v>
      </c>
      <c r="BO2" s="150" t="s">
        <v>413</v>
      </c>
      <c r="BP2" s="150" t="s">
        <v>414</v>
      </c>
      <c r="BQ2" s="150" t="s">
        <v>415</v>
      </c>
      <c r="BR2" s="150" t="s">
        <v>416</v>
      </c>
      <c r="BS2" s="150" t="s">
        <v>417</v>
      </c>
      <c r="BT2" s="150" t="s">
        <v>418</v>
      </c>
      <c r="BU2" s="150" t="s">
        <v>419</v>
      </c>
      <c r="BZ2" s="23" t="s">
        <v>442</v>
      </c>
      <c r="CA2" s="23" t="s">
        <v>443</v>
      </c>
      <c r="CB2" s="23" t="s">
        <v>444</v>
      </c>
      <c r="CC2" s="23" t="s">
        <v>445</v>
      </c>
      <c r="CD2" s="23" t="s">
        <v>446</v>
      </c>
      <c r="CE2" s="23" t="s">
        <v>447</v>
      </c>
      <c r="CF2" s="23" t="s">
        <v>448</v>
      </c>
      <c r="CG2" s="23" t="s">
        <v>449</v>
      </c>
      <c r="CH2" s="23" t="s">
        <v>450</v>
      </c>
      <c r="CI2" s="23" t="s">
        <v>451</v>
      </c>
      <c r="CJ2" s="23" t="s">
        <v>452</v>
      </c>
      <c r="CK2" s="23" t="s">
        <v>453</v>
      </c>
      <c r="CL2" s="23" t="s">
        <v>454</v>
      </c>
      <c r="CM2" s="23" t="s">
        <v>455</v>
      </c>
    </row>
    <row r="3" spans="1:555" hidden="1" x14ac:dyDescent="0.25">
      <c r="AH3" s="151">
        <v>2500</v>
      </c>
      <c r="AI3" s="151">
        <v>1900</v>
      </c>
      <c r="AJ3" s="151">
        <v>1650</v>
      </c>
      <c r="AK3" s="151">
        <v>1580</v>
      </c>
      <c r="AL3" s="151">
        <v>2250</v>
      </c>
      <c r="AM3" s="151">
        <v>1650</v>
      </c>
      <c r="AN3" s="151">
        <v>1400</v>
      </c>
      <c r="AO3" s="152">
        <v>1340</v>
      </c>
      <c r="AP3" s="152">
        <v>2000</v>
      </c>
      <c r="AQ3" s="152">
        <v>1400</v>
      </c>
      <c r="AR3" s="152">
        <v>1150</v>
      </c>
      <c r="AS3" s="152">
        <v>1100</v>
      </c>
      <c r="AT3" s="152">
        <v>1750</v>
      </c>
      <c r="AU3" s="152">
        <v>1150</v>
      </c>
      <c r="AV3" s="152">
        <v>900</v>
      </c>
      <c r="AW3" s="152">
        <v>860</v>
      </c>
      <c r="AX3" s="152">
        <v>1200</v>
      </c>
      <c r="AY3" s="59">
        <v>900</v>
      </c>
      <c r="AZ3" s="59">
        <v>650</v>
      </c>
      <c r="BA3" s="59">
        <v>620</v>
      </c>
      <c r="BB3" s="151">
        <f>+'Cuadro Resumen'!C213</f>
        <v>5759.1495000000004</v>
      </c>
      <c r="BC3" s="151">
        <f>+'Cuadro Resumen'!D213</f>
        <v>5307.4515000000001</v>
      </c>
      <c r="BD3" s="151">
        <f>+'Cuadro Resumen'!E213</f>
        <v>6775.47</v>
      </c>
      <c r="BE3" s="151">
        <f>+'Cuadro Resumen'!F213</f>
        <v>6323.7719999999999</v>
      </c>
      <c r="BF3" s="151">
        <f>+'Cuadro Resumen'!C214</f>
        <v>5081.6025</v>
      </c>
      <c r="BG3" s="151">
        <f>+'Cuadro Resumen'!D214</f>
        <v>4629.9045000000006</v>
      </c>
      <c r="BH3" s="151">
        <f>+'Cuadro Resumen'!E214</f>
        <v>6097.9230000000007</v>
      </c>
      <c r="BI3" s="151">
        <f>+'Cuadro Resumen'!F214</f>
        <v>5646.2250000000004</v>
      </c>
      <c r="BJ3" s="152">
        <f>+'Cuadro Resumen'!C215</f>
        <v>4404.0555000000004</v>
      </c>
      <c r="BK3" s="152">
        <f>+'Cuadro Resumen'!D215</f>
        <v>4065.2820000000002</v>
      </c>
      <c r="BL3" s="152">
        <f>+'Cuadro Resumen'!E215</f>
        <v>5420.3760000000002</v>
      </c>
      <c r="BM3" s="152">
        <f>+'Cuadro Resumen'!F215</f>
        <v>4968.6779999999999</v>
      </c>
      <c r="BN3" s="152">
        <f>+'Cuadro Resumen'!C216</f>
        <v>3726.5085000000004</v>
      </c>
      <c r="BO3" s="152">
        <f>+'Cuadro Resumen'!D216</f>
        <v>3387.7350000000001</v>
      </c>
      <c r="BP3" s="152">
        <f>+'Cuadro Resumen'!E216</f>
        <v>4742.8290000000006</v>
      </c>
      <c r="BQ3" s="152">
        <f>+'Cuadro Resumen'!F216</f>
        <v>4404.0555000000004</v>
      </c>
      <c r="BR3" s="152">
        <f>+'Cuadro Resumen'!C217</f>
        <v>3274.8105</v>
      </c>
      <c r="BS3" s="152">
        <f>+'Cuadro Resumen'!D217</f>
        <v>3048.9615000000003</v>
      </c>
      <c r="BT3" s="152">
        <f>+'Cuadro Resumen'!E217</f>
        <v>4178.2065000000002</v>
      </c>
      <c r="BU3" s="152">
        <f>+'Cuadro Resumen'!F217</f>
        <v>3839.433</v>
      </c>
      <c r="BZ3" s="238">
        <v>43674.39</v>
      </c>
      <c r="CA3" s="238">
        <v>39703.99</v>
      </c>
      <c r="CB3" s="238">
        <v>35733.589999999997</v>
      </c>
      <c r="CC3" s="238">
        <v>31763.19</v>
      </c>
      <c r="CD3" s="238">
        <v>29777.99</v>
      </c>
      <c r="CE3" s="238">
        <v>27792.79</v>
      </c>
      <c r="CF3" s="238">
        <v>18859.39</v>
      </c>
      <c r="CG3" s="238">
        <v>17866.8</v>
      </c>
      <c r="CH3" s="238">
        <v>13896.4</v>
      </c>
      <c r="CI3" s="238">
        <v>15004.09</v>
      </c>
      <c r="CJ3" s="238">
        <v>13238.9</v>
      </c>
      <c r="CK3" s="238">
        <v>12356.31</v>
      </c>
      <c r="CL3" s="238">
        <v>463.22</v>
      </c>
      <c r="CM3" s="238">
        <v>2007.3</v>
      </c>
    </row>
    <row r="5" spans="1:555" ht="52.5" x14ac:dyDescent="0.25">
      <c r="C5" s="132" t="s">
        <v>88</v>
      </c>
      <c r="D5" s="393">
        <f>SUMIF(C:C,$C$10,D:D)</f>
        <v>36000</v>
      </c>
      <c r="CA5" s="238"/>
    </row>
    <row r="6" spans="1:555" x14ac:dyDescent="0.25">
      <c r="CA6" s="238"/>
    </row>
    <row r="7" spans="1:555" x14ac:dyDescent="0.25">
      <c r="CA7" s="238"/>
    </row>
    <row r="8" spans="1:555" x14ac:dyDescent="0.25">
      <c r="C8" s="8" t="s">
        <v>22</v>
      </c>
      <c r="D8" s="17"/>
      <c r="E8" s="8"/>
      <c r="F8" s="8"/>
      <c r="G8" s="8"/>
      <c r="H8" s="17"/>
      <c r="I8" s="8"/>
      <c r="J8" s="8"/>
      <c r="CA8" s="238"/>
    </row>
    <row r="9" spans="1:555" ht="15.75" thickBot="1" x14ac:dyDescent="0.3">
      <c r="C9" s="31"/>
      <c r="D9" s="17"/>
      <c r="E9" s="31"/>
      <c r="F9" s="31"/>
      <c r="G9" s="31"/>
      <c r="H9" s="17"/>
      <c r="I9" s="31"/>
      <c r="J9" s="58"/>
      <c r="CA9" s="238"/>
    </row>
    <row r="10" spans="1:555" ht="15.75" thickBot="1" x14ac:dyDescent="0.3">
      <c r="C10" s="7" t="s">
        <v>11</v>
      </c>
      <c r="D10" s="2">
        <f>SUM(G17:G67)</f>
        <v>36000</v>
      </c>
      <c r="E10" s="30"/>
      <c r="F10" s="30"/>
      <c r="G10" s="30"/>
      <c r="H10" s="14"/>
      <c r="I10" s="14"/>
      <c r="J10" s="14"/>
      <c r="K10" s="90"/>
      <c r="CA10" s="238"/>
    </row>
    <row r="11" spans="1:555" x14ac:dyDescent="0.25">
      <c r="B11" s="114"/>
      <c r="D11" s="3"/>
      <c r="E11" s="30"/>
      <c r="F11" s="30"/>
      <c r="G11" s="30"/>
      <c r="H11" s="14"/>
      <c r="I11" s="14"/>
      <c r="J11" s="14"/>
      <c r="K11" s="90"/>
      <c r="CA11" s="238"/>
    </row>
    <row r="12" spans="1:555" x14ac:dyDescent="0.25">
      <c r="B12" s="114"/>
      <c r="D12" s="3"/>
      <c r="E12" s="30"/>
      <c r="F12" s="30"/>
      <c r="G12" s="30"/>
      <c r="H12" s="14"/>
      <c r="I12" s="14"/>
      <c r="J12" s="14"/>
      <c r="K12" s="90"/>
      <c r="CA12" s="238"/>
    </row>
    <row r="13" spans="1:555" ht="15.75" x14ac:dyDescent="0.25">
      <c r="C13" s="139" t="s">
        <v>352</v>
      </c>
      <c r="D13" s="302"/>
      <c r="E13" s="30"/>
      <c r="F13" s="30"/>
      <c r="G13" s="30"/>
      <c r="H13" s="14"/>
      <c r="I13" s="14"/>
      <c r="J13" s="14"/>
      <c r="K13" s="90"/>
      <c r="CA13" s="238"/>
    </row>
    <row r="14" spans="1:555" ht="18.75" x14ac:dyDescent="0.25">
      <c r="C14" s="14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E14" s="30"/>
      <c r="F14" s="30"/>
      <c r="G14" s="30"/>
      <c r="H14" s="14"/>
      <c r="I14" s="14"/>
      <c r="J14" s="14"/>
      <c r="K14" s="90"/>
      <c r="CA14" s="238"/>
    </row>
    <row r="15" spans="1:555" ht="15.75" thickBot="1" x14ac:dyDescent="0.3">
      <c r="C15" s="31"/>
      <c r="D15" s="3"/>
      <c r="E15" s="30"/>
      <c r="F15" s="30"/>
      <c r="G15" s="30"/>
      <c r="H15" s="14"/>
      <c r="I15" s="14"/>
      <c r="J15" s="14"/>
      <c r="K15" s="90"/>
      <c r="CA15" s="238"/>
    </row>
    <row r="16" spans="1:555" ht="30.75" thickBot="1" x14ac:dyDescent="0.3">
      <c r="C16" s="71" t="s">
        <v>12</v>
      </c>
      <c r="D16" s="75" t="s">
        <v>23</v>
      </c>
      <c r="E16" s="107" t="s">
        <v>24</v>
      </c>
      <c r="F16" s="75" t="s">
        <v>25</v>
      </c>
      <c r="G16" s="72" t="s">
        <v>6</v>
      </c>
      <c r="H16" s="70" t="s">
        <v>91</v>
      </c>
      <c r="I16" s="73" t="s">
        <v>14</v>
      </c>
      <c r="J16" s="73" t="s">
        <v>92</v>
      </c>
      <c r="K16" s="73" t="s">
        <v>370</v>
      </c>
      <c r="L16" s="73" t="s">
        <v>371</v>
      </c>
      <c r="CA16" s="238"/>
    </row>
    <row r="17" spans="3:79" ht="15.75" thickBot="1" x14ac:dyDescent="0.3">
      <c r="C17" s="74" t="s">
        <v>442</v>
      </c>
      <c r="D17" s="136"/>
      <c r="E17" s="89">
        <v>12</v>
      </c>
      <c r="F17" s="239">
        <f>HLOOKUP($C17,$BZ$2:$CM$3,2,0)</f>
        <v>43674.39</v>
      </c>
      <c r="G17" s="50">
        <f>D17*E17*F17</f>
        <v>0</v>
      </c>
      <c r="H17" s="103"/>
      <c r="I17" s="51" t="s">
        <v>456</v>
      </c>
      <c r="J17" s="51" t="str">
        <f>VLOOKUP(I17,Presupuesto!$B$11:$C$565,2,0)</f>
        <v>SUELDOS Y SALARIOS PERMANENTES</v>
      </c>
      <c r="K17" s="155" t="s">
        <v>1473</v>
      </c>
      <c r="L17" s="35" t="s">
        <v>354</v>
      </c>
      <c r="CA17" s="238"/>
    </row>
    <row r="18" spans="3:79" x14ac:dyDescent="0.25">
      <c r="C18" s="108" t="s">
        <v>26</v>
      </c>
      <c r="D18" s="100"/>
      <c r="E18" s="91">
        <v>0</v>
      </c>
      <c r="F18" s="37">
        <f>IF(E17=0,"",(G17/E17)/12*E17)</f>
        <v>0</v>
      </c>
      <c r="G18" s="34">
        <f>F18</f>
        <v>0</v>
      </c>
      <c r="H18" s="101"/>
      <c r="I18" s="53" t="s">
        <v>476</v>
      </c>
      <c r="J18" s="53" t="str">
        <f>VLOOKUP(I18,Presupuesto!$B$11:$C$565,2,0)</f>
        <v>AGUINALDO Y DECIMO CUARTO MES</v>
      </c>
      <c r="K18" s="35" t="str">
        <f t="shared" ref="K18:K49" si="0">$K$17</f>
        <v>Gestión Tecnologías de Información y Comunicación</v>
      </c>
      <c r="L18" s="35" t="s">
        <v>372</v>
      </c>
      <c r="CA18" s="238"/>
    </row>
    <row r="19" spans="3:79" ht="15.75" thickBot="1" x14ac:dyDescent="0.3">
      <c r="C19" s="109" t="s">
        <v>27</v>
      </c>
      <c r="D19" s="100"/>
      <c r="E19" s="91">
        <v>0</v>
      </c>
      <c r="F19" s="54">
        <f>IF(E17&lt;6,"",((E17-6)/12)*(G17/E17))</f>
        <v>0</v>
      </c>
      <c r="G19" s="34">
        <f>F19</f>
        <v>0</v>
      </c>
      <c r="H19" s="101"/>
      <c r="I19" s="38" t="s">
        <v>479</v>
      </c>
      <c r="J19" s="38" t="str">
        <f>VLOOKUP(I19,Presupuesto!$B$11:$C$565,2,0)</f>
        <v>DECIMOCUARTO MES</v>
      </c>
      <c r="K19" s="35" t="str">
        <f t="shared" si="0"/>
        <v>Gestión Tecnologías de Información y Comunicación</v>
      </c>
      <c r="L19" s="35" t="s">
        <v>355</v>
      </c>
      <c r="CA19" s="238"/>
    </row>
    <row r="20" spans="3:79" ht="15.75" thickBot="1" x14ac:dyDescent="0.3">
      <c r="C20" s="74" t="s">
        <v>443</v>
      </c>
      <c r="D20" s="136"/>
      <c r="E20" s="89">
        <v>12</v>
      </c>
      <c r="F20" s="239">
        <f>HLOOKUP($C20,$BZ$2:$CM$3,2,0)</f>
        <v>39703.99</v>
      </c>
      <c r="G20" s="50">
        <f>D20*E20*F20</f>
        <v>0</v>
      </c>
      <c r="H20" s="103"/>
      <c r="I20" s="51" t="s">
        <v>456</v>
      </c>
      <c r="J20" s="51" t="str">
        <f>VLOOKUP(I20,Presupuesto!$B$11:$C$565,2,0)</f>
        <v>SUELDOS Y SALARIOS PERMANENTES</v>
      </c>
      <c r="K20" s="35" t="str">
        <f t="shared" si="0"/>
        <v>Gestión Tecnologías de Información y Comunicación</v>
      </c>
      <c r="L20" s="35" t="s">
        <v>355</v>
      </c>
    </row>
    <row r="21" spans="3:79" x14ac:dyDescent="0.25">
      <c r="C21" s="108" t="s">
        <v>26</v>
      </c>
      <c r="D21" s="100"/>
      <c r="E21" s="91">
        <v>0</v>
      </c>
      <c r="F21" s="37">
        <f>IF(E20=0,"",(G20/E20)/12*E20)</f>
        <v>0</v>
      </c>
      <c r="G21" s="34">
        <f>F21</f>
        <v>0</v>
      </c>
      <c r="H21" s="101"/>
      <c r="I21" s="53" t="s">
        <v>476</v>
      </c>
      <c r="J21" s="53" t="str">
        <f>VLOOKUP(I21,Presupuesto!$B$11:$C$565,2,0)</f>
        <v>AGUINALDO Y DECIMO CUARTO MES</v>
      </c>
      <c r="K21" s="35" t="str">
        <f t="shared" si="0"/>
        <v>Gestión Tecnologías de Información y Comunicación</v>
      </c>
      <c r="L21" s="35" t="s">
        <v>355</v>
      </c>
    </row>
    <row r="22" spans="3:79" ht="15.75" thickBot="1" x14ac:dyDescent="0.3">
      <c r="C22" s="109" t="s">
        <v>27</v>
      </c>
      <c r="D22" s="100"/>
      <c r="E22" s="91">
        <v>0</v>
      </c>
      <c r="F22" s="54">
        <f>IF(E20&lt;6,"",((E20-6)/12)*(G20/E20))</f>
        <v>0</v>
      </c>
      <c r="G22" s="34">
        <f>F22</f>
        <v>0</v>
      </c>
      <c r="H22" s="101"/>
      <c r="I22" s="38" t="s">
        <v>479</v>
      </c>
      <c r="J22" s="38" t="str">
        <f>VLOOKUP(I22,Presupuesto!$B$11:$C$565,2,0)</f>
        <v>DECIMOCUARTO MES</v>
      </c>
      <c r="K22" s="35" t="str">
        <f t="shared" si="0"/>
        <v>Gestión Tecnologías de Información y Comunicación</v>
      </c>
      <c r="L22" s="35" t="s">
        <v>355</v>
      </c>
    </row>
    <row r="23" spans="3:79" ht="15.75" thickBot="1" x14ac:dyDescent="0.3">
      <c r="C23" s="74" t="s">
        <v>444</v>
      </c>
      <c r="D23" s="136"/>
      <c r="E23" s="89">
        <v>12</v>
      </c>
      <c r="F23" s="239">
        <f>HLOOKUP($C23,$BZ$2:$CM$3,2,0)</f>
        <v>35733.589999999997</v>
      </c>
      <c r="G23" s="50">
        <f>D23*E23*F23</f>
        <v>0</v>
      </c>
      <c r="H23" s="103"/>
      <c r="I23" s="51" t="s">
        <v>456</v>
      </c>
      <c r="J23" s="51" t="str">
        <f>VLOOKUP(I23,Presupuesto!$B$11:$C$565,2,0)</f>
        <v>SUELDOS Y SALARIOS PERMANENTES</v>
      </c>
      <c r="K23" s="35" t="str">
        <f t="shared" si="0"/>
        <v>Gestión Tecnologías de Información y Comunicación</v>
      </c>
      <c r="L23" s="35" t="s">
        <v>355</v>
      </c>
    </row>
    <row r="24" spans="3:79" x14ac:dyDescent="0.25">
      <c r="C24" s="108" t="s">
        <v>26</v>
      </c>
      <c r="D24" s="100"/>
      <c r="E24" s="91">
        <v>0</v>
      </c>
      <c r="F24" s="37">
        <f>IF(E23=0,"",(G23/E23)/12*E23)</f>
        <v>0</v>
      </c>
      <c r="G24" s="34">
        <f>F24</f>
        <v>0</v>
      </c>
      <c r="H24" s="101"/>
      <c r="I24" s="53" t="s">
        <v>476</v>
      </c>
      <c r="J24" s="53" t="str">
        <f>VLOOKUP(I24,Presupuesto!$B$11:$C$565,2,0)</f>
        <v>AGUINALDO Y DECIMO CUARTO MES</v>
      </c>
      <c r="K24" s="35" t="str">
        <f t="shared" si="0"/>
        <v>Gestión Tecnologías de Información y Comunicación</v>
      </c>
      <c r="L24" s="35" t="s">
        <v>355</v>
      </c>
    </row>
    <row r="25" spans="3:79" ht="15.75" thickBot="1" x14ac:dyDescent="0.3">
      <c r="C25" s="109" t="s">
        <v>27</v>
      </c>
      <c r="D25" s="100"/>
      <c r="E25" s="91">
        <v>0</v>
      </c>
      <c r="F25" s="54">
        <f>IF(E23&lt;6,"",((E23-6)/12)*(G23/E23))</f>
        <v>0</v>
      </c>
      <c r="G25" s="34">
        <f>F25</f>
        <v>0</v>
      </c>
      <c r="H25" s="101"/>
      <c r="I25" s="38" t="s">
        <v>479</v>
      </c>
      <c r="J25" s="38" t="str">
        <f>VLOOKUP(I25,Presupuesto!$B$11:$C$565,2,0)</f>
        <v>DECIMOCUARTO MES</v>
      </c>
      <c r="K25" s="35" t="str">
        <f t="shared" si="0"/>
        <v>Gestión Tecnologías de Información y Comunicación</v>
      </c>
      <c r="L25" s="35" t="s">
        <v>355</v>
      </c>
    </row>
    <row r="26" spans="3:79" ht="15.75" thickBot="1" x14ac:dyDescent="0.3">
      <c r="C26" s="74" t="s">
        <v>445</v>
      </c>
      <c r="D26" s="136"/>
      <c r="E26" s="89">
        <v>12</v>
      </c>
      <c r="F26" s="239">
        <f>HLOOKUP($C26,$BZ$2:$CM$3,2,0)</f>
        <v>31763.19</v>
      </c>
      <c r="G26" s="50">
        <f>D26*E26*F26</f>
        <v>0</v>
      </c>
      <c r="H26" s="103"/>
      <c r="I26" s="51" t="s">
        <v>456</v>
      </c>
      <c r="J26" s="51" t="str">
        <f>VLOOKUP(I26,Presupuesto!$B$11:$C$565,2,0)</f>
        <v>SUELDOS Y SALARIOS PERMANENTES</v>
      </c>
      <c r="K26" s="35" t="str">
        <f t="shared" si="0"/>
        <v>Gestión Tecnologías de Información y Comunicación</v>
      </c>
      <c r="L26" s="35" t="s">
        <v>355</v>
      </c>
    </row>
    <row r="27" spans="3:79" x14ac:dyDescent="0.25">
      <c r="C27" s="108" t="s">
        <v>26</v>
      </c>
      <c r="D27" s="100"/>
      <c r="E27" s="91">
        <v>0</v>
      </c>
      <c r="F27" s="37">
        <f>IF(E26=0,"",(G26/E26)/12*E26)</f>
        <v>0</v>
      </c>
      <c r="G27" s="34">
        <f>F27</f>
        <v>0</v>
      </c>
      <c r="H27" s="101"/>
      <c r="I27" s="53" t="s">
        <v>476</v>
      </c>
      <c r="J27" s="53" t="str">
        <f>VLOOKUP(I27,Presupuesto!$B$11:$C$565,2,0)</f>
        <v>AGUINALDO Y DECIMO CUARTO MES</v>
      </c>
      <c r="K27" s="35" t="str">
        <f t="shared" si="0"/>
        <v>Gestión Tecnologías de Información y Comunicación</v>
      </c>
      <c r="L27" s="35" t="s">
        <v>355</v>
      </c>
    </row>
    <row r="28" spans="3:79" ht="15.75" thickBot="1" x14ac:dyDescent="0.3">
      <c r="C28" s="109" t="s">
        <v>27</v>
      </c>
      <c r="D28" s="100"/>
      <c r="E28" s="91">
        <v>0</v>
      </c>
      <c r="F28" s="54">
        <f>IF(E26&lt;6,"",((E26-6)/12)*(G26/E26))</f>
        <v>0</v>
      </c>
      <c r="G28" s="34">
        <f>F28</f>
        <v>0</v>
      </c>
      <c r="H28" s="101"/>
      <c r="I28" s="38" t="s">
        <v>479</v>
      </c>
      <c r="J28" s="38" t="str">
        <f>VLOOKUP(I28,Presupuesto!$B$11:$C$565,2,0)</f>
        <v>DECIMOCUARTO MES</v>
      </c>
      <c r="K28" s="35" t="str">
        <f t="shared" si="0"/>
        <v>Gestión Tecnologías de Información y Comunicación</v>
      </c>
      <c r="L28" s="35" t="s">
        <v>355</v>
      </c>
    </row>
    <row r="29" spans="3:79" ht="15.75" thickBot="1" x14ac:dyDescent="0.3">
      <c r="C29" s="74" t="s">
        <v>446</v>
      </c>
      <c r="D29" s="136"/>
      <c r="E29" s="89">
        <v>12</v>
      </c>
      <c r="F29" s="239">
        <f>HLOOKUP($C29,$BZ$2:$CM$3,2,0)</f>
        <v>29777.99</v>
      </c>
      <c r="G29" s="50">
        <f>D29*E29*F29</f>
        <v>0</v>
      </c>
      <c r="H29" s="103"/>
      <c r="I29" s="51" t="s">
        <v>456</v>
      </c>
      <c r="J29" s="51" t="str">
        <f>VLOOKUP(I29,Presupuesto!$B$11:$C$565,2,0)</f>
        <v>SUELDOS Y SALARIOS PERMANENTES</v>
      </c>
      <c r="K29" s="35" t="str">
        <f t="shared" si="0"/>
        <v>Gestión Tecnologías de Información y Comunicación</v>
      </c>
      <c r="L29" s="35" t="s">
        <v>355</v>
      </c>
    </row>
    <row r="30" spans="3:79" x14ac:dyDescent="0.25">
      <c r="C30" s="108" t="s">
        <v>26</v>
      </c>
      <c r="D30" s="100"/>
      <c r="E30" s="91">
        <v>0</v>
      </c>
      <c r="F30" s="37">
        <f>IF(E29=0,"",(G29/E29)/12*E29)</f>
        <v>0</v>
      </c>
      <c r="G30" s="34">
        <f>F30</f>
        <v>0</v>
      </c>
      <c r="H30" s="101"/>
      <c r="I30" s="53" t="s">
        <v>476</v>
      </c>
      <c r="J30" s="53" t="str">
        <f>VLOOKUP(I30,Presupuesto!$B$11:$C$565,2,0)</f>
        <v>AGUINALDO Y DECIMO CUARTO MES</v>
      </c>
      <c r="K30" s="35" t="str">
        <f t="shared" si="0"/>
        <v>Gestión Tecnologías de Información y Comunicación</v>
      </c>
      <c r="L30" s="35" t="s">
        <v>355</v>
      </c>
    </row>
    <row r="31" spans="3:79" ht="15.75" thickBot="1" x14ac:dyDescent="0.3">
      <c r="C31" s="109" t="s">
        <v>27</v>
      </c>
      <c r="D31" s="100"/>
      <c r="E31" s="91">
        <v>0</v>
      </c>
      <c r="F31" s="54">
        <f>IF(E29&lt;6,"",((E29-6)/12)*(G29/E29))</f>
        <v>0</v>
      </c>
      <c r="G31" s="34">
        <f>F31</f>
        <v>0</v>
      </c>
      <c r="H31" s="101"/>
      <c r="I31" s="38" t="s">
        <v>479</v>
      </c>
      <c r="J31" s="38" t="str">
        <f>VLOOKUP(I31,Presupuesto!$B$11:$C$565,2,0)</f>
        <v>DECIMOCUARTO MES</v>
      </c>
      <c r="K31" s="35" t="str">
        <f t="shared" si="0"/>
        <v>Gestión Tecnologías de Información y Comunicación</v>
      </c>
      <c r="L31" s="35" t="s">
        <v>355</v>
      </c>
    </row>
    <row r="32" spans="3:79" ht="15.75" thickBot="1" x14ac:dyDescent="0.3">
      <c r="C32" s="74" t="s">
        <v>447</v>
      </c>
      <c r="D32" s="136"/>
      <c r="E32" s="89">
        <v>12</v>
      </c>
      <c r="F32" s="239">
        <f>HLOOKUP($C32,$BZ$2:$CM$3,2,0)</f>
        <v>27792.79</v>
      </c>
      <c r="G32" s="50">
        <f>D32*E32*F32</f>
        <v>0</v>
      </c>
      <c r="H32" s="103"/>
      <c r="I32" s="51" t="s">
        <v>456</v>
      </c>
      <c r="J32" s="51" t="str">
        <f>VLOOKUP(I32,Presupuesto!$B$11:$C$565,2,0)</f>
        <v>SUELDOS Y SALARIOS PERMANENTES</v>
      </c>
      <c r="K32" s="35" t="str">
        <f t="shared" si="0"/>
        <v>Gestión Tecnologías de Información y Comunicación</v>
      </c>
      <c r="L32" s="35" t="s">
        <v>355</v>
      </c>
    </row>
    <row r="33" spans="3:12" x14ac:dyDescent="0.25">
      <c r="C33" s="108" t="s">
        <v>26</v>
      </c>
      <c r="D33" s="100"/>
      <c r="E33" s="91">
        <v>0</v>
      </c>
      <c r="F33" s="37">
        <f>IF(E32=0,"",(G32/E32)/12*E32)</f>
        <v>0</v>
      </c>
      <c r="G33" s="34">
        <f>F33</f>
        <v>0</v>
      </c>
      <c r="H33" s="101"/>
      <c r="I33" s="53" t="s">
        <v>476</v>
      </c>
      <c r="J33" s="53" t="str">
        <f>VLOOKUP(I33,Presupuesto!$B$11:$C$565,2,0)</f>
        <v>AGUINALDO Y DECIMO CUARTO MES</v>
      </c>
      <c r="K33" s="35" t="str">
        <f t="shared" si="0"/>
        <v>Gestión Tecnologías de Información y Comunicación</v>
      </c>
      <c r="L33" s="35" t="s">
        <v>355</v>
      </c>
    </row>
    <row r="34" spans="3:12" ht="15.75" thickBot="1" x14ac:dyDescent="0.3">
      <c r="C34" s="109" t="s">
        <v>27</v>
      </c>
      <c r="D34" s="100"/>
      <c r="E34" s="91">
        <v>0</v>
      </c>
      <c r="F34" s="54">
        <f>IF(E32&lt;6,"",((E32-6)/12)*(G32/E32))</f>
        <v>0</v>
      </c>
      <c r="G34" s="34">
        <f>F34</f>
        <v>0</v>
      </c>
      <c r="H34" s="101"/>
      <c r="I34" s="38" t="s">
        <v>479</v>
      </c>
      <c r="J34" s="38" t="str">
        <f>VLOOKUP(I34,Presupuesto!$B$11:$C$565,2,0)</f>
        <v>DECIMOCUARTO MES</v>
      </c>
      <c r="K34" s="35" t="str">
        <f t="shared" si="0"/>
        <v>Gestión Tecnologías de Información y Comunicación</v>
      </c>
      <c r="L34" s="35" t="s">
        <v>355</v>
      </c>
    </row>
    <row r="35" spans="3:12" ht="15.75" thickBot="1" x14ac:dyDescent="0.3">
      <c r="C35" s="74" t="s">
        <v>448</v>
      </c>
      <c r="D35" s="136"/>
      <c r="E35" s="89">
        <v>12</v>
      </c>
      <c r="F35" s="239">
        <f>HLOOKUP($C35,$BZ$2:$CM$3,2,0)</f>
        <v>18859.39</v>
      </c>
      <c r="G35" s="50">
        <f>D35*E35*F35</f>
        <v>0</v>
      </c>
      <c r="H35" s="103"/>
      <c r="I35" s="51" t="s">
        <v>456</v>
      </c>
      <c r="J35" s="51" t="str">
        <f>VLOOKUP(I35,Presupuesto!$B$11:$C$565,2,0)</f>
        <v>SUELDOS Y SALARIOS PERMANENTES</v>
      </c>
      <c r="K35" s="35" t="str">
        <f t="shared" si="0"/>
        <v>Gestión Tecnologías de Información y Comunicación</v>
      </c>
      <c r="L35" s="35" t="s">
        <v>355</v>
      </c>
    </row>
    <row r="36" spans="3:12" x14ac:dyDescent="0.25">
      <c r="C36" s="108" t="s">
        <v>26</v>
      </c>
      <c r="D36" s="100"/>
      <c r="E36" s="91">
        <v>0</v>
      </c>
      <c r="F36" s="37">
        <f>IF(E35=0,"",(G35/E35)/12*E35)</f>
        <v>0</v>
      </c>
      <c r="G36" s="34">
        <f>F36</f>
        <v>0</v>
      </c>
      <c r="H36" s="101"/>
      <c r="I36" s="53" t="s">
        <v>476</v>
      </c>
      <c r="J36" s="53" t="str">
        <f>VLOOKUP(I36,Presupuesto!$B$11:$C$565,2,0)</f>
        <v>AGUINALDO Y DECIMO CUARTO MES</v>
      </c>
      <c r="K36" s="35" t="str">
        <f t="shared" si="0"/>
        <v>Gestión Tecnologías de Información y Comunicación</v>
      </c>
      <c r="L36" s="35" t="s">
        <v>355</v>
      </c>
    </row>
    <row r="37" spans="3:12" ht="15.75" thickBot="1" x14ac:dyDescent="0.3">
      <c r="C37" s="109" t="s">
        <v>27</v>
      </c>
      <c r="D37" s="100"/>
      <c r="E37" s="91">
        <v>0</v>
      </c>
      <c r="F37" s="54">
        <f>IF(E35&lt;6,"",((E35-6)/12)*(G35/E35))</f>
        <v>0</v>
      </c>
      <c r="G37" s="34">
        <f>F37</f>
        <v>0</v>
      </c>
      <c r="H37" s="101"/>
      <c r="I37" s="38" t="s">
        <v>479</v>
      </c>
      <c r="J37" s="38" t="str">
        <f>VLOOKUP(I37,Presupuesto!$B$11:$C$565,2,0)</f>
        <v>DECIMOCUARTO MES</v>
      </c>
      <c r="K37" s="35" t="str">
        <f t="shared" si="0"/>
        <v>Gestión Tecnologías de Información y Comunicación</v>
      </c>
      <c r="L37" s="35" t="s">
        <v>355</v>
      </c>
    </row>
    <row r="38" spans="3:12" ht="15.75" thickBot="1" x14ac:dyDescent="0.3">
      <c r="C38" s="74" t="s">
        <v>449</v>
      </c>
      <c r="D38" s="136"/>
      <c r="E38" s="89">
        <v>12</v>
      </c>
      <c r="F38" s="239">
        <f>HLOOKUP($C38,$BZ$2:$CM$3,2,0)</f>
        <v>17866.8</v>
      </c>
      <c r="G38" s="50">
        <f>D38*E38*F38</f>
        <v>0</v>
      </c>
      <c r="H38" s="103"/>
      <c r="I38" s="51" t="s">
        <v>456</v>
      </c>
      <c r="J38" s="51" t="str">
        <f>VLOOKUP(I38,Presupuesto!$B$11:$C$565,2,0)</f>
        <v>SUELDOS Y SALARIOS PERMANENTES</v>
      </c>
      <c r="K38" s="35" t="str">
        <f t="shared" si="0"/>
        <v>Gestión Tecnologías de Información y Comunicación</v>
      </c>
      <c r="L38" s="35" t="s">
        <v>355</v>
      </c>
    </row>
    <row r="39" spans="3:12" x14ac:dyDescent="0.25">
      <c r="C39" s="108" t="s">
        <v>26</v>
      </c>
      <c r="D39" s="100"/>
      <c r="E39" s="91">
        <v>0</v>
      </c>
      <c r="F39" s="37">
        <f>IF(E38=0,"",(G38/E38)/12*E38)</f>
        <v>0</v>
      </c>
      <c r="G39" s="34">
        <f>F39</f>
        <v>0</v>
      </c>
      <c r="H39" s="101"/>
      <c r="I39" s="53" t="s">
        <v>476</v>
      </c>
      <c r="J39" s="53" t="str">
        <f>VLOOKUP(I39,Presupuesto!$B$11:$C$565,2,0)</f>
        <v>AGUINALDO Y DECIMO CUARTO MES</v>
      </c>
      <c r="K39" s="35" t="str">
        <f t="shared" si="0"/>
        <v>Gestión Tecnologías de Información y Comunicación</v>
      </c>
      <c r="L39" s="35" t="s">
        <v>355</v>
      </c>
    </row>
    <row r="40" spans="3:12" ht="15.75" thickBot="1" x14ac:dyDescent="0.3">
      <c r="C40" s="109" t="s">
        <v>27</v>
      </c>
      <c r="D40" s="100"/>
      <c r="E40" s="91">
        <v>0</v>
      </c>
      <c r="F40" s="54">
        <f>IF(E38&lt;6,"",((E38-6)/12)*(G38/E38))</f>
        <v>0</v>
      </c>
      <c r="G40" s="34">
        <f>F40</f>
        <v>0</v>
      </c>
      <c r="H40" s="101"/>
      <c r="I40" s="38" t="s">
        <v>479</v>
      </c>
      <c r="J40" s="38" t="str">
        <f>VLOOKUP(I40,Presupuesto!$B$11:$C$565,2,0)</f>
        <v>DECIMOCUARTO MES</v>
      </c>
      <c r="K40" s="35" t="str">
        <f t="shared" si="0"/>
        <v>Gestión Tecnologías de Información y Comunicación</v>
      </c>
      <c r="L40" s="35" t="s">
        <v>355</v>
      </c>
    </row>
    <row r="41" spans="3:12" ht="15.75" thickBot="1" x14ac:dyDescent="0.3">
      <c r="C41" s="74" t="s">
        <v>450</v>
      </c>
      <c r="D41" s="136"/>
      <c r="E41" s="89">
        <v>12</v>
      </c>
      <c r="F41" s="239">
        <f>HLOOKUP($C41,$BZ$2:$CM$3,2,0)</f>
        <v>13896.4</v>
      </c>
      <c r="G41" s="50">
        <f>D41*E41*F41</f>
        <v>0</v>
      </c>
      <c r="H41" s="103"/>
      <c r="I41" s="51" t="s">
        <v>456</v>
      </c>
      <c r="J41" s="51" t="str">
        <f>VLOOKUP(I41,Presupuesto!$B$11:$C$565,2,0)</f>
        <v>SUELDOS Y SALARIOS PERMANENTES</v>
      </c>
      <c r="K41" s="35" t="str">
        <f t="shared" si="0"/>
        <v>Gestión Tecnologías de Información y Comunicación</v>
      </c>
      <c r="L41" s="35" t="s">
        <v>355</v>
      </c>
    </row>
    <row r="42" spans="3:12" x14ac:dyDescent="0.25">
      <c r="C42" s="108" t="s">
        <v>26</v>
      </c>
      <c r="D42" s="100"/>
      <c r="E42" s="91">
        <v>0</v>
      </c>
      <c r="F42" s="37">
        <f>IF(E41=0,"",(G41/E41)/12*E41)</f>
        <v>0</v>
      </c>
      <c r="G42" s="34">
        <f>F42</f>
        <v>0</v>
      </c>
      <c r="H42" s="101"/>
      <c r="I42" s="53" t="s">
        <v>476</v>
      </c>
      <c r="J42" s="53" t="str">
        <f>VLOOKUP(I42,Presupuesto!$B$11:$C$565,2,0)</f>
        <v>AGUINALDO Y DECIMO CUARTO MES</v>
      </c>
      <c r="K42" s="35" t="str">
        <f t="shared" si="0"/>
        <v>Gestión Tecnologías de Información y Comunicación</v>
      </c>
      <c r="L42" s="35" t="s">
        <v>355</v>
      </c>
    </row>
    <row r="43" spans="3:12" ht="15.75" thickBot="1" x14ac:dyDescent="0.3">
      <c r="C43" s="109" t="s">
        <v>27</v>
      </c>
      <c r="D43" s="100"/>
      <c r="E43" s="91">
        <v>0</v>
      </c>
      <c r="F43" s="54">
        <f>IF(E41&lt;6,"",((E41-6)/12)*(G41/E41))</f>
        <v>0</v>
      </c>
      <c r="G43" s="34">
        <f>F43</f>
        <v>0</v>
      </c>
      <c r="H43" s="101"/>
      <c r="I43" s="38" t="s">
        <v>479</v>
      </c>
      <c r="J43" s="38" t="str">
        <f>VLOOKUP(I43,Presupuesto!$B$11:$C$565,2,0)</f>
        <v>DECIMOCUARTO MES</v>
      </c>
      <c r="K43" s="35" t="str">
        <f t="shared" si="0"/>
        <v>Gestión Tecnologías de Información y Comunicación</v>
      </c>
      <c r="L43" s="35" t="s">
        <v>355</v>
      </c>
    </row>
    <row r="44" spans="3:12" ht="15.75" thickBot="1" x14ac:dyDescent="0.3">
      <c r="C44" s="74" t="s">
        <v>451</v>
      </c>
      <c r="D44" s="136"/>
      <c r="E44" s="89">
        <v>12</v>
      </c>
      <c r="F44" s="239">
        <f>HLOOKUP($C44,$BZ$2:$CM$3,2,0)</f>
        <v>15004.09</v>
      </c>
      <c r="G44" s="50">
        <f>D44*E44*F44</f>
        <v>0</v>
      </c>
      <c r="H44" s="103"/>
      <c r="I44" s="51" t="s">
        <v>456</v>
      </c>
      <c r="J44" s="51" t="str">
        <f>VLOOKUP(I44,Presupuesto!$B$11:$C$565,2,0)</f>
        <v>SUELDOS Y SALARIOS PERMANENTES</v>
      </c>
      <c r="K44" s="35" t="str">
        <f t="shared" si="0"/>
        <v>Gestión Tecnologías de Información y Comunicación</v>
      </c>
      <c r="L44" s="35" t="s">
        <v>355</v>
      </c>
    </row>
    <row r="45" spans="3:12" x14ac:dyDescent="0.25">
      <c r="C45" s="108" t="s">
        <v>26</v>
      </c>
      <c r="D45" s="100"/>
      <c r="E45" s="91">
        <v>0</v>
      </c>
      <c r="F45" s="37">
        <f>IF(E44=0,"",(G44/E44)/12*E44)</f>
        <v>0</v>
      </c>
      <c r="G45" s="34">
        <f>F45</f>
        <v>0</v>
      </c>
      <c r="H45" s="101"/>
      <c r="I45" s="53" t="s">
        <v>476</v>
      </c>
      <c r="J45" s="53" t="str">
        <f>VLOOKUP(I45,Presupuesto!$B$11:$C$565,2,0)</f>
        <v>AGUINALDO Y DECIMO CUARTO MES</v>
      </c>
      <c r="K45" s="35" t="str">
        <f t="shared" si="0"/>
        <v>Gestión Tecnologías de Información y Comunicación</v>
      </c>
      <c r="L45" s="35" t="s">
        <v>355</v>
      </c>
    </row>
    <row r="46" spans="3:12" ht="15.75" thickBot="1" x14ac:dyDescent="0.3">
      <c r="C46" s="109" t="s">
        <v>27</v>
      </c>
      <c r="D46" s="100"/>
      <c r="E46" s="91">
        <v>0</v>
      </c>
      <c r="F46" s="54">
        <f>IF(E44&lt;6,"",((E44-6)/12)*(G44/E44))</f>
        <v>0</v>
      </c>
      <c r="G46" s="34">
        <f>F46</f>
        <v>0</v>
      </c>
      <c r="H46" s="101"/>
      <c r="I46" s="38" t="s">
        <v>479</v>
      </c>
      <c r="J46" s="38" t="str">
        <f>VLOOKUP(I46,Presupuesto!$B$11:$C$565,2,0)</f>
        <v>DECIMOCUARTO MES</v>
      </c>
      <c r="K46" s="35" t="str">
        <f t="shared" si="0"/>
        <v>Gestión Tecnologías de Información y Comunicación</v>
      </c>
      <c r="L46" s="35" t="s">
        <v>355</v>
      </c>
    </row>
    <row r="47" spans="3:12" ht="15.75" thickBot="1" x14ac:dyDescent="0.3">
      <c r="C47" s="74" t="s">
        <v>452</v>
      </c>
      <c r="D47" s="136"/>
      <c r="E47" s="89">
        <v>12</v>
      </c>
      <c r="F47" s="239">
        <f>HLOOKUP($C47,$BZ$2:$CM$3,2,0)</f>
        <v>13238.9</v>
      </c>
      <c r="G47" s="50">
        <f>D47*E47*F47</f>
        <v>0</v>
      </c>
      <c r="H47" s="103"/>
      <c r="I47" s="51" t="s">
        <v>456</v>
      </c>
      <c r="J47" s="51" t="str">
        <f>VLOOKUP(I47,Presupuesto!$B$11:$C$565,2,0)</f>
        <v>SUELDOS Y SALARIOS PERMANENTES</v>
      </c>
      <c r="K47" s="35" t="str">
        <f t="shared" si="0"/>
        <v>Gestión Tecnologías de Información y Comunicación</v>
      </c>
      <c r="L47" s="35" t="s">
        <v>355</v>
      </c>
    </row>
    <row r="48" spans="3:12" x14ac:dyDescent="0.25">
      <c r="C48" s="108" t="s">
        <v>26</v>
      </c>
      <c r="D48" s="100"/>
      <c r="E48" s="91">
        <v>0</v>
      </c>
      <c r="F48" s="37">
        <f>IF(E47=0,"",(G47/E47)/12*E47)</f>
        <v>0</v>
      </c>
      <c r="G48" s="34">
        <f>F48</f>
        <v>0</v>
      </c>
      <c r="H48" s="101"/>
      <c r="I48" s="53" t="s">
        <v>476</v>
      </c>
      <c r="J48" s="53" t="str">
        <f>VLOOKUP(I48,Presupuesto!$B$11:$C$565,2,0)</f>
        <v>AGUINALDO Y DECIMO CUARTO MES</v>
      </c>
      <c r="K48" s="35" t="str">
        <f t="shared" si="0"/>
        <v>Gestión Tecnologías de Información y Comunicación</v>
      </c>
      <c r="L48" s="35" t="s">
        <v>355</v>
      </c>
    </row>
    <row r="49" spans="3:12" ht="15.75" thickBot="1" x14ac:dyDescent="0.3">
      <c r="C49" s="109" t="s">
        <v>27</v>
      </c>
      <c r="D49" s="100"/>
      <c r="E49" s="91">
        <v>0</v>
      </c>
      <c r="F49" s="54">
        <f>IF(E47&lt;6,"",((E47-6)/12)*(G47/E47))</f>
        <v>0</v>
      </c>
      <c r="G49" s="34">
        <f>F49</f>
        <v>0</v>
      </c>
      <c r="H49" s="101"/>
      <c r="I49" s="38" t="s">
        <v>479</v>
      </c>
      <c r="J49" s="38" t="str">
        <f>VLOOKUP(I49,Presupuesto!$B$11:$C$565,2,0)</f>
        <v>DECIMOCUARTO MES</v>
      </c>
      <c r="K49" s="35" t="str">
        <f t="shared" si="0"/>
        <v>Gestión Tecnologías de Información y Comunicación</v>
      </c>
      <c r="L49" s="35" t="s">
        <v>355</v>
      </c>
    </row>
    <row r="50" spans="3:12" ht="15.75" thickBot="1" x14ac:dyDescent="0.3">
      <c r="C50" s="74" t="s">
        <v>453</v>
      </c>
      <c r="D50" s="136"/>
      <c r="E50" s="89">
        <v>12</v>
      </c>
      <c r="F50" s="239">
        <f>HLOOKUP($C50,$BZ$2:$CM$3,2,0)</f>
        <v>12356.31</v>
      </c>
      <c r="G50" s="50">
        <f>D50*E50*F50</f>
        <v>0</v>
      </c>
      <c r="H50" s="103"/>
      <c r="I50" s="51" t="s">
        <v>456</v>
      </c>
      <c r="J50" s="51" t="str">
        <f>VLOOKUP(I50,Presupuesto!$B$11:$C$565,2,0)</f>
        <v>SUELDOS Y SALARIOS PERMANENTES</v>
      </c>
      <c r="K50" s="35" t="str">
        <f t="shared" ref="K50:K67" si="1">$K$17</f>
        <v>Gestión Tecnologías de Información y Comunicación</v>
      </c>
      <c r="L50" s="35" t="s">
        <v>355</v>
      </c>
    </row>
    <row r="51" spans="3:12" x14ac:dyDescent="0.25">
      <c r="C51" s="108" t="s">
        <v>26</v>
      </c>
      <c r="D51" s="100"/>
      <c r="E51" s="91">
        <v>0</v>
      </c>
      <c r="F51" s="37">
        <f>IF(E50=0,"",(G50/E50)/12*E50)</f>
        <v>0</v>
      </c>
      <c r="G51" s="34">
        <f>F51</f>
        <v>0</v>
      </c>
      <c r="H51" s="101"/>
      <c r="I51" s="53" t="s">
        <v>476</v>
      </c>
      <c r="J51" s="53" t="str">
        <f>VLOOKUP(I51,Presupuesto!$B$11:$C$565,2,0)</f>
        <v>AGUINALDO Y DECIMO CUARTO MES</v>
      </c>
      <c r="K51" s="35" t="str">
        <f t="shared" si="1"/>
        <v>Gestión Tecnologías de Información y Comunicación</v>
      </c>
      <c r="L51" s="35" t="s">
        <v>355</v>
      </c>
    </row>
    <row r="52" spans="3:12" ht="15.75" thickBot="1" x14ac:dyDescent="0.3">
      <c r="C52" s="109" t="s">
        <v>27</v>
      </c>
      <c r="D52" s="100"/>
      <c r="E52" s="91">
        <v>0</v>
      </c>
      <c r="F52" s="54">
        <f>IF(E50&lt;6,"",((E50-6)/12)*(G50/E50))</f>
        <v>0</v>
      </c>
      <c r="G52" s="34">
        <f>F52</f>
        <v>0</v>
      </c>
      <c r="H52" s="101"/>
      <c r="I52" s="38" t="s">
        <v>479</v>
      </c>
      <c r="J52" s="38" t="str">
        <f>VLOOKUP(I52,Presupuesto!$B$11:$C$565,2,0)</f>
        <v>DECIMOCUARTO MES</v>
      </c>
      <c r="K52" s="35" t="str">
        <f t="shared" si="1"/>
        <v>Gestión Tecnologías de Información y Comunicación</v>
      </c>
      <c r="L52" s="35" t="s">
        <v>355</v>
      </c>
    </row>
    <row r="53" spans="3:12" ht="15.75" thickBot="1" x14ac:dyDescent="0.3">
      <c r="C53" s="74" t="s">
        <v>454</v>
      </c>
      <c r="D53" s="136"/>
      <c r="E53" s="89">
        <v>12</v>
      </c>
      <c r="F53" s="239">
        <f>HLOOKUP($C53,$BZ$2:$CM$3,2,0)</f>
        <v>463.22</v>
      </c>
      <c r="G53" s="50">
        <f>D53*E53*F53</f>
        <v>0</v>
      </c>
      <c r="H53" s="103"/>
      <c r="I53" s="51" t="s">
        <v>456</v>
      </c>
      <c r="J53" s="51" t="str">
        <f>VLOOKUP(I53,Presupuesto!$B$11:$C$565,2,0)</f>
        <v>SUELDOS Y SALARIOS PERMANENTES</v>
      </c>
      <c r="K53" s="35" t="str">
        <f t="shared" si="1"/>
        <v>Gestión Tecnologías de Información y Comunicación</v>
      </c>
      <c r="L53" s="35" t="s">
        <v>355</v>
      </c>
    </row>
    <row r="54" spans="3:12" x14ac:dyDescent="0.25">
      <c r="C54" s="108" t="s">
        <v>26</v>
      </c>
      <c r="D54" s="100"/>
      <c r="E54" s="91">
        <v>0</v>
      </c>
      <c r="F54" s="37">
        <f>IF(E53=0,"",(G53/E53)/12*E53)</f>
        <v>0</v>
      </c>
      <c r="G54" s="34">
        <f>F54</f>
        <v>0</v>
      </c>
      <c r="H54" s="101"/>
      <c r="I54" s="53" t="s">
        <v>476</v>
      </c>
      <c r="J54" s="53" t="str">
        <f>VLOOKUP(I54,Presupuesto!$B$11:$C$565,2,0)</f>
        <v>AGUINALDO Y DECIMO CUARTO MES</v>
      </c>
      <c r="K54" s="35" t="str">
        <f t="shared" si="1"/>
        <v>Gestión Tecnologías de Información y Comunicación</v>
      </c>
      <c r="L54" s="35" t="s">
        <v>355</v>
      </c>
    </row>
    <row r="55" spans="3:12" ht="15.75" thickBot="1" x14ac:dyDescent="0.3">
      <c r="C55" s="109" t="s">
        <v>27</v>
      </c>
      <c r="D55" s="100"/>
      <c r="E55" s="91">
        <v>0</v>
      </c>
      <c r="F55" s="54">
        <f>IF(E53&lt;6,"",((E53-6)/12)*(G53/E53))</f>
        <v>0</v>
      </c>
      <c r="G55" s="34">
        <f>F55</f>
        <v>0</v>
      </c>
      <c r="H55" s="101"/>
      <c r="I55" s="38" t="s">
        <v>479</v>
      </c>
      <c r="J55" s="38" t="str">
        <f>VLOOKUP(I55,Presupuesto!$B$11:$C$565,2,0)</f>
        <v>DECIMOCUARTO MES</v>
      </c>
      <c r="K55" s="35" t="str">
        <f t="shared" si="1"/>
        <v>Gestión Tecnologías de Información y Comunicación</v>
      </c>
      <c r="L55" s="35" t="s">
        <v>355</v>
      </c>
    </row>
    <row r="56" spans="3:12" ht="15.75" thickBot="1" x14ac:dyDescent="0.3">
      <c r="C56" s="74" t="s">
        <v>455</v>
      </c>
      <c r="D56" s="136"/>
      <c r="E56" s="89">
        <v>12</v>
      </c>
      <c r="F56" s="239">
        <f>HLOOKUP($C56,$BZ$2:$CM$3,2,0)</f>
        <v>2007.3</v>
      </c>
      <c r="G56" s="50">
        <f>D56*E56*F56</f>
        <v>0</v>
      </c>
      <c r="H56" s="103"/>
      <c r="I56" s="51" t="s">
        <v>456</v>
      </c>
      <c r="J56" s="51" t="str">
        <f>VLOOKUP(I56,Presupuesto!$B$11:$C$565,2,0)</f>
        <v>SUELDOS Y SALARIOS PERMANENTES</v>
      </c>
      <c r="K56" s="35" t="str">
        <f t="shared" si="1"/>
        <v>Gestión Tecnologías de Información y Comunicación</v>
      </c>
      <c r="L56" s="35" t="s">
        <v>355</v>
      </c>
    </row>
    <row r="57" spans="3:12" x14ac:dyDescent="0.25">
      <c r="C57" s="108" t="s">
        <v>26</v>
      </c>
      <c r="D57" s="100"/>
      <c r="E57" s="91">
        <v>0</v>
      </c>
      <c r="F57" s="37">
        <f>IF(E56=0,"",(G56/E56)/12*E56)</f>
        <v>0</v>
      </c>
      <c r="G57" s="34">
        <f>F57</f>
        <v>0</v>
      </c>
      <c r="H57" s="101"/>
      <c r="I57" s="53" t="s">
        <v>476</v>
      </c>
      <c r="J57" s="53" t="str">
        <f>VLOOKUP(I57,Presupuesto!$B$11:$C$565,2,0)</f>
        <v>AGUINALDO Y DECIMO CUARTO MES</v>
      </c>
      <c r="K57" s="35" t="str">
        <f t="shared" si="1"/>
        <v>Gestión Tecnologías de Información y Comunicación</v>
      </c>
      <c r="L57" s="35" t="s">
        <v>355</v>
      </c>
    </row>
    <row r="58" spans="3:12" ht="15.75" thickBot="1" x14ac:dyDescent="0.3">
      <c r="C58" s="109" t="s">
        <v>27</v>
      </c>
      <c r="D58" s="100"/>
      <c r="E58" s="91">
        <v>0</v>
      </c>
      <c r="F58" s="54">
        <f>IF(E56&lt;6,"",((E56-6)/12)*(G56/E56))</f>
        <v>0</v>
      </c>
      <c r="G58" s="34">
        <f>F58</f>
        <v>0</v>
      </c>
      <c r="H58" s="101"/>
      <c r="I58" s="38" t="s">
        <v>479</v>
      </c>
      <c r="J58" s="38" t="str">
        <f>VLOOKUP(I58,Presupuesto!$B$11:$C$565,2,0)</f>
        <v>DECIMOCUARTO MES</v>
      </c>
      <c r="K58" s="35" t="str">
        <f t="shared" si="1"/>
        <v>Gestión Tecnologías de Información y Comunicación</v>
      </c>
      <c r="L58" s="35" t="s">
        <v>355</v>
      </c>
    </row>
    <row r="59" spans="3:12" ht="15.75" thickBot="1" x14ac:dyDescent="0.3">
      <c r="C59" s="77" t="s">
        <v>51</v>
      </c>
      <c r="D59" s="136">
        <v>1</v>
      </c>
      <c r="E59" s="89">
        <v>12</v>
      </c>
      <c r="F59" s="76">
        <v>3000</v>
      </c>
      <c r="G59" s="50">
        <f>D59*E59*F59</f>
        <v>36000</v>
      </c>
      <c r="H59" s="103" t="s">
        <v>89</v>
      </c>
      <c r="I59" s="51" t="s">
        <v>665</v>
      </c>
      <c r="J59" s="51" t="str">
        <f>VLOOKUP(I59,Presupuesto!$B$11:$C$565,2,0)</f>
        <v>OTROS SERVICIOS TECNICOS Y PROFESIONALES</v>
      </c>
      <c r="K59" s="35" t="str">
        <f t="shared" si="1"/>
        <v>Gestión Tecnologías de Información y Comunicación</v>
      </c>
      <c r="L59" s="35" t="s">
        <v>355</v>
      </c>
    </row>
    <row r="60" spans="3:12" x14ac:dyDescent="0.25">
      <c r="C60" s="108" t="s">
        <v>26</v>
      </c>
      <c r="D60" s="100"/>
      <c r="E60" s="91">
        <v>0</v>
      </c>
      <c r="F60" s="54"/>
      <c r="G60" s="34">
        <f>F60</f>
        <v>0</v>
      </c>
      <c r="H60" s="101"/>
      <c r="I60" s="38" t="s">
        <v>524</v>
      </c>
      <c r="J60" s="38" t="str">
        <f>VLOOKUP(I60,Presupuesto!$B$11:$C$565,2,0)</f>
        <v>CONTRATOS ESPECIALES</v>
      </c>
      <c r="K60" s="35" t="str">
        <f t="shared" si="1"/>
        <v>Gestión Tecnologías de Información y Comunicación</v>
      </c>
      <c r="L60" s="35" t="s">
        <v>354</v>
      </c>
    </row>
    <row r="61" spans="3:12" ht="15.75" thickBot="1" x14ac:dyDescent="0.3">
      <c r="C61" s="109" t="s">
        <v>27</v>
      </c>
      <c r="D61" s="100"/>
      <c r="E61" s="91">
        <v>0</v>
      </c>
      <c r="F61" s="37"/>
      <c r="G61" s="34">
        <f>F61</f>
        <v>0</v>
      </c>
      <c r="H61" s="101"/>
      <c r="I61" s="38" t="s">
        <v>524</v>
      </c>
      <c r="J61" s="38" t="str">
        <f>VLOOKUP(I61,Presupuesto!$B$11:$C$565,2,0)</f>
        <v>CONTRATOS ESPECIALES</v>
      </c>
      <c r="K61" s="35" t="str">
        <f t="shared" si="1"/>
        <v>Gestión Tecnologías de Información y Comunicación</v>
      </c>
      <c r="L61" s="35" t="s">
        <v>359</v>
      </c>
    </row>
    <row r="62" spans="3:12" ht="15.75" thickBot="1" x14ac:dyDescent="0.3">
      <c r="C62" s="77" t="s">
        <v>28</v>
      </c>
      <c r="D62" s="136"/>
      <c r="E62" s="89">
        <v>12</v>
      </c>
      <c r="F62" s="55">
        <v>30000</v>
      </c>
      <c r="G62" s="50">
        <f>D62*E62*F62</f>
        <v>0</v>
      </c>
      <c r="H62" s="103"/>
      <c r="I62" s="51" t="s">
        <v>665</v>
      </c>
      <c r="J62" s="51" t="str">
        <f>VLOOKUP(I62,Presupuesto!$B$11:$C$565,2,0)</f>
        <v>OTROS SERVICIOS TECNICOS Y PROFESIONALES</v>
      </c>
      <c r="K62" s="35" t="str">
        <f t="shared" si="1"/>
        <v>Gestión Tecnologías de Información y Comunicación</v>
      </c>
      <c r="L62" s="35" t="s">
        <v>354</v>
      </c>
    </row>
    <row r="63" spans="3:12" x14ac:dyDescent="0.25">
      <c r="C63" s="108" t="s">
        <v>26</v>
      </c>
      <c r="D63" s="100"/>
      <c r="E63" s="91">
        <v>0</v>
      </c>
      <c r="F63" s="37">
        <v>0</v>
      </c>
      <c r="G63" s="34">
        <f>F63</f>
        <v>0</v>
      </c>
      <c r="H63" s="101"/>
      <c r="I63" s="38" t="s">
        <v>665</v>
      </c>
      <c r="J63" s="38" t="str">
        <f>VLOOKUP(I63,Presupuesto!$B$11:$C$565,2,0)</f>
        <v>OTROS SERVICIOS TECNICOS Y PROFESIONALES</v>
      </c>
      <c r="K63" s="35" t="str">
        <f t="shared" si="1"/>
        <v>Gestión Tecnologías de Información y Comunicación</v>
      </c>
      <c r="L63" s="35" t="s">
        <v>354</v>
      </c>
    </row>
    <row r="64" spans="3:12" ht="15.75" thickBot="1" x14ac:dyDescent="0.3">
      <c r="C64" s="109" t="s">
        <v>27</v>
      </c>
      <c r="D64" s="100"/>
      <c r="E64" s="91">
        <v>0</v>
      </c>
      <c r="F64" s="37">
        <v>0</v>
      </c>
      <c r="G64" s="34">
        <f>F64</f>
        <v>0</v>
      </c>
      <c r="H64" s="101"/>
      <c r="I64" s="38" t="s">
        <v>665</v>
      </c>
      <c r="J64" s="38" t="str">
        <f>VLOOKUP(I64,Presupuesto!$B$11:$C$565,2,0)</f>
        <v>OTROS SERVICIOS TECNICOS Y PROFESIONALES</v>
      </c>
      <c r="K64" s="35" t="str">
        <f t="shared" si="1"/>
        <v>Gestión Tecnologías de Información y Comunicación</v>
      </c>
      <c r="L64" s="35" t="s">
        <v>354</v>
      </c>
    </row>
    <row r="65" spans="3:12" ht="15.75" thickBot="1" x14ac:dyDescent="0.3">
      <c r="C65" s="77" t="s">
        <v>29</v>
      </c>
      <c r="D65" s="136"/>
      <c r="E65" s="89">
        <v>12</v>
      </c>
      <c r="F65" s="55">
        <v>30000</v>
      </c>
      <c r="G65" s="50">
        <f>D65*E65*F65</f>
        <v>0</v>
      </c>
      <c r="H65" s="103"/>
      <c r="I65" s="51" t="s">
        <v>456</v>
      </c>
      <c r="J65" s="51" t="str">
        <f>VLOOKUP(I65,Presupuesto!$B$11:$C$565,2,0)</f>
        <v>SUELDOS Y SALARIOS PERMANENTES</v>
      </c>
      <c r="K65" s="35" t="str">
        <f t="shared" si="1"/>
        <v>Gestión Tecnologías de Información y Comunicación</v>
      </c>
      <c r="L65" s="35" t="s">
        <v>354</v>
      </c>
    </row>
    <row r="66" spans="3:12" x14ac:dyDescent="0.25">
      <c r="C66" s="108" t="s">
        <v>26</v>
      </c>
      <c r="D66" s="106"/>
      <c r="E66" s="68">
        <v>0</v>
      </c>
      <c r="F66" s="56">
        <f>IF(E65=0,"",(G65/E65)/12*E65)</f>
        <v>0</v>
      </c>
      <c r="G66" s="57">
        <f>F66</f>
        <v>0</v>
      </c>
      <c r="H66" s="101"/>
      <c r="I66" s="38" t="s">
        <v>476</v>
      </c>
      <c r="J66" s="38" t="str">
        <f>VLOOKUP(I66,Presupuesto!$B$11:$C$565,2,0)</f>
        <v>AGUINALDO Y DECIMO CUARTO MES</v>
      </c>
      <c r="K66" s="35" t="str">
        <f t="shared" si="1"/>
        <v>Gestión Tecnologías de Información y Comunicación</v>
      </c>
      <c r="L66" s="35" t="s">
        <v>354</v>
      </c>
    </row>
    <row r="67" spans="3:12" ht="15.75" thickBot="1" x14ac:dyDescent="0.3">
      <c r="C67" s="110" t="s">
        <v>27</v>
      </c>
      <c r="D67" s="99"/>
      <c r="E67" s="69">
        <v>0</v>
      </c>
      <c r="F67" s="42">
        <f>IF(E65&lt;6,"",((E65-6)/12)*(G65/E65))</f>
        <v>0</v>
      </c>
      <c r="G67" s="42">
        <f>F67</f>
        <v>0</v>
      </c>
      <c r="H67" s="99"/>
      <c r="I67" s="43" t="s">
        <v>479</v>
      </c>
      <c r="J67" s="61" t="str">
        <f>VLOOKUP(I67,Presupuesto!$B$11:$C$565,2,0)</f>
        <v>DECIMOCUARTO MES</v>
      </c>
      <c r="K67" s="43" t="str">
        <f t="shared" si="1"/>
        <v>Gestión Tecnologías de Información y Comunicación</v>
      </c>
      <c r="L67" s="61" t="s">
        <v>354</v>
      </c>
    </row>
    <row r="69" spans="3:12" ht="15.75" thickBot="1" x14ac:dyDescent="0.3">
      <c r="K69" s="90"/>
    </row>
    <row r="70" spans="3:12" ht="15.75" thickBot="1" x14ac:dyDescent="0.3">
      <c r="C70" s="7" t="s">
        <v>11</v>
      </c>
      <c r="D70" s="2">
        <f>SUM(G77:G127)</f>
        <v>0</v>
      </c>
      <c r="E70" s="30"/>
      <c r="F70" s="30"/>
      <c r="G70" s="30"/>
      <c r="H70" s="14"/>
      <c r="I70" s="14"/>
      <c r="J70" s="14"/>
      <c r="K70" s="90"/>
    </row>
    <row r="71" spans="3:12" x14ac:dyDescent="0.25">
      <c r="D71" s="3"/>
      <c r="E71" s="30"/>
      <c r="F71" s="30"/>
      <c r="G71" s="30"/>
      <c r="H71" s="14"/>
      <c r="I71" s="14"/>
      <c r="J71" s="14"/>
      <c r="K71" s="90"/>
    </row>
    <row r="72" spans="3:12" x14ac:dyDescent="0.25">
      <c r="D72" s="3"/>
      <c r="E72" s="30"/>
      <c r="F72" s="30"/>
      <c r="G72" s="30"/>
      <c r="H72" s="14"/>
      <c r="I72" s="14"/>
      <c r="J72" s="14"/>
      <c r="K72" s="90"/>
    </row>
    <row r="73" spans="3:12" ht="15.75" x14ac:dyDescent="0.25">
      <c r="C73" s="139" t="s">
        <v>352</v>
      </c>
      <c r="D73" s="302"/>
      <c r="E73" s="30"/>
      <c r="F73" s="30"/>
      <c r="G73" s="30"/>
      <c r="H73" s="14"/>
      <c r="I73" s="14"/>
      <c r="J73" s="14"/>
      <c r="K73" s="90"/>
    </row>
    <row r="74" spans="3:12" ht="18.75" x14ac:dyDescent="0.25">
      <c r="C74" s="147"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
      <c r="E74" s="30"/>
      <c r="F74" s="30"/>
      <c r="G74" s="30"/>
      <c r="H74" s="14"/>
      <c r="I74" s="14"/>
      <c r="J74" s="14"/>
      <c r="K74" s="90"/>
    </row>
    <row r="75" spans="3:12" ht="15.75" thickBot="1" x14ac:dyDescent="0.3">
      <c r="C75" s="114"/>
      <c r="D75" s="3"/>
      <c r="E75" s="30"/>
      <c r="F75" s="30"/>
      <c r="G75" s="30"/>
      <c r="H75" s="14"/>
      <c r="I75" s="14"/>
      <c r="J75" s="14"/>
      <c r="K75" s="90"/>
    </row>
    <row r="76" spans="3:12" ht="30.75" thickBot="1" x14ac:dyDescent="0.3">
      <c r="C76" s="71" t="s">
        <v>12</v>
      </c>
      <c r="D76" s="75" t="s">
        <v>23</v>
      </c>
      <c r="E76" s="107" t="s">
        <v>24</v>
      </c>
      <c r="F76" s="75" t="s">
        <v>25</v>
      </c>
      <c r="G76" s="72" t="s">
        <v>6</v>
      </c>
      <c r="H76" s="70" t="s">
        <v>91</v>
      </c>
      <c r="I76" s="73" t="s">
        <v>14</v>
      </c>
      <c r="J76" s="73" t="s">
        <v>92</v>
      </c>
      <c r="K76" s="73" t="s">
        <v>370</v>
      </c>
      <c r="L76" s="73" t="s">
        <v>371</v>
      </c>
    </row>
    <row r="77" spans="3:12" ht="15.75" thickBot="1" x14ac:dyDescent="0.3">
      <c r="C77" s="74" t="s">
        <v>442</v>
      </c>
      <c r="D77" s="136"/>
      <c r="E77" s="89">
        <v>12</v>
      </c>
      <c r="F77" s="239">
        <f>HLOOKUP($C77,$BZ$2:$CM$3,2,0)</f>
        <v>43674.39</v>
      </c>
      <c r="G77" s="50">
        <f>D77*E77*F77</f>
        <v>0</v>
      </c>
      <c r="H77" s="103"/>
      <c r="I77" s="51" t="s">
        <v>456</v>
      </c>
      <c r="J77" s="51" t="str">
        <f>VLOOKUP(I77,Presupuesto!$B$11:$C$565,2,0)</f>
        <v>SUELDOS Y SALARIOS PERMANENTES</v>
      </c>
      <c r="K77" s="155" t="s">
        <v>1413</v>
      </c>
      <c r="L77" s="35" t="s">
        <v>354</v>
      </c>
    </row>
    <row r="78" spans="3:12" x14ac:dyDescent="0.25">
      <c r="C78" s="108" t="s">
        <v>26</v>
      </c>
      <c r="D78" s="100"/>
      <c r="E78" s="91">
        <v>0</v>
      </c>
      <c r="F78" s="37">
        <f>IF(E77=0,"",(G77/E77)/12*E77)</f>
        <v>0</v>
      </c>
      <c r="G78" s="34">
        <f>F78</f>
        <v>0</v>
      </c>
      <c r="H78" s="101"/>
      <c r="I78" s="53" t="s">
        <v>476</v>
      </c>
      <c r="J78" s="53" t="str">
        <f>VLOOKUP(I78,Presupuesto!$B$11:$C$565,2,0)</f>
        <v>AGUINALDO Y DECIMO CUARTO MES</v>
      </c>
      <c r="K78" s="35" t="str">
        <f t="shared" ref="K78:K109" si="2">$K$77</f>
        <v>Posgrado</v>
      </c>
      <c r="L78" s="35" t="s">
        <v>372</v>
      </c>
    </row>
    <row r="79" spans="3:12" ht="15.75" thickBot="1" x14ac:dyDescent="0.3">
      <c r="C79" s="109" t="s">
        <v>27</v>
      </c>
      <c r="D79" s="100"/>
      <c r="E79" s="91">
        <v>0</v>
      </c>
      <c r="F79" s="54">
        <f>IF(E77&lt;6,"",((E77-6)/12)*(G77/E77))</f>
        <v>0</v>
      </c>
      <c r="G79" s="34">
        <f>F79</f>
        <v>0</v>
      </c>
      <c r="H79" s="101"/>
      <c r="I79" s="38" t="s">
        <v>479</v>
      </c>
      <c r="J79" s="38" t="str">
        <f>VLOOKUP(I79,Presupuesto!$B$11:$C$565,2,0)</f>
        <v>DECIMOCUARTO MES</v>
      </c>
      <c r="K79" s="35" t="str">
        <f t="shared" si="2"/>
        <v>Posgrado</v>
      </c>
      <c r="L79" s="35" t="s">
        <v>355</v>
      </c>
    </row>
    <row r="80" spans="3:12" ht="15.75" thickBot="1" x14ac:dyDescent="0.3">
      <c r="C80" s="74" t="s">
        <v>443</v>
      </c>
      <c r="D80" s="136"/>
      <c r="E80" s="89">
        <v>12</v>
      </c>
      <c r="F80" s="239">
        <f>HLOOKUP($C80,$BZ$2:$CM$3,2,0)</f>
        <v>39703.99</v>
      </c>
      <c r="G80" s="50">
        <f>D80*E80*F80</f>
        <v>0</v>
      </c>
      <c r="H80" s="103"/>
      <c r="I80" s="51" t="s">
        <v>456</v>
      </c>
      <c r="J80" s="51" t="str">
        <f>VLOOKUP(I80,Presupuesto!$B$11:$C$565,2,0)</f>
        <v>SUELDOS Y SALARIOS PERMANENTES</v>
      </c>
      <c r="K80" s="35" t="str">
        <f t="shared" si="2"/>
        <v>Posgrado</v>
      </c>
      <c r="L80" s="35" t="s">
        <v>355</v>
      </c>
    </row>
    <row r="81" spans="3:12" x14ac:dyDescent="0.25">
      <c r="C81" s="108" t="s">
        <v>26</v>
      </c>
      <c r="D81" s="100"/>
      <c r="E81" s="91">
        <v>0</v>
      </c>
      <c r="F81" s="37">
        <f>IF(E80=0,"",(G80/E80)/12*E80)</f>
        <v>0</v>
      </c>
      <c r="G81" s="34">
        <f>F81</f>
        <v>0</v>
      </c>
      <c r="H81" s="101"/>
      <c r="I81" s="53" t="s">
        <v>476</v>
      </c>
      <c r="J81" s="53" t="str">
        <f>VLOOKUP(I81,Presupuesto!$B$11:$C$565,2,0)</f>
        <v>AGUINALDO Y DECIMO CUARTO MES</v>
      </c>
      <c r="K81" s="35" t="str">
        <f t="shared" si="2"/>
        <v>Posgrado</v>
      </c>
      <c r="L81" s="35" t="s">
        <v>355</v>
      </c>
    </row>
    <row r="82" spans="3:12" ht="15.75" thickBot="1" x14ac:dyDescent="0.3">
      <c r="C82" s="109" t="s">
        <v>27</v>
      </c>
      <c r="D82" s="100"/>
      <c r="E82" s="91">
        <v>0</v>
      </c>
      <c r="F82" s="54">
        <f>IF(E80&lt;6,"",((E80-6)/12)*(G80/E80))</f>
        <v>0</v>
      </c>
      <c r="G82" s="34">
        <f>F82</f>
        <v>0</v>
      </c>
      <c r="H82" s="101"/>
      <c r="I82" s="38" t="s">
        <v>479</v>
      </c>
      <c r="J82" s="38" t="str">
        <f>VLOOKUP(I82,Presupuesto!$B$11:$C$565,2,0)</f>
        <v>DECIMOCUARTO MES</v>
      </c>
      <c r="K82" s="35" t="str">
        <f t="shared" si="2"/>
        <v>Posgrado</v>
      </c>
      <c r="L82" s="35" t="s">
        <v>355</v>
      </c>
    </row>
    <row r="83" spans="3:12" ht="15.75" thickBot="1" x14ac:dyDescent="0.3">
      <c r="C83" s="74" t="s">
        <v>444</v>
      </c>
      <c r="D83" s="136"/>
      <c r="E83" s="89">
        <v>12</v>
      </c>
      <c r="F83" s="239">
        <f>HLOOKUP($C83,$BZ$2:$CM$3,2,0)</f>
        <v>35733.589999999997</v>
      </c>
      <c r="G83" s="50">
        <f>D83*E83*F83</f>
        <v>0</v>
      </c>
      <c r="H83" s="103"/>
      <c r="I83" s="51" t="s">
        <v>456</v>
      </c>
      <c r="J83" s="51" t="str">
        <f>VLOOKUP(I83,Presupuesto!$B$11:$C$565,2,0)</f>
        <v>SUELDOS Y SALARIOS PERMANENTES</v>
      </c>
      <c r="K83" s="35" t="str">
        <f t="shared" si="2"/>
        <v>Posgrado</v>
      </c>
      <c r="L83" s="35" t="s">
        <v>355</v>
      </c>
    </row>
    <row r="84" spans="3:12" x14ac:dyDescent="0.25">
      <c r="C84" s="108" t="s">
        <v>26</v>
      </c>
      <c r="D84" s="100"/>
      <c r="E84" s="91">
        <v>0</v>
      </c>
      <c r="F84" s="37">
        <f>IF(E83=0,"",(G83/E83)/12*E83)</f>
        <v>0</v>
      </c>
      <c r="G84" s="34">
        <f>F84</f>
        <v>0</v>
      </c>
      <c r="H84" s="101"/>
      <c r="I84" s="53" t="s">
        <v>476</v>
      </c>
      <c r="J84" s="53" t="str">
        <f>VLOOKUP(I84,Presupuesto!$B$11:$C$565,2,0)</f>
        <v>AGUINALDO Y DECIMO CUARTO MES</v>
      </c>
      <c r="K84" s="35" t="str">
        <f t="shared" si="2"/>
        <v>Posgrado</v>
      </c>
      <c r="L84" s="35" t="s">
        <v>355</v>
      </c>
    </row>
    <row r="85" spans="3:12" ht="15.75" thickBot="1" x14ac:dyDescent="0.3">
      <c r="C85" s="109" t="s">
        <v>27</v>
      </c>
      <c r="D85" s="100"/>
      <c r="E85" s="91">
        <v>0</v>
      </c>
      <c r="F85" s="54">
        <f>IF(E83&lt;6,"",((E83-6)/12)*(G83/E83))</f>
        <v>0</v>
      </c>
      <c r="G85" s="34">
        <f>F85</f>
        <v>0</v>
      </c>
      <c r="H85" s="101"/>
      <c r="I85" s="38" t="s">
        <v>479</v>
      </c>
      <c r="J85" s="38" t="str">
        <f>VLOOKUP(I85,Presupuesto!$B$11:$C$565,2,0)</f>
        <v>DECIMOCUARTO MES</v>
      </c>
      <c r="K85" s="35" t="str">
        <f t="shared" si="2"/>
        <v>Posgrado</v>
      </c>
      <c r="L85" s="35" t="s">
        <v>355</v>
      </c>
    </row>
    <row r="86" spans="3:12" ht="15.75" thickBot="1" x14ac:dyDescent="0.3">
      <c r="C86" s="74" t="s">
        <v>445</v>
      </c>
      <c r="D86" s="136"/>
      <c r="E86" s="89">
        <v>12</v>
      </c>
      <c r="F86" s="239">
        <f>HLOOKUP($C86,$BZ$2:$CM$3,2,0)</f>
        <v>31763.19</v>
      </c>
      <c r="G86" s="50">
        <f>D86*E86*F86</f>
        <v>0</v>
      </c>
      <c r="H86" s="103"/>
      <c r="I86" s="51" t="s">
        <v>456</v>
      </c>
      <c r="J86" s="51" t="str">
        <f>VLOOKUP(I86,Presupuesto!$B$11:$C$565,2,0)</f>
        <v>SUELDOS Y SALARIOS PERMANENTES</v>
      </c>
      <c r="K86" s="35" t="str">
        <f t="shared" si="2"/>
        <v>Posgrado</v>
      </c>
      <c r="L86" s="35" t="s">
        <v>355</v>
      </c>
    </row>
    <row r="87" spans="3:12" x14ac:dyDescent="0.25">
      <c r="C87" s="108" t="s">
        <v>26</v>
      </c>
      <c r="D87" s="100"/>
      <c r="E87" s="91">
        <v>0</v>
      </c>
      <c r="F87" s="37">
        <f>IF(E86=0,"",(G86/E86)/12*E86)</f>
        <v>0</v>
      </c>
      <c r="G87" s="34">
        <f>F87</f>
        <v>0</v>
      </c>
      <c r="H87" s="101"/>
      <c r="I87" s="53" t="s">
        <v>476</v>
      </c>
      <c r="J87" s="53" t="str">
        <f>VLOOKUP(I87,Presupuesto!$B$11:$C$565,2,0)</f>
        <v>AGUINALDO Y DECIMO CUARTO MES</v>
      </c>
      <c r="K87" s="35" t="str">
        <f t="shared" si="2"/>
        <v>Posgrado</v>
      </c>
      <c r="L87" s="35" t="s">
        <v>355</v>
      </c>
    </row>
    <row r="88" spans="3:12" ht="15.75" thickBot="1" x14ac:dyDescent="0.3">
      <c r="C88" s="109" t="s">
        <v>27</v>
      </c>
      <c r="D88" s="100"/>
      <c r="E88" s="91">
        <v>0</v>
      </c>
      <c r="F88" s="54">
        <f>IF(E86&lt;6,"",((E86-6)/12)*(G86/E86))</f>
        <v>0</v>
      </c>
      <c r="G88" s="34">
        <f>F88</f>
        <v>0</v>
      </c>
      <c r="H88" s="101"/>
      <c r="I88" s="38" t="s">
        <v>479</v>
      </c>
      <c r="J88" s="38" t="str">
        <f>VLOOKUP(I88,Presupuesto!$B$11:$C$565,2,0)</f>
        <v>DECIMOCUARTO MES</v>
      </c>
      <c r="K88" s="35" t="str">
        <f t="shared" si="2"/>
        <v>Posgrado</v>
      </c>
      <c r="L88" s="35" t="s">
        <v>355</v>
      </c>
    </row>
    <row r="89" spans="3:12" ht="15.75" thickBot="1" x14ac:dyDescent="0.3">
      <c r="C89" s="74" t="s">
        <v>446</v>
      </c>
      <c r="D89" s="136"/>
      <c r="E89" s="89">
        <v>12</v>
      </c>
      <c r="F89" s="239">
        <f>HLOOKUP($C89,$BZ$2:$CM$3,2,0)</f>
        <v>29777.99</v>
      </c>
      <c r="G89" s="50">
        <f>D89*E89*F89</f>
        <v>0</v>
      </c>
      <c r="H89" s="103"/>
      <c r="I89" s="51" t="s">
        <v>456</v>
      </c>
      <c r="J89" s="51" t="str">
        <f>VLOOKUP(I89,Presupuesto!$B$11:$C$565,2,0)</f>
        <v>SUELDOS Y SALARIOS PERMANENTES</v>
      </c>
      <c r="K89" s="35" t="str">
        <f t="shared" si="2"/>
        <v>Posgrado</v>
      </c>
      <c r="L89" s="35" t="s">
        <v>355</v>
      </c>
    </row>
    <row r="90" spans="3:12" x14ac:dyDescent="0.25">
      <c r="C90" s="108" t="s">
        <v>26</v>
      </c>
      <c r="D90" s="100"/>
      <c r="E90" s="91">
        <v>0</v>
      </c>
      <c r="F90" s="37">
        <f>IF(E89=0,"",(G89/E89)/12*E89)</f>
        <v>0</v>
      </c>
      <c r="G90" s="34">
        <f>F90</f>
        <v>0</v>
      </c>
      <c r="H90" s="101"/>
      <c r="I90" s="53" t="s">
        <v>476</v>
      </c>
      <c r="J90" s="53" t="str">
        <f>VLOOKUP(I90,Presupuesto!$B$11:$C$565,2,0)</f>
        <v>AGUINALDO Y DECIMO CUARTO MES</v>
      </c>
      <c r="K90" s="35" t="str">
        <f t="shared" si="2"/>
        <v>Posgrado</v>
      </c>
      <c r="L90" s="35" t="s">
        <v>355</v>
      </c>
    </row>
    <row r="91" spans="3:12" ht="15.75" thickBot="1" x14ac:dyDescent="0.3">
      <c r="C91" s="109" t="s">
        <v>27</v>
      </c>
      <c r="D91" s="100"/>
      <c r="E91" s="91">
        <v>0</v>
      </c>
      <c r="F91" s="54">
        <f>IF(E89&lt;6,"",((E89-6)/12)*(G89/E89))</f>
        <v>0</v>
      </c>
      <c r="G91" s="34">
        <f>F91</f>
        <v>0</v>
      </c>
      <c r="H91" s="101"/>
      <c r="I91" s="38" t="s">
        <v>479</v>
      </c>
      <c r="J91" s="38" t="str">
        <f>VLOOKUP(I91,Presupuesto!$B$11:$C$565,2,0)</f>
        <v>DECIMOCUARTO MES</v>
      </c>
      <c r="K91" s="35" t="str">
        <f t="shared" si="2"/>
        <v>Posgrado</v>
      </c>
      <c r="L91" s="35" t="s">
        <v>355</v>
      </c>
    </row>
    <row r="92" spans="3:12" ht="15.75" thickBot="1" x14ac:dyDescent="0.3">
      <c r="C92" s="74" t="s">
        <v>447</v>
      </c>
      <c r="D92" s="136"/>
      <c r="E92" s="89">
        <v>12</v>
      </c>
      <c r="F92" s="239">
        <f>HLOOKUP($C92,$BZ$2:$CM$3,2,0)</f>
        <v>27792.79</v>
      </c>
      <c r="G92" s="50">
        <f>D92*E92*F92</f>
        <v>0</v>
      </c>
      <c r="H92" s="103"/>
      <c r="I92" s="51" t="s">
        <v>456</v>
      </c>
      <c r="J92" s="51" t="str">
        <f>VLOOKUP(I92,Presupuesto!$B$11:$C$565,2,0)</f>
        <v>SUELDOS Y SALARIOS PERMANENTES</v>
      </c>
      <c r="K92" s="35" t="str">
        <f t="shared" si="2"/>
        <v>Posgrado</v>
      </c>
      <c r="L92" s="35" t="s">
        <v>355</v>
      </c>
    </row>
    <row r="93" spans="3:12" x14ac:dyDescent="0.25">
      <c r="C93" s="108" t="s">
        <v>26</v>
      </c>
      <c r="D93" s="100"/>
      <c r="E93" s="91">
        <v>0</v>
      </c>
      <c r="F93" s="37">
        <f>IF(E92=0,"",(G92/E92)/12*E92)</f>
        <v>0</v>
      </c>
      <c r="G93" s="34">
        <f>F93</f>
        <v>0</v>
      </c>
      <c r="H93" s="101"/>
      <c r="I93" s="53" t="s">
        <v>476</v>
      </c>
      <c r="J93" s="53" t="str">
        <f>VLOOKUP(I93,Presupuesto!$B$11:$C$565,2,0)</f>
        <v>AGUINALDO Y DECIMO CUARTO MES</v>
      </c>
      <c r="K93" s="35" t="str">
        <f t="shared" si="2"/>
        <v>Posgrado</v>
      </c>
      <c r="L93" s="35" t="s">
        <v>355</v>
      </c>
    </row>
    <row r="94" spans="3:12" ht="15.75" thickBot="1" x14ac:dyDescent="0.3">
      <c r="C94" s="109" t="s">
        <v>27</v>
      </c>
      <c r="D94" s="100"/>
      <c r="E94" s="91">
        <v>0</v>
      </c>
      <c r="F94" s="54">
        <f>IF(E92&lt;6,"",((E92-6)/12)*(G92/E92))</f>
        <v>0</v>
      </c>
      <c r="G94" s="34">
        <f>F94</f>
        <v>0</v>
      </c>
      <c r="H94" s="101"/>
      <c r="I94" s="38" t="s">
        <v>479</v>
      </c>
      <c r="J94" s="38" t="str">
        <f>VLOOKUP(I94,Presupuesto!$B$11:$C$565,2,0)</f>
        <v>DECIMOCUARTO MES</v>
      </c>
      <c r="K94" s="35" t="str">
        <f t="shared" si="2"/>
        <v>Posgrado</v>
      </c>
      <c r="L94" s="35" t="s">
        <v>355</v>
      </c>
    </row>
    <row r="95" spans="3:12" ht="15.75" thickBot="1" x14ac:dyDescent="0.3">
      <c r="C95" s="74" t="s">
        <v>448</v>
      </c>
      <c r="D95" s="136"/>
      <c r="E95" s="89">
        <v>12</v>
      </c>
      <c r="F95" s="239">
        <f>HLOOKUP($C95,$BZ$2:$CM$3,2,0)</f>
        <v>18859.39</v>
      </c>
      <c r="G95" s="50">
        <f>D95*E95*F95</f>
        <v>0</v>
      </c>
      <c r="H95" s="103"/>
      <c r="I95" s="51" t="s">
        <v>456</v>
      </c>
      <c r="J95" s="51" t="str">
        <f>VLOOKUP(I95,Presupuesto!$B$11:$C$565,2,0)</f>
        <v>SUELDOS Y SALARIOS PERMANENTES</v>
      </c>
      <c r="K95" s="35" t="str">
        <f t="shared" si="2"/>
        <v>Posgrado</v>
      </c>
      <c r="L95" s="35" t="s">
        <v>355</v>
      </c>
    </row>
    <row r="96" spans="3:12" x14ac:dyDescent="0.25">
      <c r="C96" s="108" t="s">
        <v>26</v>
      </c>
      <c r="D96" s="100"/>
      <c r="E96" s="91">
        <v>0</v>
      </c>
      <c r="F96" s="37">
        <f>IF(E95=0,"",(G95/E95)/12*E95)</f>
        <v>0</v>
      </c>
      <c r="G96" s="34">
        <f>F96</f>
        <v>0</v>
      </c>
      <c r="H96" s="101"/>
      <c r="I96" s="53" t="s">
        <v>476</v>
      </c>
      <c r="J96" s="53" t="str">
        <f>VLOOKUP(I96,Presupuesto!$B$11:$C$565,2,0)</f>
        <v>AGUINALDO Y DECIMO CUARTO MES</v>
      </c>
      <c r="K96" s="35" t="str">
        <f t="shared" si="2"/>
        <v>Posgrado</v>
      </c>
      <c r="L96" s="35" t="s">
        <v>355</v>
      </c>
    </row>
    <row r="97" spans="3:12" ht="15.75" thickBot="1" x14ac:dyDescent="0.3">
      <c r="C97" s="109" t="s">
        <v>27</v>
      </c>
      <c r="D97" s="100"/>
      <c r="E97" s="91">
        <v>0</v>
      </c>
      <c r="F97" s="54">
        <f>IF(E95&lt;6,"",((E95-6)/12)*(G95/E95))</f>
        <v>0</v>
      </c>
      <c r="G97" s="34">
        <f>F97</f>
        <v>0</v>
      </c>
      <c r="H97" s="101"/>
      <c r="I97" s="38" t="s">
        <v>479</v>
      </c>
      <c r="J97" s="38" t="str">
        <f>VLOOKUP(I97,Presupuesto!$B$11:$C$565,2,0)</f>
        <v>DECIMOCUARTO MES</v>
      </c>
      <c r="K97" s="35" t="str">
        <f t="shared" si="2"/>
        <v>Posgrado</v>
      </c>
      <c r="L97" s="35" t="s">
        <v>355</v>
      </c>
    </row>
    <row r="98" spans="3:12" ht="15.75" thickBot="1" x14ac:dyDescent="0.3">
      <c r="C98" s="74" t="s">
        <v>449</v>
      </c>
      <c r="D98" s="136"/>
      <c r="E98" s="89">
        <v>12</v>
      </c>
      <c r="F98" s="239">
        <f>HLOOKUP($C98,$BZ$2:$CM$3,2,0)</f>
        <v>17866.8</v>
      </c>
      <c r="G98" s="50">
        <f>D98*E98*F98</f>
        <v>0</v>
      </c>
      <c r="H98" s="103"/>
      <c r="I98" s="51" t="s">
        <v>456</v>
      </c>
      <c r="J98" s="51" t="str">
        <f>VLOOKUP(I98,Presupuesto!$B$11:$C$565,2,0)</f>
        <v>SUELDOS Y SALARIOS PERMANENTES</v>
      </c>
      <c r="K98" s="35" t="str">
        <f t="shared" si="2"/>
        <v>Posgrado</v>
      </c>
      <c r="L98" s="35" t="s">
        <v>355</v>
      </c>
    </row>
    <row r="99" spans="3:12" x14ac:dyDescent="0.25">
      <c r="C99" s="108" t="s">
        <v>26</v>
      </c>
      <c r="D99" s="100"/>
      <c r="E99" s="91">
        <v>0</v>
      </c>
      <c r="F99" s="37">
        <f>IF(E98=0,"",(G98/E98)/12*E98)</f>
        <v>0</v>
      </c>
      <c r="G99" s="34">
        <f>F99</f>
        <v>0</v>
      </c>
      <c r="H99" s="101"/>
      <c r="I99" s="53" t="s">
        <v>476</v>
      </c>
      <c r="J99" s="53" t="str">
        <f>VLOOKUP(I99,Presupuesto!$B$11:$C$565,2,0)</f>
        <v>AGUINALDO Y DECIMO CUARTO MES</v>
      </c>
      <c r="K99" s="35" t="str">
        <f t="shared" si="2"/>
        <v>Posgrado</v>
      </c>
      <c r="L99" s="35" t="s">
        <v>355</v>
      </c>
    </row>
    <row r="100" spans="3:12" ht="15.75" thickBot="1" x14ac:dyDescent="0.3">
      <c r="C100" s="109" t="s">
        <v>27</v>
      </c>
      <c r="D100" s="100"/>
      <c r="E100" s="91">
        <v>0</v>
      </c>
      <c r="F100" s="54">
        <f>IF(E98&lt;6,"",((E98-6)/12)*(G98/E98))</f>
        <v>0</v>
      </c>
      <c r="G100" s="34">
        <f>F100</f>
        <v>0</v>
      </c>
      <c r="H100" s="101"/>
      <c r="I100" s="38" t="s">
        <v>479</v>
      </c>
      <c r="J100" s="38" t="str">
        <f>VLOOKUP(I100,Presupuesto!$B$11:$C$565,2,0)</f>
        <v>DECIMOCUARTO MES</v>
      </c>
      <c r="K100" s="35" t="str">
        <f t="shared" si="2"/>
        <v>Posgrado</v>
      </c>
      <c r="L100" s="35" t="s">
        <v>355</v>
      </c>
    </row>
    <row r="101" spans="3:12" ht="15.75" thickBot="1" x14ac:dyDescent="0.3">
      <c r="C101" s="74" t="s">
        <v>450</v>
      </c>
      <c r="D101" s="136"/>
      <c r="E101" s="89">
        <v>12</v>
      </c>
      <c r="F101" s="239">
        <f>HLOOKUP($C101,$BZ$2:$CM$3,2,0)</f>
        <v>13896.4</v>
      </c>
      <c r="G101" s="50">
        <f>D101*E101*F101</f>
        <v>0</v>
      </c>
      <c r="H101" s="103"/>
      <c r="I101" s="51" t="s">
        <v>456</v>
      </c>
      <c r="J101" s="51" t="str">
        <f>VLOOKUP(I101,Presupuesto!$B$11:$C$565,2,0)</f>
        <v>SUELDOS Y SALARIOS PERMANENTES</v>
      </c>
      <c r="K101" s="35" t="str">
        <f t="shared" si="2"/>
        <v>Posgrado</v>
      </c>
      <c r="L101" s="35" t="s">
        <v>355</v>
      </c>
    </row>
    <row r="102" spans="3:12" x14ac:dyDescent="0.25">
      <c r="C102" s="108" t="s">
        <v>26</v>
      </c>
      <c r="D102" s="100"/>
      <c r="E102" s="91">
        <v>0</v>
      </c>
      <c r="F102" s="37">
        <f>IF(E101=0,"",(G101/E101)/12*E101)</f>
        <v>0</v>
      </c>
      <c r="G102" s="34">
        <f>F102</f>
        <v>0</v>
      </c>
      <c r="H102" s="101"/>
      <c r="I102" s="53" t="s">
        <v>476</v>
      </c>
      <c r="J102" s="53" t="str">
        <f>VLOOKUP(I102,Presupuesto!$B$11:$C$565,2,0)</f>
        <v>AGUINALDO Y DECIMO CUARTO MES</v>
      </c>
      <c r="K102" s="35" t="str">
        <f t="shared" si="2"/>
        <v>Posgrado</v>
      </c>
      <c r="L102" s="35" t="s">
        <v>355</v>
      </c>
    </row>
    <row r="103" spans="3:12" ht="15.75" thickBot="1" x14ac:dyDescent="0.3">
      <c r="C103" s="109" t="s">
        <v>27</v>
      </c>
      <c r="D103" s="100"/>
      <c r="E103" s="91">
        <v>0</v>
      </c>
      <c r="F103" s="54">
        <f>IF(E101&lt;6,"",((E101-6)/12)*(G101/E101))</f>
        <v>0</v>
      </c>
      <c r="G103" s="34">
        <f>F103</f>
        <v>0</v>
      </c>
      <c r="H103" s="101"/>
      <c r="I103" s="38" t="s">
        <v>479</v>
      </c>
      <c r="J103" s="38" t="str">
        <f>VLOOKUP(I103,Presupuesto!$B$11:$C$565,2,0)</f>
        <v>DECIMOCUARTO MES</v>
      </c>
      <c r="K103" s="35" t="str">
        <f t="shared" si="2"/>
        <v>Posgrado</v>
      </c>
      <c r="L103" s="35" t="s">
        <v>355</v>
      </c>
    </row>
    <row r="104" spans="3:12" ht="15.75" thickBot="1" x14ac:dyDescent="0.3">
      <c r="C104" s="74" t="s">
        <v>451</v>
      </c>
      <c r="D104" s="136"/>
      <c r="E104" s="89">
        <v>12</v>
      </c>
      <c r="F104" s="239">
        <f>HLOOKUP($C104,$BZ$2:$CM$3,2,0)</f>
        <v>15004.09</v>
      </c>
      <c r="G104" s="50">
        <f>D104*E104*F104</f>
        <v>0</v>
      </c>
      <c r="H104" s="103"/>
      <c r="I104" s="51" t="s">
        <v>456</v>
      </c>
      <c r="J104" s="51" t="str">
        <f>VLOOKUP(I104,Presupuesto!$B$11:$C$565,2,0)</f>
        <v>SUELDOS Y SALARIOS PERMANENTES</v>
      </c>
      <c r="K104" s="35" t="str">
        <f t="shared" si="2"/>
        <v>Posgrado</v>
      </c>
      <c r="L104" s="35" t="s">
        <v>355</v>
      </c>
    </row>
    <row r="105" spans="3:12" x14ac:dyDescent="0.25">
      <c r="C105" s="108" t="s">
        <v>26</v>
      </c>
      <c r="D105" s="100"/>
      <c r="E105" s="91">
        <v>0</v>
      </c>
      <c r="F105" s="37">
        <f>IF(E104=0,"",(G104/E104)/12*E104)</f>
        <v>0</v>
      </c>
      <c r="G105" s="34">
        <f>F105</f>
        <v>0</v>
      </c>
      <c r="H105" s="101"/>
      <c r="I105" s="53" t="s">
        <v>476</v>
      </c>
      <c r="J105" s="53" t="str">
        <f>VLOOKUP(I105,Presupuesto!$B$11:$C$565,2,0)</f>
        <v>AGUINALDO Y DECIMO CUARTO MES</v>
      </c>
      <c r="K105" s="35" t="str">
        <f t="shared" si="2"/>
        <v>Posgrado</v>
      </c>
      <c r="L105" s="35" t="s">
        <v>355</v>
      </c>
    </row>
    <row r="106" spans="3:12" ht="15.75" thickBot="1" x14ac:dyDescent="0.3">
      <c r="C106" s="109" t="s">
        <v>27</v>
      </c>
      <c r="D106" s="100"/>
      <c r="E106" s="91">
        <v>0</v>
      </c>
      <c r="F106" s="54">
        <f>IF(E104&lt;6,"",((E104-6)/12)*(G104/E104))</f>
        <v>0</v>
      </c>
      <c r="G106" s="34">
        <f>F106</f>
        <v>0</v>
      </c>
      <c r="H106" s="101"/>
      <c r="I106" s="38" t="s">
        <v>479</v>
      </c>
      <c r="J106" s="38" t="str">
        <f>VLOOKUP(I106,Presupuesto!$B$11:$C$565,2,0)</f>
        <v>DECIMOCUARTO MES</v>
      </c>
      <c r="K106" s="35" t="str">
        <f t="shared" si="2"/>
        <v>Posgrado</v>
      </c>
      <c r="L106" s="35" t="s">
        <v>355</v>
      </c>
    </row>
    <row r="107" spans="3:12" ht="15.75" thickBot="1" x14ac:dyDescent="0.3">
      <c r="C107" s="74" t="s">
        <v>452</v>
      </c>
      <c r="D107" s="136"/>
      <c r="E107" s="89">
        <v>12</v>
      </c>
      <c r="F107" s="239">
        <f>HLOOKUP($C107,$BZ$2:$CM$3,2,0)</f>
        <v>13238.9</v>
      </c>
      <c r="G107" s="50">
        <f>D107*E107*F107</f>
        <v>0</v>
      </c>
      <c r="H107" s="103"/>
      <c r="I107" s="51" t="s">
        <v>456</v>
      </c>
      <c r="J107" s="51" t="str">
        <f>VLOOKUP(I107,Presupuesto!$B$11:$C$565,2,0)</f>
        <v>SUELDOS Y SALARIOS PERMANENTES</v>
      </c>
      <c r="K107" s="35" t="str">
        <f t="shared" si="2"/>
        <v>Posgrado</v>
      </c>
      <c r="L107" s="35" t="s">
        <v>355</v>
      </c>
    </row>
    <row r="108" spans="3:12" x14ac:dyDescent="0.25">
      <c r="C108" s="108" t="s">
        <v>26</v>
      </c>
      <c r="D108" s="100"/>
      <c r="E108" s="91">
        <v>0</v>
      </c>
      <c r="F108" s="37">
        <f>IF(E107=0,"",(G107/E107)/12*E107)</f>
        <v>0</v>
      </c>
      <c r="G108" s="34">
        <f>F108</f>
        <v>0</v>
      </c>
      <c r="H108" s="101"/>
      <c r="I108" s="53" t="s">
        <v>476</v>
      </c>
      <c r="J108" s="53" t="str">
        <f>VLOOKUP(I108,Presupuesto!$B$11:$C$565,2,0)</f>
        <v>AGUINALDO Y DECIMO CUARTO MES</v>
      </c>
      <c r="K108" s="35" t="str">
        <f t="shared" si="2"/>
        <v>Posgrado</v>
      </c>
      <c r="L108" s="35" t="s">
        <v>355</v>
      </c>
    </row>
    <row r="109" spans="3:12" ht="15.75" thickBot="1" x14ac:dyDescent="0.3">
      <c r="C109" s="109" t="s">
        <v>27</v>
      </c>
      <c r="D109" s="100"/>
      <c r="E109" s="91">
        <v>0</v>
      </c>
      <c r="F109" s="54">
        <f>IF(E107&lt;6,"",((E107-6)/12)*(G107/E107))</f>
        <v>0</v>
      </c>
      <c r="G109" s="34">
        <f>F109</f>
        <v>0</v>
      </c>
      <c r="H109" s="101"/>
      <c r="I109" s="38" t="s">
        <v>479</v>
      </c>
      <c r="J109" s="38" t="str">
        <f>VLOOKUP(I109,Presupuesto!$B$11:$C$565,2,0)</f>
        <v>DECIMOCUARTO MES</v>
      </c>
      <c r="K109" s="35" t="str">
        <f t="shared" si="2"/>
        <v>Posgrado</v>
      </c>
      <c r="L109" s="35" t="s">
        <v>355</v>
      </c>
    </row>
    <row r="110" spans="3:12" ht="15.75" thickBot="1" x14ac:dyDescent="0.3">
      <c r="C110" s="74" t="s">
        <v>453</v>
      </c>
      <c r="D110" s="136"/>
      <c r="E110" s="89">
        <v>12</v>
      </c>
      <c r="F110" s="239">
        <f>HLOOKUP($C110,$BZ$2:$CM$3,2,0)</f>
        <v>12356.31</v>
      </c>
      <c r="G110" s="50">
        <f>D110*E110*F110</f>
        <v>0</v>
      </c>
      <c r="H110" s="103"/>
      <c r="I110" s="51" t="s">
        <v>456</v>
      </c>
      <c r="J110" s="51" t="str">
        <f>VLOOKUP(I110,Presupuesto!$B$11:$C$565,2,0)</f>
        <v>SUELDOS Y SALARIOS PERMANENTES</v>
      </c>
      <c r="K110" s="35" t="str">
        <f t="shared" ref="K110:K127" si="3">$K$77</f>
        <v>Posgrado</v>
      </c>
      <c r="L110" s="35" t="s">
        <v>355</v>
      </c>
    </row>
    <row r="111" spans="3:12" x14ac:dyDescent="0.25">
      <c r="C111" s="108" t="s">
        <v>26</v>
      </c>
      <c r="D111" s="100"/>
      <c r="E111" s="91">
        <v>0</v>
      </c>
      <c r="F111" s="37">
        <f>IF(E110=0,"",(G110/E110)/12*E110)</f>
        <v>0</v>
      </c>
      <c r="G111" s="34">
        <f>F111</f>
        <v>0</v>
      </c>
      <c r="H111" s="101"/>
      <c r="I111" s="53" t="s">
        <v>476</v>
      </c>
      <c r="J111" s="53" t="str">
        <f>VLOOKUP(I111,Presupuesto!$B$11:$C$565,2,0)</f>
        <v>AGUINALDO Y DECIMO CUARTO MES</v>
      </c>
      <c r="K111" s="35" t="str">
        <f t="shared" si="3"/>
        <v>Posgrado</v>
      </c>
      <c r="L111" s="35" t="s">
        <v>355</v>
      </c>
    </row>
    <row r="112" spans="3:12" ht="15.75" thickBot="1" x14ac:dyDescent="0.3">
      <c r="C112" s="109" t="s">
        <v>27</v>
      </c>
      <c r="D112" s="100"/>
      <c r="E112" s="91">
        <v>0</v>
      </c>
      <c r="F112" s="54">
        <f>IF(E110&lt;6,"",((E110-6)/12)*(G110/E110))</f>
        <v>0</v>
      </c>
      <c r="G112" s="34">
        <f>F112</f>
        <v>0</v>
      </c>
      <c r="H112" s="101"/>
      <c r="I112" s="38" t="s">
        <v>479</v>
      </c>
      <c r="J112" s="38" t="str">
        <f>VLOOKUP(I112,Presupuesto!$B$11:$C$565,2,0)</f>
        <v>DECIMOCUARTO MES</v>
      </c>
      <c r="K112" s="35" t="str">
        <f t="shared" si="3"/>
        <v>Posgrado</v>
      </c>
      <c r="L112" s="35" t="s">
        <v>355</v>
      </c>
    </row>
    <row r="113" spans="3:12" ht="15.75" thickBot="1" x14ac:dyDescent="0.3">
      <c r="C113" s="74" t="s">
        <v>454</v>
      </c>
      <c r="D113" s="136"/>
      <c r="E113" s="89">
        <v>12</v>
      </c>
      <c r="F113" s="239">
        <f>HLOOKUP($C113,$BZ$2:$CM$3,2,0)</f>
        <v>463.22</v>
      </c>
      <c r="G113" s="50">
        <f>D113*E113*F113</f>
        <v>0</v>
      </c>
      <c r="H113" s="103"/>
      <c r="I113" s="51" t="s">
        <v>456</v>
      </c>
      <c r="J113" s="51" t="str">
        <f>VLOOKUP(I113,Presupuesto!$B$11:$C$565,2,0)</f>
        <v>SUELDOS Y SALARIOS PERMANENTES</v>
      </c>
      <c r="K113" s="35" t="str">
        <f t="shared" si="3"/>
        <v>Posgrado</v>
      </c>
      <c r="L113" s="35" t="s">
        <v>355</v>
      </c>
    </row>
    <row r="114" spans="3:12" x14ac:dyDescent="0.25">
      <c r="C114" s="108" t="s">
        <v>26</v>
      </c>
      <c r="D114" s="100"/>
      <c r="E114" s="91">
        <v>0</v>
      </c>
      <c r="F114" s="37">
        <f>IF(E113=0,"",(G113/E113)/12*E113)</f>
        <v>0</v>
      </c>
      <c r="G114" s="34">
        <f>F114</f>
        <v>0</v>
      </c>
      <c r="H114" s="101"/>
      <c r="I114" s="53" t="s">
        <v>476</v>
      </c>
      <c r="J114" s="53" t="str">
        <f>VLOOKUP(I114,Presupuesto!$B$11:$C$565,2,0)</f>
        <v>AGUINALDO Y DECIMO CUARTO MES</v>
      </c>
      <c r="K114" s="35" t="str">
        <f t="shared" si="3"/>
        <v>Posgrado</v>
      </c>
      <c r="L114" s="35" t="s">
        <v>355</v>
      </c>
    </row>
    <row r="115" spans="3:12" ht="15.75" thickBot="1" x14ac:dyDescent="0.3">
      <c r="C115" s="109" t="s">
        <v>27</v>
      </c>
      <c r="D115" s="100"/>
      <c r="E115" s="91">
        <v>0</v>
      </c>
      <c r="F115" s="54">
        <f>IF(E113&lt;6,"",((E113-6)/12)*(G113/E113))</f>
        <v>0</v>
      </c>
      <c r="G115" s="34">
        <f>F115</f>
        <v>0</v>
      </c>
      <c r="H115" s="101"/>
      <c r="I115" s="38" t="s">
        <v>479</v>
      </c>
      <c r="J115" s="38" t="str">
        <f>VLOOKUP(I115,Presupuesto!$B$11:$C$565,2,0)</f>
        <v>DECIMOCUARTO MES</v>
      </c>
      <c r="K115" s="35" t="str">
        <f t="shared" si="3"/>
        <v>Posgrado</v>
      </c>
      <c r="L115" s="35" t="s">
        <v>355</v>
      </c>
    </row>
    <row r="116" spans="3:12" ht="15.75" thickBot="1" x14ac:dyDescent="0.3">
      <c r="C116" s="74" t="s">
        <v>455</v>
      </c>
      <c r="D116" s="136"/>
      <c r="E116" s="89">
        <v>12</v>
      </c>
      <c r="F116" s="239">
        <f>HLOOKUP($C116,$BZ$2:$CM$3,2,0)</f>
        <v>2007.3</v>
      </c>
      <c r="G116" s="50">
        <f>D116*E116*F116</f>
        <v>0</v>
      </c>
      <c r="H116" s="103"/>
      <c r="I116" s="51" t="s">
        <v>456</v>
      </c>
      <c r="J116" s="51" t="str">
        <f>VLOOKUP(I116,Presupuesto!$B$11:$C$565,2,0)</f>
        <v>SUELDOS Y SALARIOS PERMANENTES</v>
      </c>
      <c r="K116" s="35" t="str">
        <f t="shared" si="3"/>
        <v>Posgrado</v>
      </c>
      <c r="L116" s="35" t="s">
        <v>355</v>
      </c>
    </row>
    <row r="117" spans="3:12" x14ac:dyDescent="0.25">
      <c r="C117" s="108" t="s">
        <v>26</v>
      </c>
      <c r="D117" s="100"/>
      <c r="E117" s="91">
        <v>0</v>
      </c>
      <c r="F117" s="37">
        <f>IF(E116=0,"",(G116/E116)/12*E116)</f>
        <v>0</v>
      </c>
      <c r="G117" s="34">
        <f>F117</f>
        <v>0</v>
      </c>
      <c r="H117" s="101"/>
      <c r="I117" s="53" t="s">
        <v>476</v>
      </c>
      <c r="J117" s="53" t="str">
        <f>VLOOKUP(I117,Presupuesto!$B$11:$C$565,2,0)</f>
        <v>AGUINALDO Y DECIMO CUARTO MES</v>
      </c>
      <c r="K117" s="35" t="str">
        <f t="shared" si="3"/>
        <v>Posgrado</v>
      </c>
      <c r="L117" s="35" t="s">
        <v>355</v>
      </c>
    </row>
    <row r="118" spans="3:12" ht="15.75" thickBot="1" x14ac:dyDescent="0.3">
      <c r="C118" s="109" t="s">
        <v>27</v>
      </c>
      <c r="D118" s="100"/>
      <c r="E118" s="91">
        <v>0</v>
      </c>
      <c r="F118" s="54">
        <f>IF(E116&lt;6,"",((E116-6)/12)*(G116/E116))</f>
        <v>0</v>
      </c>
      <c r="G118" s="34">
        <f>F118</f>
        <v>0</v>
      </c>
      <c r="H118" s="101"/>
      <c r="I118" s="38" t="s">
        <v>479</v>
      </c>
      <c r="J118" s="38" t="str">
        <f>VLOOKUP(I118,Presupuesto!$B$11:$C$565,2,0)</f>
        <v>DECIMOCUARTO MES</v>
      </c>
      <c r="K118" s="35" t="str">
        <f t="shared" si="3"/>
        <v>Posgrado</v>
      </c>
      <c r="L118" s="35" t="s">
        <v>355</v>
      </c>
    </row>
    <row r="119" spans="3:12" ht="15.75" thickBot="1" x14ac:dyDescent="0.3">
      <c r="C119" s="77" t="s">
        <v>51</v>
      </c>
      <c r="D119" s="136"/>
      <c r="E119" s="89">
        <v>12</v>
      </c>
      <c r="F119" s="76">
        <v>30000</v>
      </c>
      <c r="G119" s="50">
        <f>D119*E119*F119</f>
        <v>0</v>
      </c>
      <c r="H119" s="103"/>
      <c r="I119" s="51" t="s">
        <v>524</v>
      </c>
      <c r="J119" s="51" t="str">
        <f>VLOOKUP(I119,Presupuesto!$B$11:$C$565,2,0)</f>
        <v>CONTRATOS ESPECIALES</v>
      </c>
      <c r="K119" s="35" t="str">
        <f t="shared" si="3"/>
        <v>Posgrado</v>
      </c>
      <c r="L119" s="35" t="s">
        <v>355</v>
      </c>
    </row>
    <row r="120" spans="3:12" x14ac:dyDescent="0.25">
      <c r="C120" s="108" t="s">
        <v>26</v>
      </c>
      <c r="D120" s="100"/>
      <c r="E120" s="91">
        <v>0</v>
      </c>
      <c r="F120" s="54">
        <f>IF(E119=0,"",(G119/E119)/12*E119)</f>
        <v>0</v>
      </c>
      <c r="G120" s="34">
        <f>F120</f>
        <v>0</v>
      </c>
      <c r="H120" s="101"/>
      <c r="I120" s="38" t="s">
        <v>524</v>
      </c>
      <c r="J120" s="38" t="str">
        <f>VLOOKUP(I120,Presupuesto!$B$11:$C$565,2,0)</f>
        <v>CONTRATOS ESPECIALES</v>
      </c>
      <c r="K120" s="35" t="str">
        <f t="shared" si="3"/>
        <v>Posgrado</v>
      </c>
      <c r="L120" s="35" t="s">
        <v>354</v>
      </c>
    </row>
    <row r="121" spans="3:12" ht="15.75" thickBot="1" x14ac:dyDescent="0.3">
      <c r="C121" s="109" t="s">
        <v>27</v>
      </c>
      <c r="D121" s="100"/>
      <c r="E121" s="91">
        <v>0</v>
      </c>
      <c r="F121" s="37">
        <f>IF(E119&lt;6,"",((E119-6)/12)*(G119/E119))</f>
        <v>0</v>
      </c>
      <c r="G121" s="34">
        <f>F121</f>
        <v>0</v>
      </c>
      <c r="H121" s="101"/>
      <c r="I121" s="38" t="s">
        <v>524</v>
      </c>
      <c r="J121" s="38" t="str">
        <f>VLOOKUP(I121,Presupuesto!$B$11:$C$565,2,0)</f>
        <v>CONTRATOS ESPECIALES</v>
      </c>
      <c r="K121" s="35" t="str">
        <f t="shared" si="3"/>
        <v>Posgrado</v>
      </c>
      <c r="L121" s="35" t="s">
        <v>359</v>
      </c>
    </row>
    <row r="122" spans="3:12" ht="15.75" thickBot="1" x14ac:dyDescent="0.3">
      <c r="C122" s="77" t="s">
        <v>28</v>
      </c>
      <c r="D122" s="136"/>
      <c r="E122" s="89">
        <v>12</v>
      </c>
      <c r="F122" s="55">
        <v>30000</v>
      </c>
      <c r="G122" s="50">
        <f>D122*E122*F122</f>
        <v>0</v>
      </c>
      <c r="H122" s="103"/>
      <c r="I122" s="51" t="s">
        <v>665</v>
      </c>
      <c r="J122" s="51" t="str">
        <f>VLOOKUP(I122,Presupuesto!$B$11:$C$565,2,0)</f>
        <v>OTROS SERVICIOS TECNICOS Y PROFESIONALES</v>
      </c>
      <c r="K122" s="35" t="str">
        <f t="shared" si="3"/>
        <v>Posgrado</v>
      </c>
      <c r="L122" s="35" t="s">
        <v>354</v>
      </c>
    </row>
    <row r="123" spans="3:12" x14ac:dyDescent="0.25">
      <c r="C123" s="108" t="s">
        <v>26</v>
      </c>
      <c r="D123" s="100"/>
      <c r="E123" s="91">
        <v>0</v>
      </c>
      <c r="F123" s="37">
        <v>0</v>
      </c>
      <c r="G123" s="34">
        <f>F123</f>
        <v>0</v>
      </c>
      <c r="H123" s="101"/>
      <c r="I123" s="38" t="s">
        <v>665</v>
      </c>
      <c r="J123" s="38" t="str">
        <f>VLOOKUP(I123,Presupuesto!$B$11:$C$565,2,0)</f>
        <v>OTROS SERVICIOS TECNICOS Y PROFESIONALES</v>
      </c>
      <c r="K123" s="35" t="str">
        <f t="shared" si="3"/>
        <v>Posgrado</v>
      </c>
      <c r="L123" s="35" t="s">
        <v>354</v>
      </c>
    </row>
    <row r="124" spans="3:12" ht="15.75" thickBot="1" x14ac:dyDescent="0.3">
      <c r="C124" s="109" t="s">
        <v>27</v>
      </c>
      <c r="D124" s="100"/>
      <c r="E124" s="91">
        <v>0</v>
      </c>
      <c r="F124" s="37">
        <v>0</v>
      </c>
      <c r="G124" s="34">
        <f>F124</f>
        <v>0</v>
      </c>
      <c r="H124" s="101"/>
      <c r="I124" s="38" t="s">
        <v>665</v>
      </c>
      <c r="J124" s="38" t="str">
        <f>VLOOKUP(I124,Presupuesto!$B$11:$C$565,2,0)</f>
        <v>OTROS SERVICIOS TECNICOS Y PROFESIONALES</v>
      </c>
      <c r="K124" s="35" t="str">
        <f t="shared" si="3"/>
        <v>Posgrado</v>
      </c>
      <c r="L124" s="35" t="s">
        <v>354</v>
      </c>
    </row>
    <row r="125" spans="3:12" ht="15.75" thickBot="1" x14ac:dyDescent="0.3">
      <c r="C125" s="77" t="s">
        <v>29</v>
      </c>
      <c r="D125" s="136"/>
      <c r="E125" s="89">
        <v>12</v>
      </c>
      <c r="F125" s="55">
        <v>30000</v>
      </c>
      <c r="G125" s="50">
        <f>D125*E125*F125</f>
        <v>0</v>
      </c>
      <c r="H125" s="103"/>
      <c r="I125" s="51" t="s">
        <v>456</v>
      </c>
      <c r="J125" s="51" t="str">
        <f>VLOOKUP(I125,Presupuesto!$B$11:$C$565,2,0)</f>
        <v>SUELDOS Y SALARIOS PERMANENTES</v>
      </c>
      <c r="K125" s="35" t="str">
        <f t="shared" si="3"/>
        <v>Posgrado</v>
      </c>
      <c r="L125" s="35" t="s">
        <v>354</v>
      </c>
    </row>
    <row r="126" spans="3:12" x14ac:dyDescent="0.25">
      <c r="C126" s="108" t="s">
        <v>26</v>
      </c>
      <c r="D126" s="106"/>
      <c r="E126" s="68">
        <v>0</v>
      </c>
      <c r="F126" s="56">
        <f>IF(E125=0,"",(G125/E125)/12*E125)</f>
        <v>0</v>
      </c>
      <c r="G126" s="57">
        <f>F126</f>
        <v>0</v>
      </c>
      <c r="H126" s="101"/>
      <c r="I126" s="38" t="s">
        <v>476</v>
      </c>
      <c r="J126" s="38" t="str">
        <f>VLOOKUP(I126,Presupuesto!$B$11:$C$565,2,0)</f>
        <v>AGUINALDO Y DECIMO CUARTO MES</v>
      </c>
      <c r="K126" s="35" t="str">
        <f t="shared" si="3"/>
        <v>Posgrado</v>
      </c>
      <c r="L126" s="35" t="s">
        <v>354</v>
      </c>
    </row>
    <row r="127" spans="3:12" ht="15.75" thickBot="1" x14ac:dyDescent="0.3">
      <c r="C127" s="110" t="s">
        <v>27</v>
      </c>
      <c r="D127" s="99"/>
      <c r="E127" s="69">
        <v>0</v>
      </c>
      <c r="F127" s="42">
        <f>IF(E125&lt;6,"",((E125-6)/12)*(G125/E125))</f>
        <v>0</v>
      </c>
      <c r="G127" s="42">
        <f>F127</f>
        <v>0</v>
      </c>
      <c r="H127" s="99"/>
      <c r="I127" s="43" t="s">
        <v>479</v>
      </c>
      <c r="J127" s="61" t="str">
        <f>VLOOKUP(I127,Presupuesto!$B$11:$C$565,2,0)</f>
        <v>DECIMOCUARTO MES</v>
      </c>
      <c r="K127" s="43" t="str">
        <f t="shared" si="3"/>
        <v>Posgrado</v>
      </c>
      <c r="L127" s="61" t="s">
        <v>354</v>
      </c>
    </row>
    <row r="129" spans="3:12" ht="15.75" thickBot="1" x14ac:dyDescent="0.3">
      <c r="K129" s="90"/>
    </row>
    <row r="130" spans="3:12" ht="15.75" thickBot="1" x14ac:dyDescent="0.3">
      <c r="C130" s="7" t="s">
        <v>11</v>
      </c>
      <c r="D130" s="2">
        <f>SUM(G137:G187)</f>
        <v>0</v>
      </c>
      <c r="E130" s="30"/>
      <c r="F130" s="30"/>
      <c r="G130" s="30"/>
      <c r="H130" s="14"/>
      <c r="I130" s="14"/>
      <c r="J130" s="14"/>
      <c r="K130" s="90"/>
    </row>
    <row r="131" spans="3:12" x14ac:dyDescent="0.25">
      <c r="D131" s="3"/>
      <c r="E131" s="30"/>
      <c r="F131" s="30"/>
      <c r="G131" s="30"/>
      <c r="H131" s="14"/>
      <c r="I131" s="14"/>
      <c r="J131" s="14"/>
      <c r="K131" s="90"/>
    </row>
    <row r="132" spans="3:12" x14ac:dyDescent="0.25">
      <c r="D132" s="3"/>
      <c r="E132" s="30"/>
      <c r="F132" s="30"/>
      <c r="G132" s="30"/>
      <c r="H132" s="14"/>
      <c r="I132" s="14"/>
      <c r="J132" s="14"/>
      <c r="K132" s="90"/>
    </row>
    <row r="133" spans="3:12" ht="15.75" x14ac:dyDescent="0.25">
      <c r="C133" s="139" t="s">
        <v>352</v>
      </c>
      <c r="D133" s="302"/>
      <c r="E133" s="30"/>
      <c r="F133" s="30"/>
      <c r="G133" s="30"/>
      <c r="H133" s="14"/>
      <c r="I133" s="14"/>
      <c r="J133" s="14"/>
      <c r="K133" s="90"/>
    </row>
    <row r="134" spans="3:12" ht="18.75" x14ac:dyDescent="0.25">
      <c r="C134" s="147"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
      <c r="E134" s="30"/>
      <c r="F134" s="30"/>
      <c r="G134" s="30"/>
      <c r="H134" s="14"/>
      <c r="I134" s="14"/>
      <c r="J134" s="14"/>
      <c r="K134" s="90"/>
    </row>
    <row r="135" spans="3:12" ht="15.75" thickBot="1" x14ac:dyDescent="0.3">
      <c r="C135" s="114"/>
      <c r="D135" s="3"/>
      <c r="E135" s="30"/>
      <c r="F135" s="30"/>
      <c r="G135" s="30"/>
      <c r="H135" s="14"/>
      <c r="I135" s="14"/>
      <c r="J135" s="14"/>
      <c r="K135" s="90"/>
    </row>
    <row r="136" spans="3:12" ht="30.75" thickBot="1" x14ac:dyDescent="0.3">
      <c r="C136" s="71" t="s">
        <v>12</v>
      </c>
      <c r="D136" s="75" t="s">
        <v>23</v>
      </c>
      <c r="E136" s="107" t="s">
        <v>24</v>
      </c>
      <c r="F136" s="75" t="s">
        <v>25</v>
      </c>
      <c r="G136" s="72" t="s">
        <v>6</v>
      </c>
      <c r="H136" s="70" t="s">
        <v>91</v>
      </c>
      <c r="I136" s="73" t="s">
        <v>14</v>
      </c>
      <c r="J136" s="73" t="s">
        <v>92</v>
      </c>
      <c r="K136" s="73" t="s">
        <v>370</v>
      </c>
      <c r="L136" s="73" t="s">
        <v>371</v>
      </c>
    </row>
    <row r="137" spans="3:12" ht="15.75" thickBot="1" x14ac:dyDescent="0.3">
      <c r="C137" s="74" t="s">
        <v>442</v>
      </c>
      <c r="D137" s="136"/>
      <c r="E137" s="89">
        <v>12</v>
      </c>
      <c r="F137" s="239">
        <f>HLOOKUP($C137,$BZ$2:$CM$3,2,0)</f>
        <v>43674.39</v>
      </c>
      <c r="G137" s="50">
        <f>D137*E137*F137</f>
        <v>0</v>
      </c>
      <c r="H137" s="103"/>
      <c r="I137" s="51" t="s">
        <v>456</v>
      </c>
      <c r="J137" s="51" t="str">
        <f>VLOOKUP(I137,Presupuesto!$B$11:$C$565,2,0)</f>
        <v>SUELDOS Y SALARIOS PERMANENTES</v>
      </c>
      <c r="K137" s="155" t="s">
        <v>1413</v>
      </c>
      <c r="L137" s="35" t="s">
        <v>354</v>
      </c>
    </row>
    <row r="138" spans="3:12" x14ac:dyDescent="0.25">
      <c r="C138" s="108" t="s">
        <v>26</v>
      </c>
      <c r="D138" s="100"/>
      <c r="E138" s="91">
        <v>0</v>
      </c>
      <c r="F138" s="37">
        <f>IF(E137=0,"",(G137/E137)/12*E137)</f>
        <v>0</v>
      </c>
      <c r="G138" s="34">
        <f>F138</f>
        <v>0</v>
      </c>
      <c r="H138" s="101"/>
      <c r="I138" s="53" t="s">
        <v>476</v>
      </c>
      <c r="J138" s="53" t="str">
        <f>VLOOKUP(I138,Presupuesto!$B$11:$C$565,2,0)</f>
        <v>AGUINALDO Y DECIMO CUARTO MES</v>
      </c>
      <c r="K138" s="35" t="str">
        <f t="shared" ref="K138:K169" si="4">$K$137</f>
        <v>Posgrado</v>
      </c>
      <c r="L138" s="35" t="s">
        <v>372</v>
      </c>
    </row>
    <row r="139" spans="3:12" ht="15.75" thickBot="1" x14ac:dyDescent="0.3">
      <c r="C139" s="109" t="s">
        <v>27</v>
      </c>
      <c r="D139" s="100"/>
      <c r="E139" s="91">
        <v>0</v>
      </c>
      <c r="F139" s="54">
        <f>IF(E137&lt;6,"",((E137-6)/12)*(G137/E137))</f>
        <v>0</v>
      </c>
      <c r="G139" s="34">
        <f>F139</f>
        <v>0</v>
      </c>
      <c r="H139" s="101"/>
      <c r="I139" s="38" t="s">
        <v>479</v>
      </c>
      <c r="J139" s="38" t="str">
        <f>VLOOKUP(I139,Presupuesto!$B$11:$C$565,2,0)</f>
        <v>DECIMOCUARTO MES</v>
      </c>
      <c r="K139" s="35" t="str">
        <f t="shared" si="4"/>
        <v>Posgrado</v>
      </c>
      <c r="L139" s="35" t="s">
        <v>355</v>
      </c>
    </row>
    <row r="140" spans="3:12" ht="15.75" thickBot="1" x14ac:dyDescent="0.3">
      <c r="C140" s="74" t="s">
        <v>443</v>
      </c>
      <c r="D140" s="136"/>
      <c r="E140" s="89">
        <v>12</v>
      </c>
      <c r="F140" s="239">
        <f>HLOOKUP($C140,$BZ$2:$CM$3,2,0)</f>
        <v>39703.99</v>
      </c>
      <c r="G140" s="50">
        <f>D140*E140*F140</f>
        <v>0</v>
      </c>
      <c r="H140" s="103"/>
      <c r="I140" s="51" t="s">
        <v>456</v>
      </c>
      <c r="J140" s="51" t="str">
        <f>VLOOKUP(I140,Presupuesto!$B$11:$C$565,2,0)</f>
        <v>SUELDOS Y SALARIOS PERMANENTES</v>
      </c>
      <c r="K140" s="35" t="str">
        <f t="shared" si="4"/>
        <v>Posgrado</v>
      </c>
      <c r="L140" s="35" t="s">
        <v>355</v>
      </c>
    </row>
    <row r="141" spans="3:12" x14ac:dyDescent="0.25">
      <c r="C141" s="108" t="s">
        <v>26</v>
      </c>
      <c r="D141" s="100"/>
      <c r="E141" s="91">
        <v>0</v>
      </c>
      <c r="F141" s="37">
        <f>IF(E140=0,"",(G140/E140)/12*E140)</f>
        <v>0</v>
      </c>
      <c r="G141" s="34">
        <f>F141</f>
        <v>0</v>
      </c>
      <c r="H141" s="101"/>
      <c r="I141" s="53" t="s">
        <v>476</v>
      </c>
      <c r="J141" s="53" t="str">
        <f>VLOOKUP(I141,Presupuesto!$B$11:$C$565,2,0)</f>
        <v>AGUINALDO Y DECIMO CUARTO MES</v>
      </c>
      <c r="K141" s="35" t="str">
        <f t="shared" si="4"/>
        <v>Posgrado</v>
      </c>
      <c r="L141" s="35" t="s">
        <v>355</v>
      </c>
    </row>
    <row r="142" spans="3:12" ht="15.75" thickBot="1" x14ac:dyDescent="0.3">
      <c r="C142" s="109" t="s">
        <v>27</v>
      </c>
      <c r="D142" s="100"/>
      <c r="E142" s="91">
        <v>0</v>
      </c>
      <c r="F142" s="54">
        <f>IF(E140&lt;6,"",((E140-6)/12)*(G140/E140))</f>
        <v>0</v>
      </c>
      <c r="G142" s="34">
        <f>F142</f>
        <v>0</v>
      </c>
      <c r="H142" s="101"/>
      <c r="I142" s="38" t="s">
        <v>479</v>
      </c>
      <c r="J142" s="38" t="str">
        <f>VLOOKUP(I142,Presupuesto!$B$11:$C$565,2,0)</f>
        <v>DECIMOCUARTO MES</v>
      </c>
      <c r="K142" s="35" t="str">
        <f t="shared" si="4"/>
        <v>Posgrado</v>
      </c>
      <c r="L142" s="35" t="s">
        <v>355</v>
      </c>
    </row>
    <row r="143" spans="3:12" ht="15.75" thickBot="1" x14ac:dyDescent="0.3">
      <c r="C143" s="74" t="s">
        <v>444</v>
      </c>
      <c r="D143" s="136"/>
      <c r="E143" s="89">
        <v>12</v>
      </c>
      <c r="F143" s="239">
        <f>HLOOKUP($C143,$BZ$2:$CM$3,2,0)</f>
        <v>35733.589999999997</v>
      </c>
      <c r="G143" s="50">
        <f>D143*E143*F143</f>
        <v>0</v>
      </c>
      <c r="H143" s="103"/>
      <c r="I143" s="51" t="s">
        <v>456</v>
      </c>
      <c r="J143" s="51" t="str">
        <f>VLOOKUP(I143,Presupuesto!$B$11:$C$565,2,0)</f>
        <v>SUELDOS Y SALARIOS PERMANENTES</v>
      </c>
      <c r="K143" s="35" t="str">
        <f t="shared" si="4"/>
        <v>Posgrado</v>
      </c>
      <c r="L143" s="35" t="s">
        <v>355</v>
      </c>
    </row>
    <row r="144" spans="3:12" x14ac:dyDescent="0.25">
      <c r="C144" s="108" t="s">
        <v>26</v>
      </c>
      <c r="D144" s="100"/>
      <c r="E144" s="91">
        <v>0</v>
      </c>
      <c r="F144" s="37">
        <f>IF(E143=0,"",(G143/E143)/12*E143)</f>
        <v>0</v>
      </c>
      <c r="G144" s="34">
        <f>F144</f>
        <v>0</v>
      </c>
      <c r="H144" s="101"/>
      <c r="I144" s="53" t="s">
        <v>476</v>
      </c>
      <c r="J144" s="53" t="str">
        <f>VLOOKUP(I144,Presupuesto!$B$11:$C$565,2,0)</f>
        <v>AGUINALDO Y DECIMO CUARTO MES</v>
      </c>
      <c r="K144" s="35" t="str">
        <f t="shared" si="4"/>
        <v>Posgrado</v>
      </c>
      <c r="L144" s="35" t="s">
        <v>355</v>
      </c>
    </row>
    <row r="145" spans="3:12" ht="15.75" thickBot="1" x14ac:dyDescent="0.3">
      <c r="C145" s="109" t="s">
        <v>27</v>
      </c>
      <c r="D145" s="100"/>
      <c r="E145" s="91">
        <v>0</v>
      </c>
      <c r="F145" s="54">
        <f>IF(E143&lt;6,"",((E143-6)/12)*(G143/E143))</f>
        <v>0</v>
      </c>
      <c r="G145" s="34">
        <f>F145</f>
        <v>0</v>
      </c>
      <c r="H145" s="101"/>
      <c r="I145" s="38" t="s">
        <v>479</v>
      </c>
      <c r="J145" s="38" t="str">
        <f>VLOOKUP(I145,Presupuesto!$B$11:$C$565,2,0)</f>
        <v>DECIMOCUARTO MES</v>
      </c>
      <c r="K145" s="35" t="str">
        <f t="shared" si="4"/>
        <v>Posgrado</v>
      </c>
      <c r="L145" s="35" t="s">
        <v>355</v>
      </c>
    </row>
    <row r="146" spans="3:12" ht="15.75" thickBot="1" x14ac:dyDescent="0.3">
      <c r="C146" s="74" t="s">
        <v>445</v>
      </c>
      <c r="D146" s="136"/>
      <c r="E146" s="89">
        <v>12</v>
      </c>
      <c r="F146" s="239">
        <f>HLOOKUP($C146,$BZ$2:$CM$3,2,0)</f>
        <v>31763.19</v>
      </c>
      <c r="G146" s="50">
        <f>D146*E146*F146</f>
        <v>0</v>
      </c>
      <c r="H146" s="103"/>
      <c r="I146" s="51" t="s">
        <v>456</v>
      </c>
      <c r="J146" s="51" t="str">
        <f>VLOOKUP(I146,Presupuesto!$B$11:$C$565,2,0)</f>
        <v>SUELDOS Y SALARIOS PERMANENTES</v>
      </c>
      <c r="K146" s="35" t="str">
        <f t="shared" si="4"/>
        <v>Posgrado</v>
      </c>
      <c r="L146" s="35" t="s">
        <v>355</v>
      </c>
    </row>
    <row r="147" spans="3:12" x14ac:dyDescent="0.25">
      <c r="C147" s="108" t="s">
        <v>26</v>
      </c>
      <c r="D147" s="100"/>
      <c r="E147" s="91">
        <v>0</v>
      </c>
      <c r="F147" s="37">
        <f>IF(E146=0,"",(G146/E146)/12*E146)</f>
        <v>0</v>
      </c>
      <c r="G147" s="34">
        <f>F147</f>
        <v>0</v>
      </c>
      <c r="H147" s="101"/>
      <c r="I147" s="53" t="s">
        <v>476</v>
      </c>
      <c r="J147" s="53" t="str">
        <f>VLOOKUP(I147,Presupuesto!$B$11:$C$565,2,0)</f>
        <v>AGUINALDO Y DECIMO CUARTO MES</v>
      </c>
      <c r="K147" s="35" t="str">
        <f t="shared" si="4"/>
        <v>Posgrado</v>
      </c>
      <c r="L147" s="35" t="s">
        <v>355</v>
      </c>
    </row>
    <row r="148" spans="3:12" ht="15.75" thickBot="1" x14ac:dyDescent="0.3">
      <c r="C148" s="109" t="s">
        <v>27</v>
      </c>
      <c r="D148" s="100"/>
      <c r="E148" s="91">
        <v>0</v>
      </c>
      <c r="F148" s="54">
        <f>IF(E146&lt;6,"",((E146-6)/12)*(G146/E146))</f>
        <v>0</v>
      </c>
      <c r="G148" s="34">
        <f>F148</f>
        <v>0</v>
      </c>
      <c r="H148" s="101"/>
      <c r="I148" s="38" t="s">
        <v>479</v>
      </c>
      <c r="J148" s="38" t="str">
        <f>VLOOKUP(I148,Presupuesto!$B$11:$C$565,2,0)</f>
        <v>DECIMOCUARTO MES</v>
      </c>
      <c r="K148" s="35" t="str">
        <f t="shared" si="4"/>
        <v>Posgrado</v>
      </c>
      <c r="L148" s="35" t="s">
        <v>355</v>
      </c>
    </row>
    <row r="149" spans="3:12" ht="15.75" thickBot="1" x14ac:dyDescent="0.3">
      <c r="C149" s="74" t="s">
        <v>446</v>
      </c>
      <c r="D149" s="136"/>
      <c r="E149" s="89">
        <v>12</v>
      </c>
      <c r="F149" s="239">
        <f>HLOOKUP($C149,$BZ$2:$CM$3,2,0)</f>
        <v>29777.99</v>
      </c>
      <c r="G149" s="50">
        <f>D149*E149*F149</f>
        <v>0</v>
      </c>
      <c r="H149" s="103"/>
      <c r="I149" s="51" t="s">
        <v>456</v>
      </c>
      <c r="J149" s="51" t="str">
        <f>VLOOKUP(I149,Presupuesto!$B$11:$C$565,2,0)</f>
        <v>SUELDOS Y SALARIOS PERMANENTES</v>
      </c>
      <c r="K149" s="35" t="str">
        <f t="shared" si="4"/>
        <v>Posgrado</v>
      </c>
      <c r="L149" s="35" t="s">
        <v>355</v>
      </c>
    </row>
    <row r="150" spans="3:12" x14ac:dyDescent="0.25">
      <c r="C150" s="108" t="s">
        <v>26</v>
      </c>
      <c r="D150" s="100"/>
      <c r="E150" s="91">
        <v>0</v>
      </c>
      <c r="F150" s="37">
        <f>IF(E149=0,"",(G149/E149)/12*E149)</f>
        <v>0</v>
      </c>
      <c r="G150" s="34">
        <f>F150</f>
        <v>0</v>
      </c>
      <c r="H150" s="101"/>
      <c r="I150" s="53" t="s">
        <v>476</v>
      </c>
      <c r="J150" s="53" t="str">
        <f>VLOOKUP(I150,Presupuesto!$B$11:$C$565,2,0)</f>
        <v>AGUINALDO Y DECIMO CUARTO MES</v>
      </c>
      <c r="K150" s="35" t="str">
        <f t="shared" si="4"/>
        <v>Posgrado</v>
      </c>
      <c r="L150" s="35" t="s">
        <v>355</v>
      </c>
    </row>
    <row r="151" spans="3:12" ht="15.75" thickBot="1" x14ac:dyDescent="0.3">
      <c r="C151" s="109" t="s">
        <v>27</v>
      </c>
      <c r="D151" s="100"/>
      <c r="E151" s="91">
        <v>0</v>
      </c>
      <c r="F151" s="54">
        <f>IF(E149&lt;6,"",((E149-6)/12)*(G149/E149))</f>
        <v>0</v>
      </c>
      <c r="G151" s="34">
        <f>F151</f>
        <v>0</v>
      </c>
      <c r="H151" s="101"/>
      <c r="I151" s="38" t="s">
        <v>479</v>
      </c>
      <c r="J151" s="38" t="str">
        <f>VLOOKUP(I151,Presupuesto!$B$11:$C$565,2,0)</f>
        <v>DECIMOCUARTO MES</v>
      </c>
      <c r="K151" s="35" t="str">
        <f t="shared" si="4"/>
        <v>Posgrado</v>
      </c>
      <c r="L151" s="35" t="s">
        <v>355</v>
      </c>
    </row>
    <row r="152" spans="3:12" ht="15.75" thickBot="1" x14ac:dyDescent="0.3">
      <c r="C152" s="74" t="s">
        <v>447</v>
      </c>
      <c r="D152" s="136"/>
      <c r="E152" s="89">
        <v>12</v>
      </c>
      <c r="F152" s="239">
        <f>HLOOKUP($C152,$BZ$2:$CM$3,2,0)</f>
        <v>27792.79</v>
      </c>
      <c r="G152" s="50">
        <f>D152*E152*F152</f>
        <v>0</v>
      </c>
      <c r="H152" s="103"/>
      <c r="I152" s="51" t="s">
        <v>456</v>
      </c>
      <c r="J152" s="51" t="str">
        <f>VLOOKUP(I152,Presupuesto!$B$11:$C$565,2,0)</f>
        <v>SUELDOS Y SALARIOS PERMANENTES</v>
      </c>
      <c r="K152" s="35" t="str">
        <f t="shared" si="4"/>
        <v>Posgrado</v>
      </c>
      <c r="L152" s="35" t="s">
        <v>355</v>
      </c>
    </row>
    <row r="153" spans="3:12" x14ac:dyDescent="0.25">
      <c r="C153" s="108" t="s">
        <v>26</v>
      </c>
      <c r="D153" s="100"/>
      <c r="E153" s="91">
        <v>0</v>
      </c>
      <c r="F153" s="37">
        <f>IF(E152=0,"",(G152/E152)/12*E152)</f>
        <v>0</v>
      </c>
      <c r="G153" s="34">
        <f>F153</f>
        <v>0</v>
      </c>
      <c r="H153" s="101"/>
      <c r="I153" s="53" t="s">
        <v>476</v>
      </c>
      <c r="J153" s="53" t="str">
        <f>VLOOKUP(I153,Presupuesto!$B$11:$C$565,2,0)</f>
        <v>AGUINALDO Y DECIMO CUARTO MES</v>
      </c>
      <c r="K153" s="35" t="str">
        <f t="shared" si="4"/>
        <v>Posgrado</v>
      </c>
      <c r="L153" s="35" t="s">
        <v>355</v>
      </c>
    </row>
    <row r="154" spans="3:12" ht="15.75" thickBot="1" x14ac:dyDescent="0.3">
      <c r="C154" s="109" t="s">
        <v>27</v>
      </c>
      <c r="D154" s="100"/>
      <c r="E154" s="91">
        <v>0</v>
      </c>
      <c r="F154" s="54">
        <f>IF(E152&lt;6,"",((E152-6)/12)*(G152/E152))</f>
        <v>0</v>
      </c>
      <c r="G154" s="34">
        <f>F154</f>
        <v>0</v>
      </c>
      <c r="H154" s="101"/>
      <c r="I154" s="38" t="s">
        <v>479</v>
      </c>
      <c r="J154" s="38" t="str">
        <f>VLOOKUP(I154,Presupuesto!$B$11:$C$565,2,0)</f>
        <v>DECIMOCUARTO MES</v>
      </c>
      <c r="K154" s="35" t="str">
        <f t="shared" si="4"/>
        <v>Posgrado</v>
      </c>
      <c r="L154" s="35" t="s">
        <v>355</v>
      </c>
    </row>
    <row r="155" spans="3:12" ht="15.75" thickBot="1" x14ac:dyDescent="0.3">
      <c r="C155" s="74" t="s">
        <v>448</v>
      </c>
      <c r="D155" s="136"/>
      <c r="E155" s="89">
        <v>12</v>
      </c>
      <c r="F155" s="239">
        <f>HLOOKUP($C155,$BZ$2:$CM$3,2,0)</f>
        <v>18859.39</v>
      </c>
      <c r="G155" s="50">
        <f>D155*E155*F155</f>
        <v>0</v>
      </c>
      <c r="H155" s="103"/>
      <c r="I155" s="51" t="s">
        <v>456</v>
      </c>
      <c r="J155" s="51" t="str">
        <f>VLOOKUP(I155,Presupuesto!$B$11:$C$565,2,0)</f>
        <v>SUELDOS Y SALARIOS PERMANENTES</v>
      </c>
      <c r="K155" s="35" t="str">
        <f t="shared" si="4"/>
        <v>Posgrado</v>
      </c>
      <c r="L155" s="35" t="s">
        <v>355</v>
      </c>
    </row>
    <row r="156" spans="3:12" x14ac:dyDescent="0.25">
      <c r="C156" s="108" t="s">
        <v>26</v>
      </c>
      <c r="D156" s="100"/>
      <c r="E156" s="91">
        <v>0</v>
      </c>
      <c r="F156" s="37">
        <f>IF(E155=0,"",(G155/E155)/12*E155)</f>
        <v>0</v>
      </c>
      <c r="G156" s="34">
        <f>F156</f>
        <v>0</v>
      </c>
      <c r="H156" s="101"/>
      <c r="I156" s="53" t="s">
        <v>476</v>
      </c>
      <c r="J156" s="53" t="str">
        <f>VLOOKUP(I156,Presupuesto!$B$11:$C$565,2,0)</f>
        <v>AGUINALDO Y DECIMO CUARTO MES</v>
      </c>
      <c r="K156" s="35" t="str">
        <f t="shared" si="4"/>
        <v>Posgrado</v>
      </c>
      <c r="L156" s="35" t="s">
        <v>355</v>
      </c>
    </row>
    <row r="157" spans="3:12" ht="15.75" thickBot="1" x14ac:dyDescent="0.3">
      <c r="C157" s="109" t="s">
        <v>27</v>
      </c>
      <c r="D157" s="100"/>
      <c r="E157" s="91">
        <v>0</v>
      </c>
      <c r="F157" s="54">
        <f>IF(E155&lt;6,"",((E155-6)/12)*(G155/E155))</f>
        <v>0</v>
      </c>
      <c r="G157" s="34">
        <f>F157</f>
        <v>0</v>
      </c>
      <c r="H157" s="101"/>
      <c r="I157" s="38" t="s">
        <v>479</v>
      </c>
      <c r="J157" s="38" t="str">
        <f>VLOOKUP(I157,Presupuesto!$B$11:$C$565,2,0)</f>
        <v>DECIMOCUARTO MES</v>
      </c>
      <c r="K157" s="35" t="str">
        <f t="shared" si="4"/>
        <v>Posgrado</v>
      </c>
      <c r="L157" s="35" t="s">
        <v>355</v>
      </c>
    </row>
    <row r="158" spans="3:12" ht="15.75" thickBot="1" x14ac:dyDescent="0.3">
      <c r="C158" s="74" t="s">
        <v>449</v>
      </c>
      <c r="D158" s="136"/>
      <c r="E158" s="89">
        <v>12</v>
      </c>
      <c r="F158" s="239">
        <f>HLOOKUP($C158,$BZ$2:$CM$3,2,0)</f>
        <v>17866.8</v>
      </c>
      <c r="G158" s="50">
        <f>D158*E158*F158</f>
        <v>0</v>
      </c>
      <c r="H158" s="103"/>
      <c r="I158" s="51" t="s">
        <v>456</v>
      </c>
      <c r="J158" s="51" t="str">
        <f>VLOOKUP(I158,Presupuesto!$B$11:$C$565,2,0)</f>
        <v>SUELDOS Y SALARIOS PERMANENTES</v>
      </c>
      <c r="K158" s="35" t="str">
        <f t="shared" si="4"/>
        <v>Posgrado</v>
      </c>
      <c r="L158" s="35" t="s">
        <v>355</v>
      </c>
    </row>
    <row r="159" spans="3:12" x14ac:dyDescent="0.25">
      <c r="C159" s="108" t="s">
        <v>26</v>
      </c>
      <c r="D159" s="100"/>
      <c r="E159" s="91">
        <v>0</v>
      </c>
      <c r="F159" s="37">
        <f>IF(E158=0,"",(G158/E158)/12*E158)</f>
        <v>0</v>
      </c>
      <c r="G159" s="34">
        <f>F159</f>
        <v>0</v>
      </c>
      <c r="H159" s="101"/>
      <c r="I159" s="53" t="s">
        <v>476</v>
      </c>
      <c r="J159" s="53" t="str">
        <f>VLOOKUP(I159,Presupuesto!$B$11:$C$565,2,0)</f>
        <v>AGUINALDO Y DECIMO CUARTO MES</v>
      </c>
      <c r="K159" s="35" t="str">
        <f t="shared" si="4"/>
        <v>Posgrado</v>
      </c>
      <c r="L159" s="35" t="s">
        <v>355</v>
      </c>
    </row>
    <row r="160" spans="3:12" ht="15.75" thickBot="1" x14ac:dyDescent="0.3">
      <c r="C160" s="109" t="s">
        <v>27</v>
      </c>
      <c r="D160" s="100"/>
      <c r="E160" s="91">
        <v>0</v>
      </c>
      <c r="F160" s="54">
        <f>IF(E158&lt;6,"",((E158-6)/12)*(G158/E158))</f>
        <v>0</v>
      </c>
      <c r="G160" s="34">
        <f>F160</f>
        <v>0</v>
      </c>
      <c r="H160" s="101"/>
      <c r="I160" s="38" t="s">
        <v>479</v>
      </c>
      <c r="J160" s="38" t="str">
        <f>VLOOKUP(I160,Presupuesto!$B$11:$C$565,2,0)</f>
        <v>DECIMOCUARTO MES</v>
      </c>
      <c r="K160" s="35" t="str">
        <f t="shared" si="4"/>
        <v>Posgrado</v>
      </c>
      <c r="L160" s="35" t="s">
        <v>355</v>
      </c>
    </row>
    <row r="161" spans="3:12" ht="15.75" thickBot="1" x14ac:dyDescent="0.3">
      <c r="C161" s="74" t="s">
        <v>450</v>
      </c>
      <c r="D161" s="136"/>
      <c r="E161" s="89">
        <v>12</v>
      </c>
      <c r="F161" s="239">
        <f>HLOOKUP($C161,$BZ$2:$CM$3,2,0)</f>
        <v>13896.4</v>
      </c>
      <c r="G161" s="50">
        <f>D161*E161*F161</f>
        <v>0</v>
      </c>
      <c r="H161" s="103"/>
      <c r="I161" s="51" t="s">
        <v>456</v>
      </c>
      <c r="J161" s="51" t="str">
        <f>VLOOKUP(I161,Presupuesto!$B$11:$C$565,2,0)</f>
        <v>SUELDOS Y SALARIOS PERMANENTES</v>
      </c>
      <c r="K161" s="35" t="str">
        <f t="shared" si="4"/>
        <v>Posgrado</v>
      </c>
      <c r="L161" s="35" t="s">
        <v>355</v>
      </c>
    </row>
    <row r="162" spans="3:12" x14ac:dyDescent="0.25">
      <c r="C162" s="108" t="s">
        <v>26</v>
      </c>
      <c r="D162" s="100"/>
      <c r="E162" s="91">
        <v>0</v>
      </c>
      <c r="F162" s="37">
        <f>IF(E161=0,"",(G161/E161)/12*E161)</f>
        <v>0</v>
      </c>
      <c r="G162" s="34">
        <f>F162</f>
        <v>0</v>
      </c>
      <c r="H162" s="101"/>
      <c r="I162" s="53" t="s">
        <v>476</v>
      </c>
      <c r="J162" s="53" t="str">
        <f>VLOOKUP(I162,Presupuesto!$B$11:$C$565,2,0)</f>
        <v>AGUINALDO Y DECIMO CUARTO MES</v>
      </c>
      <c r="K162" s="35" t="str">
        <f t="shared" si="4"/>
        <v>Posgrado</v>
      </c>
      <c r="L162" s="35" t="s">
        <v>355</v>
      </c>
    </row>
    <row r="163" spans="3:12" ht="15.75" thickBot="1" x14ac:dyDescent="0.3">
      <c r="C163" s="109" t="s">
        <v>27</v>
      </c>
      <c r="D163" s="100"/>
      <c r="E163" s="91">
        <v>0</v>
      </c>
      <c r="F163" s="54">
        <f>IF(E161&lt;6,"",((E161-6)/12)*(G161/E161))</f>
        <v>0</v>
      </c>
      <c r="G163" s="34">
        <f>F163</f>
        <v>0</v>
      </c>
      <c r="H163" s="101"/>
      <c r="I163" s="38" t="s">
        <v>479</v>
      </c>
      <c r="J163" s="38" t="str">
        <f>VLOOKUP(I163,Presupuesto!$B$11:$C$565,2,0)</f>
        <v>DECIMOCUARTO MES</v>
      </c>
      <c r="K163" s="35" t="str">
        <f t="shared" si="4"/>
        <v>Posgrado</v>
      </c>
      <c r="L163" s="35" t="s">
        <v>355</v>
      </c>
    </row>
    <row r="164" spans="3:12" ht="15.75" thickBot="1" x14ac:dyDescent="0.3">
      <c r="C164" s="74" t="s">
        <v>451</v>
      </c>
      <c r="D164" s="136"/>
      <c r="E164" s="89">
        <v>12</v>
      </c>
      <c r="F164" s="239">
        <f>HLOOKUP($C164,$BZ$2:$CM$3,2,0)</f>
        <v>15004.09</v>
      </c>
      <c r="G164" s="50">
        <f>D164*E164*F164</f>
        <v>0</v>
      </c>
      <c r="H164" s="103"/>
      <c r="I164" s="51" t="s">
        <v>456</v>
      </c>
      <c r="J164" s="51" t="str">
        <f>VLOOKUP(I164,Presupuesto!$B$11:$C$565,2,0)</f>
        <v>SUELDOS Y SALARIOS PERMANENTES</v>
      </c>
      <c r="K164" s="35" t="str">
        <f t="shared" si="4"/>
        <v>Posgrado</v>
      </c>
      <c r="L164" s="35" t="s">
        <v>355</v>
      </c>
    </row>
    <row r="165" spans="3:12" x14ac:dyDescent="0.25">
      <c r="C165" s="108" t="s">
        <v>26</v>
      </c>
      <c r="D165" s="100"/>
      <c r="E165" s="91">
        <v>0</v>
      </c>
      <c r="F165" s="37">
        <f>IF(E164=0,"",(G164/E164)/12*E164)</f>
        <v>0</v>
      </c>
      <c r="G165" s="34">
        <f>F165</f>
        <v>0</v>
      </c>
      <c r="H165" s="101"/>
      <c r="I165" s="53" t="s">
        <v>476</v>
      </c>
      <c r="J165" s="53" t="str">
        <f>VLOOKUP(I165,Presupuesto!$B$11:$C$565,2,0)</f>
        <v>AGUINALDO Y DECIMO CUARTO MES</v>
      </c>
      <c r="K165" s="35" t="str">
        <f t="shared" si="4"/>
        <v>Posgrado</v>
      </c>
      <c r="L165" s="35" t="s">
        <v>355</v>
      </c>
    </row>
    <row r="166" spans="3:12" ht="15.75" thickBot="1" x14ac:dyDescent="0.3">
      <c r="C166" s="109" t="s">
        <v>27</v>
      </c>
      <c r="D166" s="100"/>
      <c r="E166" s="91">
        <v>0</v>
      </c>
      <c r="F166" s="54">
        <f>IF(E164&lt;6,"",((E164-6)/12)*(G164/E164))</f>
        <v>0</v>
      </c>
      <c r="G166" s="34">
        <f>F166</f>
        <v>0</v>
      </c>
      <c r="H166" s="101"/>
      <c r="I166" s="38" t="s">
        <v>479</v>
      </c>
      <c r="J166" s="38" t="str">
        <f>VLOOKUP(I166,Presupuesto!$B$11:$C$565,2,0)</f>
        <v>DECIMOCUARTO MES</v>
      </c>
      <c r="K166" s="35" t="str">
        <f t="shared" si="4"/>
        <v>Posgrado</v>
      </c>
      <c r="L166" s="35" t="s">
        <v>355</v>
      </c>
    </row>
    <row r="167" spans="3:12" ht="15.75" thickBot="1" x14ac:dyDescent="0.3">
      <c r="C167" s="74" t="s">
        <v>452</v>
      </c>
      <c r="D167" s="136"/>
      <c r="E167" s="89">
        <v>12</v>
      </c>
      <c r="F167" s="239">
        <f>HLOOKUP($C167,$BZ$2:$CM$3,2,0)</f>
        <v>13238.9</v>
      </c>
      <c r="G167" s="50">
        <f>D167*E167*F167</f>
        <v>0</v>
      </c>
      <c r="H167" s="103"/>
      <c r="I167" s="51" t="s">
        <v>456</v>
      </c>
      <c r="J167" s="51" t="str">
        <f>VLOOKUP(I167,Presupuesto!$B$11:$C$565,2,0)</f>
        <v>SUELDOS Y SALARIOS PERMANENTES</v>
      </c>
      <c r="K167" s="35" t="str">
        <f t="shared" si="4"/>
        <v>Posgrado</v>
      </c>
      <c r="L167" s="35" t="s">
        <v>355</v>
      </c>
    </row>
    <row r="168" spans="3:12" x14ac:dyDescent="0.25">
      <c r="C168" s="108" t="s">
        <v>26</v>
      </c>
      <c r="D168" s="100"/>
      <c r="E168" s="91">
        <v>0</v>
      </c>
      <c r="F168" s="37">
        <f>IF(E167=0,"",(G167/E167)/12*E167)</f>
        <v>0</v>
      </c>
      <c r="G168" s="34">
        <f>F168</f>
        <v>0</v>
      </c>
      <c r="H168" s="101"/>
      <c r="I168" s="53" t="s">
        <v>476</v>
      </c>
      <c r="J168" s="53" t="str">
        <f>VLOOKUP(I168,Presupuesto!$B$11:$C$565,2,0)</f>
        <v>AGUINALDO Y DECIMO CUARTO MES</v>
      </c>
      <c r="K168" s="35" t="str">
        <f t="shared" si="4"/>
        <v>Posgrado</v>
      </c>
      <c r="L168" s="35" t="s">
        <v>355</v>
      </c>
    </row>
    <row r="169" spans="3:12" ht="15.75" thickBot="1" x14ac:dyDescent="0.3">
      <c r="C169" s="109" t="s">
        <v>27</v>
      </c>
      <c r="D169" s="100"/>
      <c r="E169" s="91">
        <v>0</v>
      </c>
      <c r="F169" s="54">
        <f>IF(E167&lt;6,"",((E167-6)/12)*(G167/E167))</f>
        <v>0</v>
      </c>
      <c r="G169" s="34">
        <f>F169</f>
        <v>0</v>
      </c>
      <c r="H169" s="101"/>
      <c r="I169" s="38" t="s">
        <v>479</v>
      </c>
      <c r="J169" s="38" t="str">
        <f>VLOOKUP(I169,Presupuesto!$B$11:$C$565,2,0)</f>
        <v>DECIMOCUARTO MES</v>
      </c>
      <c r="K169" s="35" t="str">
        <f t="shared" si="4"/>
        <v>Posgrado</v>
      </c>
      <c r="L169" s="35" t="s">
        <v>355</v>
      </c>
    </row>
    <row r="170" spans="3:12" ht="15.75" thickBot="1" x14ac:dyDescent="0.3">
      <c r="C170" s="74" t="s">
        <v>453</v>
      </c>
      <c r="D170" s="136"/>
      <c r="E170" s="89">
        <v>12</v>
      </c>
      <c r="F170" s="239">
        <f>HLOOKUP($C170,$BZ$2:$CM$3,2,0)</f>
        <v>12356.31</v>
      </c>
      <c r="G170" s="50">
        <f>D170*E170*F170</f>
        <v>0</v>
      </c>
      <c r="H170" s="103"/>
      <c r="I170" s="51" t="s">
        <v>456</v>
      </c>
      <c r="J170" s="51" t="str">
        <f>VLOOKUP(I170,Presupuesto!$B$11:$C$565,2,0)</f>
        <v>SUELDOS Y SALARIOS PERMANENTES</v>
      </c>
      <c r="K170" s="35" t="str">
        <f t="shared" ref="K170:K187" si="5">$K$137</f>
        <v>Posgrado</v>
      </c>
      <c r="L170" s="35" t="s">
        <v>355</v>
      </c>
    </row>
    <row r="171" spans="3:12" x14ac:dyDescent="0.25">
      <c r="C171" s="108" t="s">
        <v>26</v>
      </c>
      <c r="D171" s="100"/>
      <c r="E171" s="91">
        <v>0</v>
      </c>
      <c r="F171" s="37">
        <f>IF(E170=0,"",(G170/E170)/12*E170)</f>
        <v>0</v>
      </c>
      <c r="G171" s="34">
        <f>F171</f>
        <v>0</v>
      </c>
      <c r="H171" s="101"/>
      <c r="I171" s="53" t="s">
        <v>476</v>
      </c>
      <c r="J171" s="53" t="str">
        <f>VLOOKUP(I171,Presupuesto!$B$11:$C$565,2,0)</f>
        <v>AGUINALDO Y DECIMO CUARTO MES</v>
      </c>
      <c r="K171" s="35" t="str">
        <f t="shared" si="5"/>
        <v>Posgrado</v>
      </c>
      <c r="L171" s="35" t="s">
        <v>355</v>
      </c>
    </row>
    <row r="172" spans="3:12" ht="15.75" thickBot="1" x14ac:dyDescent="0.3">
      <c r="C172" s="109" t="s">
        <v>27</v>
      </c>
      <c r="D172" s="100"/>
      <c r="E172" s="91">
        <v>0</v>
      </c>
      <c r="F172" s="54">
        <f>IF(E170&lt;6,"",((E170-6)/12)*(G170/E170))</f>
        <v>0</v>
      </c>
      <c r="G172" s="34">
        <f>F172</f>
        <v>0</v>
      </c>
      <c r="H172" s="101"/>
      <c r="I172" s="38" t="s">
        <v>479</v>
      </c>
      <c r="J172" s="38" t="str">
        <f>VLOOKUP(I172,Presupuesto!$B$11:$C$565,2,0)</f>
        <v>DECIMOCUARTO MES</v>
      </c>
      <c r="K172" s="35" t="str">
        <f t="shared" si="5"/>
        <v>Posgrado</v>
      </c>
      <c r="L172" s="35" t="s">
        <v>355</v>
      </c>
    </row>
    <row r="173" spans="3:12" ht="15.75" thickBot="1" x14ac:dyDescent="0.3">
      <c r="C173" s="74" t="s">
        <v>454</v>
      </c>
      <c r="D173" s="136"/>
      <c r="E173" s="89">
        <v>12</v>
      </c>
      <c r="F173" s="239">
        <f>HLOOKUP($C173,$BZ$2:$CM$3,2,0)</f>
        <v>463.22</v>
      </c>
      <c r="G173" s="50">
        <f>D173*E173*F173</f>
        <v>0</v>
      </c>
      <c r="H173" s="103"/>
      <c r="I173" s="51" t="s">
        <v>456</v>
      </c>
      <c r="J173" s="51" t="str">
        <f>VLOOKUP(I173,Presupuesto!$B$11:$C$565,2,0)</f>
        <v>SUELDOS Y SALARIOS PERMANENTES</v>
      </c>
      <c r="K173" s="35" t="str">
        <f t="shared" si="5"/>
        <v>Posgrado</v>
      </c>
      <c r="L173" s="35" t="s">
        <v>355</v>
      </c>
    </row>
    <row r="174" spans="3:12" x14ac:dyDescent="0.25">
      <c r="C174" s="108" t="s">
        <v>26</v>
      </c>
      <c r="D174" s="100"/>
      <c r="E174" s="91">
        <v>0</v>
      </c>
      <c r="F174" s="37">
        <f>IF(E173=0,"",(G173/E173)/12*E173)</f>
        <v>0</v>
      </c>
      <c r="G174" s="34">
        <f>F174</f>
        <v>0</v>
      </c>
      <c r="H174" s="101"/>
      <c r="I174" s="53" t="s">
        <v>476</v>
      </c>
      <c r="J174" s="53" t="str">
        <f>VLOOKUP(I174,Presupuesto!$B$11:$C$565,2,0)</f>
        <v>AGUINALDO Y DECIMO CUARTO MES</v>
      </c>
      <c r="K174" s="35" t="str">
        <f t="shared" si="5"/>
        <v>Posgrado</v>
      </c>
      <c r="L174" s="35" t="s">
        <v>355</v>
      </c>
    </row>
    <row r="175" spans="3:12" ht="15.75" thickBot="1" x14ac:dyDescent="0.3">
      <c r="C175" s="109" t="s">
        <v>27</v>
      </c>
      <c r="D175" s="100"/>
      <c r="E175" s="91">
        <v>0</v>
      </c>
      <c r="F175" s="54">
        <f>IF(E173&lt;6,"",((E173-6)/12)*(G173/E173))</f>
        <v>0</v>
      </c>
      <c r="G175" s="34">
        <f>F175</f>
        <v>0</v>
      </c>
      <c r="H175" s="101"/>
      <c r="I175" s="38" t="s">
        <v>479</v>
      </c>
      <c r="J175" s="38" t="str">
        <f>VLOOKUP(I175,Presupuesto!$B$11:$C$565,2,0)</f>
        <v>DECIMOCUARTO MES</v>
      </c>
      <c r="K175" s="35" t="str">
        <f t="shared" si="5"/>
        <v>Posgrado</v>
      </c>
      <c r="L175" s="35" t="s">
        <v>355</v>
      </c>
    </row>
    <row r="176" spans="3:12" ht="15.75" thickBot="1" x14ac:dyDescent="0.3">
      <c r="C176" s="74" t="s">
        <v>455</v>
      </c>
      <c r="D176" s="136"/>
      <c r="E176" s="89">
        <v>12</v>
      </c>
      <c r="F176" s="239">
        <f>HLOOKUP($C176,$BZ$2:$CM$3,2,0)</f>
        <v>2007.3</v>
      </c>
      <c r="G176" s="50">
        <f>D176*E176*F176</f>
        <v>0</v>
      </c>
      <c r="H176" s="103"/>
      <c r="I176" s="51" t="s">
        <v>456</v>
      </c>
      <c r="J176" s="51" t="str">
        <f>VLOOKUP(I176,Presupuesto!$B$11:$C$565,2,0)</f>
        <v>SUELDOS Y SALARIOS PERMANENTES</v>
      </c>
      <c r="K176" s="35" t="str">
        <f t="shared" si="5"/>
        <v>Posgrado</v>
      </c>
      <c r="L176" s="35" t="s">
        <v>355</v>
      </c>
    </row>
    <row r="177" spans="3:12" x14ac:dyDescent="0.25">
      <c r="C177" s="108" t="s">
        <v>26</v>
      </c>
      <c r="D177" s="100"/>
      <c r="E177" s="91">
        <v>0</v>
      </c>
      <c r="F177" s="37">
        <f>IF(E176=0,"",(G176/E176)/12*E176)</f>
        <v>0</v>
      </c>
      <c r="G177" s="34">
        <f>F177</f>
        <v>0</v>
      </c>
      <c r="H177" s="101"/>
      <c r="I177" s="53" t="s">
        <v>476</v>
      </c>
      <c r="J177" s="53" t="str">
        <f>VLOOKUP(I177,Presupuesto!$B$11:$C$565,2,0)</f>
        <v>AGUINALDO Y DECIMO CUARTO MES</v>
      </c>
      <c r="K177" s="35" t="str">
        <f t="shared" si="5"/>
        <v>Posgrado</v>
      </c>
      <c r="L177" s="35" t="s">
        <v>355</v>
      </c>
    </row>
    <row r="178" spans="3:12" ht="15.75" thickBot="1" x14ac:dyDescent="0.3">
      <c r="C178" s="109" t="s">
        <v>27</v>
      </c>
      <c r="D178" s="100"/>
      <c r="E178" s="91">
        <v>0</v>
      </c>
      <c r="F178" s="54">
        <f>IF(E176&lt;6,"",((E176-6)/12)*(G176/E176))</f>
        <v>0</v>
      </c>
      <c r="G178" s="34">
        <f>F178</f>
        <v>0</v>
      </c>
      <c r="H178" s="101"/>
      <c r="I178" s="38" t="s">
        <v>479</v>
      </c>
      <c r="J178" s="38" t="str">
        <f>VLOOKUP(I178,Presupuesto!$B$11:$C$565,2,0)</f>
        <v>DECIMOCUARTO MES</v>
      </c>
      <c r="K178" s="35" t="str">
        <f t="shared" si="5"/>
        <v>Posgrado</v>
      </c>
      <c r="L178" s="35" t="s">
        <v>355</v>
      </c>
    </row>
    <row r="179" spans="3:12" ht="15.75" thickBot="1" x14ac:dyDescent="0.3">
      <c r="C179" s="77" t="s">
        <v>51</v>
      </c>
      <c r="D179" s="136"/>
      <c r="E179" s="89">
        <v>12</v>
      </c>
      <c r="F179" s="76">
        <v>30000</v>
      </c>
      <c r="G179" s="50">
        <f>D179*E179*F179</f>
        <v>0</v>
      </c>
      <c r="H179" s="103"/>
      <c r="I179" s="51" t="s">
        <v>524</v>
      </c>
      <c r="J179" s="51" t="str">
        <f>VLOOKUP(I179,Presupuesto!$B$11:$C$565,2,0)</f>
        <v>CONTRATOS ESPECIALES</v>
      </c>
      <c r="K179" s="35" t="str">
        <f t="shared" si="5"/>
        <v>Posgrado</v>
      </c>
      <c r="L179" s="35" t="s">
        <v>355</v>
      </c>
    </row>
    <row r="180" spans="3:12" x14ac:dyDescent="0.25">
      <c r="C180" s="108" t="s">
        <v>26</v>
      </c>
      <c r="D180" s="100"/>
      <c r="E180" s="91">
        <v>0</v>
      </c>
      <c r="F180" s="54">
        <f>IF(E179=0,"",(G179/E179)/12*E179)</f>
        <v>0</v>
      </c>
      <c r="G180" s="34">
        <f>F180</f>
        <v>0</v>
      </c>
      <c r="H180" s="101"/>
      <c r="I180" s="38" t="s">
        <v>524</v>
      </c>
      <c r="J180" s="38" t="str">
        <f>VLOOKUP(I180,Presupuesto!$B$11:$C$565,2,0)</f>
        <v>CONTRATOS ESPECIALES</v>
      </c>
      <c r="K180" s="35" t="str">
        <f t="shared" si="5"/>
        <v>Posgrado</v>
      </c>
      <c r="L180" s="35" t="s">
        <v>354</v>
      </c>
    </row>
    <row r="181" spans="3:12" ht="15.75" thickBot="1" x14ac:dyDescent="0.3">
      <c r="C181" s="109" t="s">
        <v>27</v>
      </c>
      <c r="D181" s="100"/>
      <c r="E181" s="91">
        <v>0</v>
      </c>
      <c r="F181" s="37">
        <f>IF(E179&lt;6,"",((E179-6)/12)*(G179/E179))</f>
        <v>0</v>
      </c>
      <c r="G181" s="34">
        <f>F181</f>
        <v>0</v>
      </c>
      <c r="H181" s="101"/>
      <c r="I181" s="38" t="s">
        <v>524</v>
      </c>
      <c r="J181" s="38" t="str">
        <f>VLOOKUP(I181,Presupuesto!$B$11:$C$565,2,0)</f>
        <v>CONTRATOS ESPECIALES</v>
      </c>
      <c r="K181" s="35" t="str">
        <f t="shared" si="5"/>
        <v>Posgrado</v>
      </c>
      <c r="L181" s="35" t="s">
        <v>359</v>
      </c>
    </row>
    <row r="182" spans="3:12" ht="15.75" thickBot="1" x14ac:dyDescent="0.3">
      <c r="C182" s="77" t="s">
        <v>28</v>
      </c>
      <c r="D182" s="136"/>
      <c r="E182" s="89">
        <v>12</v>
      </c>
      <c r="F182" s="55">
        <v>30000</v>
      </c>
      <c r="G182" s="50">
        <f>D182*E182*F182</f>
        <v>0</v>
      </c>
      <c r="H182" s="103"/>
      <c r="I182" s="51" t="s">
        <v>665</v>
      </c>
      <c r="J182" s="51" t="str">
        <f>VLOOKUP(I182,Presupuesto!$B$11:$C$565,2,0)</f>
        <v>OTROS SERVICIOS TECNICOS Y PROFESIONALES</v>
      </c>
      <c r="K182" s="35" t="str">
        <f t="shared" si="5"/>
        <v>Posgrado</v>
      </c>
      <c r="L182" s="35" t="s">
        <v>354</v>
      </c>
    </row>
    <row r="183" spans="3:12" x14ac:dyDescent="0.25">
      <c r="C183" s="108" t="s">
        <v>26</v>
      </c>
      <c r="D183" s="100"/>
      <c r="E183" s="91">
        <v>0</v>
      </c>
      <c r="F183" s="37">
        <v>0</v>
      </c>
      <c r="G183" s="34">
        <f>F183</f>
        <v>0</v>
      </c>
      <c r="H183" s="101"/>
      <c r="I183" s="38" t="s">
        <v>665</v>
      </c>
      <c r="J183" s="38" t="str">
        <f>VLOOKUP(I183,Presupuesto!$B$11:$C$565,2,0)</f>
        <v>OTROS SERVICIOS TECNICOS Y PROFESIONALES</v>
      </c>
      <c r="K183" s="35" t="str">
        <f t="shared" si="5"/>
        <v>Posgrado</v>
      </c>
      <c r="L183" s="35" t="s">
        <v>354</v>
      </c>
    </row>
    <row r="184" spans="3:12" ht="15.75" thickBot="1" x14ac:dyDescent="0.3">
      <c r="C184" s="109" t="s">
        <v>27</v>
      </c>
      <c r="D184" s="100"/>
      <c r="E184" s="91">
        <v>0</v>
      </c>
      <c r="F184" s="37">
        <v>0</v>
      </c>
      <c r="G184" s="34">
        <f>F184</f>
        <v>0</v>
      </c>
      <c r="H184" s="101"/>
      <c r="I184" s="38" t="s">
        <v>665</v>
      </c>
      <c r="J184" s="38" t="str">
        <f>VLOOKUP(I184,Presupuesto!$B$11:$C$565,2,0)</f>
        <v>OTROS SERVICIOS TECNICOS Y PROFESIONALES</v>
      </c>
      <c r="K184" s="35" t="str">
        <f t="shared" si="5"/>
        <v>Posgrado</v>
      </c>
      <c r="L184" s="35" t="s">
        <v>354</v>
      </c>
    </row>
    <row r="185" spans="3:12" ht="15.75" thickBot="1" x14ac:dyDescent="0.3">
      <c r="C185" s="77" t="s">
        <v>29</v>
      </c>
      <c r="D185" s="136"/>
      <c r="E185" s="89">
        <v>12</v>
      </c>
      <c r="F185" s="55">
        <v>30000</v>
      </c>
      <c r="G185" s="50">
        <f>D185*E185*F185</f>
        <v>0</v>
      </c>
      <c r="H185" s="103"/>
      <c r="I185" s="51" t="s">
        <v>456</v>
      </c>
      <c r="J185" s="51" t="str">
        <f>VLOOKUP(I185,Presupuesto!$B$11:$C$565,2,0)</f>
        <v>SUELDOS Y SALARIOS PERMANENTES</v>
      </c>
      <c r="K185" s="35" t="str">
        <f t="shared" si="5"/>
        <v>Posgrado</v>
      </c>
      <c r="L185" s="35" t="s">
        <v>354</v>
      </c>
    </row>
    <row r="186" spans="3:12" x14ac:dyDescent="0.25">
      <c r="C186" s="108" t="s">
        <v>26</v>
      </c>
      <c r="D186" s="106"/>
      <c r="E186" s="68">
        <v>0</v>
      </c>
      <c r="F186" s="56">
        <f>IF(E185=0,"",(G185/E185)/12*E185)</f>
        <v>0</v>
      </c>
      <c r="G186" s="57">
        <f>F186</f>
        <v>0</v>
      </c>
      <c r="H186" s="101"/>
      <c r="I186" s="38" t="s">
        <v>476</v>
      </c>
      <c r="J186" s="38" t="str">
        <f>VLOOKUP(I186,Presupuesto!$B$11:$C$565,2,0)</f>
        <v>AGUINALDO Y DECIMO CUARTO MES</v>
      </c>
      <c r="K186" s="35" t="str">
        <f t="shared" si="5"/>
        <v>Posgrado</v>
      </c>
      <c r="L186" s="35" t="s">
        <v>354</v>
      </c>
    </row>
    <row r="187" spans="3:12" ht="15.75" thickBot="1" x14ac:dyDescent="0.3">
      <c r="C187" s="110" t="s">
        <v>27</v>
      </c>
      <c r="D187" s="99"/>
      <c r="E187" s="69">
        <v>0</v>
      </c>
      <c r="F187" s="42">
        <f>IF(E185&lt;6,"",((E185-6)/12)*(G185/E185))</f>
        <v>0</v>
      </c>
      <c r="G187" s="42">
        <f>F187</f>
        <v>0</v>
      </c>
      <c r="H187" s="99"/>
      <c r="I187" s="43" t="s">
        <v>479</v>
      </c>
      <c r="J187" s="61" t="str">
        <f>VLOOKUP(I187,Presupuesto!$B$11:$C$565,2,0)</f>
        <v>DECIMOCUARTO MES</v>
      </c>
      <c r="K187" s="43" t="str">
        <f t="shared" si="5"/>
        <v>Posgrado</v>
      </c>
      <c r="L187" s="61" t="s">
        <v>354</v>
      </c>
    </row>
    <row r="189" spans="3:12" ht="15.75" thickBot="1" x14ac:dyDescent="0.3">
      <c r="K189" s="90"/>
    </row>
    <row r="190" spans="3:12" ht="15.75" thickBot="1" x14ac:dyDescent="0.3">
      <c r="C190" s="7" t="s">
        <v>11</v>
      </c>
      <c r="D190" s="2">
        <f>SUM(G197:G247)</f>
        <v>0</v>
      </c>
      <c r="E190" s="30"/>
      <c r="F190" s="30"/>
      <c r="G190" s="30"/>
      <c r="H190" s="14"/>
      <c r="I190" s="14"/>
      <c r="J190" s="14"/>
      <c r="K190" s="90"/>
    </row>
    <row r="191" spans="3:12" x14ac:dyDescent="0.25">
      <c r="D191" s="3"/>
      <c r="E191" s="30"/>
      <c r="F191" s="30"/>
      <c r="G191" s="30"/>
      <c r="H191" s="14"/>
      <c r="I191" s="14"/>
      <c r="J191" s="14"/>
      <c r="K191" s="90"/>
    </row>
    <row r="192" spans="3:12" x14ac:dyDescent="0.25">
      <c r="D192" s="3"/>
      <c r="E192" s="30"/>
      <c r="F192" s="30"/>
      <c r="G192" s="30"/>
      <c r="H192" s="14"/>
      <c r="I192" s="14"/>
      <c r="J192" s="14"/>
      <c r="K192" s="90"/>
    </row>
    <row r="193" spans="3:12" ht="15.75" x14ac:dyDescent="0.25">
      <c r="C193" s="139" t="s">
        <v>352</v>
      </c>
      <c r="D193" s="302"/>
      <c r="E193" s="30"/>
      <c r="F193" s="30"/>
      <c r="G193" s="30"/>
      <c r="H193" s="14"/>
      <c r="I193" s="14"/>
      <c r="J193" s="14"/>
      <c r="K193" s="90"/>
    </row>
    <row r="194" spans="3:12" ht="18.75" x14ac:dyDescent="0.25">
      <c r="C194" s="147"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
      <c r="E194" s="30"/>
      <c r="F194" s="30"/>
      <c r="G194" s="30"/>
      <c r="H194" s="14"/>
      <c r="I194" s="14"/>
      <c r="J194" s="14"/>
      <c r="K194" s="90"/>
    </row>
    <row r="195" spans="3:12" ht="15.75" thickBot="1" x14ac:dyDescent="0.3">
      <c r="C195" s="114"/>
      <c r="D195" s="3"/>
      <c r="E195" s="30"/>
      <c r="F195" s="30"/>
      <c r="G195" s="30"/>
      <c r="H195" s="14"/>
      <c r="I195" s="14"/>
      <c r="J195" s="14"/>
      <c r="K195" s="90"/>
    </row>
    <row r="196" spans="3:12" ht="30.75" thickBot="1" x14ac:dyDescent="0.3">
      <c r="C196" s="71" t="s">
        <v>12</v>
      </c>
      <c r="D196" s="75" t="s">
        <v>23</v>
      </c>
      <c r="E196" s="107" t="s">
        <v>24</v>
      </c>
      <c r="F196" s="75" t="s">
        <v>25</v>
      </c>
      <c r="G196" s="72" t="s">
        <v>6</v>
      </c>
      <c r="H196" s="70" t="s">
        <v>91</v>
      </c>
      <c r="I196" s="73" t="s">
        <v>14</v>
      </c>
      <c r="J196" s="73" t="s">
        <v>92</v>
      </c>
      <c r="K196" s="73" t="s">
        <v>370</v>
      </c>
      <c r="L196" s="73" t="s">
        <v>371</v>
      </c>
    </row>
    <row r="197" spans="3:12" ht="15.75" thickBot="1" x14ac:dyDescent="0.3">
      <c r="C197" s="74" t="s">
        <v>442</v>
      </c>
      <c r="D197" s="136"/>
      <c r="E197" s="89">
        <v>12</v>
      </c>
      <c r="F197" s="239">
        <f>HLOOKUP($C197,$BZ$2:$CM$3,2,0)</f>
        <v>43674.39</v>
      </c>
      <c r="G197" s="50">
        <f>D197*E197*F197</f>
        <v>0</v>
      </c>
      <c r="H197" s="103"/>
      <c r="I197" s="51" t="s">
        <v>456</v>
      </c>
      <c r="J197" s="51" t="str">
        <f>VLOOKUP(I197,Presupuesto!$B$11:$C$565,2,0)</f>
        <v>SUELDOS Y SALARIOS PERMANENTES</v>
      </c>
      <c r="K197" s="155" t="s">
        <v>1413</v>
      </c>
      <c r="L197" s="35" t="s">
        <v>354</v>
      </c>
    </row>
    <row r="198" spans="3:12" x14ac:dyDescent="0.25">
      <c r="C198" s="108" t="s">
        <v>26</v>
      </c>
      <c r="D198" s="100"/>
      <c r="E198" s="91">
        <v>0</v>
      </c>
      <c r="F198" s="37">
        <f>IF(E197=0,"",(G197/E197)/12*E197)</f>
        <v>0</v>
      </c>
      <c r="G198" s="34">
        <f>F198</f>
        <v>0</v>
      </c>
      <c r="H198" s="101"/>
      <c r="I198" s="53" t="s">
        <v>476</v>
      </c>
      <c r="J198" s="53" t="str">
        <f>VLOOKUP(I198,Presupuesto!$B$11:$C$565,2,0)</f>
        <v>AGUINALDO Y DECIMO CUARTO MES</v>
      </c>
      <c r="K198" s="35" t="str">
        <f t="shared" ref="K198:K229" si="6">$K$197</f>
        <v>Posgrado</v>
      </c>
      <c r="L198" s="35" t="s">
        <v>372</v>
      </c>
    </row>
    <row r="199" spans="3:12" ht="15.75" thickBot="1" x14ac:dyDescent="0.3">
      <c r="C199" s="109" t="s">
        <v>27</v>
      </c>
      <c r="D199" s="100"/>
      <c r="E199" s="91">
        <v>0</v>
      </c>
      <c r="F199" s="54">
        <f>IF(E197&lt;6,"",((E197-6)/12)*(G197/E197))</f>
        <v>0</v>
      </c>
      <c r="G199" s="34">
        <f>F199</f>
        <v>0</v>
      </c>
      <c r="H199" s="101"/>
      <c r="I199" s="38" t="s">
        <v>479</v>
      </c>
      <c r="J199" s="38" t="str">
        <f>VLOOKUP(I199,Presupuesto!$B$11:$C$565,2,0)</f>
        <v>DECIMOCUARTO MES</v>
      </c>
      <c r="K199" s="35" t="str">
        <f t="shared" si="6"/>
        <v>Posgrado</v>
      </c>
      <c r="L199" s="35" t="s">
        <v>355</v>
      </c>
    </row>
    <row r="200" spans="3:12" ht="15.75" thickBot="1" x14ac:dyDescent="0.3">
      <c r="C200" s="74" t="s">
        <v>443</v>
      </c>
      <c r="D200" s="136"/>
      <c r="E200" s="89">
        <v>12</v>
      </c>
      <c r="F200" s="239">
        <f>HLOOKUP($C200,$BZ$2:$CM$3,2,0)</f>
        <v>39703.99</v>
      </c>
      <c r="G200" s="50">
        <f>D200*E200*F200</f>
        <v>0</v>
      </c>
      <c r="H200" s="103"/>
      <c r="I200" s="51" t="s">
        <v>456</v>
      </c>
      <c r="J200" s="51" t="str">
        <f>VLOOKUP(I200,Presupuesto!$B$11:$C$565,2,0)</f>
        <v>SUELDOS Y SALARIOS PERMANENTES</v>
      </c>
      <c r="K200" s="35" t="str">
        <f t="shared" si="6"/>
        <v>Posgrado</v>
      </c>
      <c r="L200" s="35" t="s">
        <v>355</v>
      </c>
    </row>
    <row r="201" spans="3:12" x14ac:dyDescent="0.25">
      <c r="C201" s="108" t="s">
        <v>26</v>
      </c>
      <c r="D201" s="100"/>
      <c r="E201" s="91">
        <v>0</v>
      </c>
      <c r="F201" s="37">
        <f>IF(E200=0,"",(G200/E200)/12*E200)</f>
        <v>0</v>
      </c>
      <c r="G201" s="34">
        <f>F201</f>
        <v>0</v>
      </c>
      <c r="H201" s="101"/>
      <c r="I201" s="53" t="s">
        <v>476</v>
      </c>
      <c r="J201" s="53" t="str">
        <f>VLOOKUP(I201,Presupuesto!$B$11:$C$565,2,0)</f>
        <v>AGUINALDO Y DECIMO CUARTO MES</v>
      </c>
      <c r="K201" s="35" t="str">
        <f t="shared" si="6"/>
        <v>Posgrado</v>
      </c>
      <c r="L201" s="35" t="s">
        <v>355</v>
      </c>
    </row>
    <row r="202" spans="3:12" ht="15.75" thickBot="1" x14ac:dyDescent="0.3">
      <c r="C202" s="109" t="s">
        <v>27</v>
      </c>
      <c r="D202" s="100"/>
      <c r="E202" s="91">
        <v>0</v>
      </c>
      <c r="F202" s="54">
        <f>IF(E200&lt;6,"",((E200-6)/12)*(G200/E200))</f>
        <v>0</v>
      </c>
      <c r="G202" s="34">
        <f>F202</f>
        <v>0</v>
      </c>
      <c r="H202" s="101"/>
      <c r="I202" s="38" t="s">
        <v>479</v>
      </c>
      <c r="J202" s="38" t="str">
        <f>VLOOKUP(I202,Presupuesto!$B$11:$C$565,2,0)</f>
        <v>DECIMOCUARTO MES</v>
      </c>
      <c r="K202" s="35" t="str">
        <f t="shared" si="6"/>
        <v>Posgrado</v>
      </c>
      <c r="L202" s="35" t="s">
        <v>355</v>
      </c>
    </row>
    <row r="203" spans="3:12" ht="15.75" thickBot="1" x14ac:dyDescent="0.3">
      <c r="C203" s="74" t="s">
        <v>444</v>
      </c>
      <c r="D203" s="136"/>
      <c r="E203" s="89">
        <v>12</v>
      </c>
      <c r="F203" s="239">
        <f>HLOOKUP($C203,$BZ$2:$CM$3,2,0)</f>
        <v>35733.589999999997</v>
      </c>
      <c r="G203" s="50">
        <f>D203*E203*F203</f>
        <v>0</v>
      </c>
      <c r="H203" s="103"/>
      <c r="I203" s="51" t="s">
        <v>456</v>
      </c>
      <c r="J203" s="51" t="str">
        <f>VLOOKUP(I203,Presupuesto!$B$11:$C$565,2,0)</f>
        <v>SUELDOS Y SALARIOS PERMANENTES</v>
      </c>
      <c r="K203" s="35" t="str">
        <f t="shared" si="6"/>
        <v>Posgrado</v>
      </c>
      <c r="L203" s="35" t="s">
        <v>355</v>
      </c>
    </row>
    <row r="204" spans="3:12" x14ac:dyDescent="0.25">
      <c r="C204" s="108" t="s">
        <v>26</v>
      </c>
      <c r="D204" s="100"/>
      <c r="E204" s="91">
        <v>0</v>
      </c>
      <c r="F204" s="37">
        <f>IF(E203=0,"",(G203/E203)/12*E203)</f>
        <v>0</v>
      </c>
      <c r="G204" s="34">
        <f>F204</f>
        <v>0</v>
      </c>
      <c r="H204" s="101"/>
      <c r="I204" s="53" t="s">
        <v>476</v>
      </c>
      <c r="J204" s="53" t="str">
        <f>VLOOKUP(I204,Presupuesto!$B$11:$C$565,2,0)</f>
        <v>AGUINALDO Y DECIMO CUARTO MES</v>
      </c>
      <c r="K204" s="35" t="str">
        <f t="shared" si="6"/>
        <v>Posgrado</v>
      </c>
      <c r="L204" s="35" t="s">
        <v>355</v>
      </c>
    </row>
    <row r="205" spans="3:12" ht="15.75" thickBot="1" x14ac:dyDescent="0.3">
      <c r="C205" s="109" t="s">
        <v>27</v>
      </c>
      <c r="D205" s="100"/>
      <c r="E205" s="91">
        <v>0</v>
      </c>
      <c r="F205" s="54">
        <f>IF(E203&lt;6,"",((E203-6)/12)*(G203/E203))</f>
        <v>0</v>
      </c>
      <c r="G205" s="34">
        <f>F205</f>
        <v>0</v>
      </c>
      <c r="H205" s="101"/>
      <c r="I205" s="38" t="s">
        <v>479</v>
      </c>
      <c r="J205" s="38" t="str">
        <f>VLOOKUP(I205,Presupuesto!$B$11:$C$565,2,0)</f>
        <v>DECIMOCUARTO MES</v>
      </c>
      <c r="K205" s="35" t="str">
        <f t="shared" si="6"/>
        <v>Posgrado</v>
      </c>
      <c r="L205" s="35" t="s">
        <v>355</v>
      </c>
    </row>
    <row r="206" spans="3:12" ht="15.75" thickBot="1" x14ac:dyDescent="0.3">
      <c r="C206" s="74" t="s">
        <v>445</v>
      </c>
      <c r="D206" s="136"/>
      <c r="E206" s="89">
        <v>12</v>
      </c>
      <c r="F206" s="239">
        <f>HLOOKUP($C206,$BZ$2:$CM$3,2,0)</f>
        <v>31763.19</v>
      </c>
      <c r="G206" s="50">
        <f>D206*E206*F206</f>
        <v>0</v>
      </c>
      <c r="H206" s="103"/>
      <c r="I206" s="51" t="s">
        <v>456</v>
      </c>
      <c r="J206" s="51" t="str">
        <f>VLOOKUP(I206,Presupuesto!$B$11:$C$565,2,0)</f>
        <v>SUELDOS Y SALARIOS PERMANENTES</v>
      </c>
      <c r="K206" s="35" t="str">
        <f t="shared" si="6"/>
        <v>Posgrado</v>
      </c>
      <c r="L206" s="35" t="s">
        <v>355</v>
      </c>
    </row>
    <row r="207" spans="3:12" x14ac:dyDescent="0.25">
      <c r="C207" s="108" t="s">
        <v>26</v>
      </c>
      <c r="D207" s="100"/>
      <c r="E207" s="91">
        <v>0</v>
      </c>
      <c r="F207" s="37">
        <f>IF(E206=0,"",(G206/E206)/12*E206)</f>
        <v>0</v>
      </c>
      <c r="G207" s="34">
        <f>F207</f>
        <v>0</v>
      </c>
      <c r="H207" s="101"/>
      <c r="I207" s="53" t="s">
        <v>476</v>
      </c>
      <c r="J207" s="53" t="str">
        <f>VLOOKUP(I207,Presupuesto!$B$11:$C$565,2,0)</f>
        <v>AGUINALDO Y DECIMO CUARTO MES</v>
      </c>
      <c r="K207" s="35" t="str">
        <f t="shared" si="6"/>
        <v>Posgrado</v>
      </c>
      <c r="L207" s="35" t="s">
        <v>355</v>
      </c>
    </row>
    <row r="208" spans="3:12" ht="15.75" thickBot="1" x14ac:dyDescent="0.3">
      <c r="C208" s="109" t="s">
        <v>27</v>
      </c>
      <c r="D208" s="100"/>
      <c r="E208" s="91">
        <v>0</v>
      </c>
      <c r="F208" s="54">
        <f>IF(E206&lt;6,"",((E206-6)/12)*(G206/E206))</f>
        <v>0</v>
      </c>
      <c r="G208" s="34">
        <f>F208</f>
        <v>0</v>
      </c>
      <c r="H208" s="101"/>
      <c r="I208" s="38" t="s">
        <v>479</v>
      </c>
      <c r="J208" s="38" t="str">
        <f>VLOOKUP(I208,Presupuesto!$B$11:$C$565,2,0)</f>
        <v>DECIMOCUARTO MES</v>
      </c>
      <c r="K208" s="35" t="str">
        <f t="shared" si="6"/>
        <v>Posgrado</v>
      </c>
      <c r="L208" s="35" t="s">
        <v>355</v>
      </c>
    </row>
    <row r="209" spans="3:12" ht="15.75" thickBot="1" x14ac:dyDescent="0.3">
      <c r="C209" s="74" t="s">
        <v>446</v>
      </c>
      <c r="D209" s="136"/>
      <c r="E209" s="89">
        <v>12</v>
      </c>
      <c r="F209" s="239">
        <f>HLOOKUP($C209,$BZ$2:$CM$3,2,0)</f>
        <v>29777.99</v>
      </c>
      <c r="G209" s="50">
        <f>D209*E209*F209</f>
        <v>0</v>
      </c>
      <c r="H209" s="103"/>
      <c r="I209" s="51" t="s">
        <v>456</v>
      </c>
      <c r="J209" s="51" t="str">
        <f>VLOOKUP(I209,Presupuesto!$B$11:$C$565,2,0)</f>
        <v>SUELDOS Y SALARIOS PERMANENTES</v>
      </c>
      <c r="K209" s="35" t="str">
        <f t="shared" si="6"/>
        <v>Posgrado</v>
      </c>
      <c r="L209" s="35" t="s">
        <v>355</v>
      </c>
    </row>
    <row r="210" spans="3:12" x14ac:dyDescent="0.25">
      <c r="C210" s="108" t="s">
        <v>26</v>
      </c>
      <c r="D210" s="100"/>
      <c r="E210" s="91">
        <v>0</v>
      </c>
      <c r="F210" s="37">
        <f>IF(E209=0,"",(G209/E209)/12*E209)</f>
        <v>0</v>
      </c>
      <c r="G210" s="34">
        <f>F210</f>
        <v>0</v>
      </c>
      <c r="H210" s="101"/>
      <c r="I210" s="53" t="s">
        <v>476</v>
      </c>
      <c r="J210" s="53" t="str">
        <f>VLOOKUP(I210,Presupuesto!$B$11:$C$565,2,0)</f>
        <v>AGUINALDO Y DECIMO CUARTO MES</v>
      </c>
      <c r="K210" s="35" t="str">
        <f t="shared" si="6"/>
        <v>Posgrado</v>
      </c>
      <c r="L210" s="35" t="s">
        <v>355</v>
      </c>
    </row>
    <row r="211" spans="3:12" ht="15.75" thickBot="1" x14ac:dyDescent="0.3">
      <c r="C211" s="109" t="s">
        <v>27</v>
      </c>
      <c r="D211" s="100"/>
      <c r="E211" s="91">
        <v>0</v>
      </c>
      <c r="F211" s="54">
        <f>IF(E209&lt;6,"",((E209-6)/12)*(G209/E209))</f>
        <v>0</v>
      </c>
      <c r="G211" s="34">
        <f>F211</f>
        <v>0</v>
      </c>
      <c r="H211" s="101"/>
      <c r="I211" s="38" t="s">
        <v>479</v>
      </c>
      <c r="J211" s="38" t="str">
        <f>VLOOKUP(I211,Presupuesto!$B$11:$C$565,2,0)</f>
        <v>DECIMOCUARTO MES</v>
      </c>
      <c r="K211" s="35" t="str">
        <f t="shared" si="6"/>
        <v>Posgrado</v>
      </c>
      <c r="L211" s="35" t="s">
        <v>355</v>
      </c>
    </row>
    <row r="212" spans="3:12" ht="15.75" thickBot="1" x14ac:dyDescent="0.3">
      <c r="C212" s="74" t="s">
        <v>447</v>
      </c>
      <c r="D212" s="136"/>
      <c r="E212" s="89">
        <v>12</v>
      </c>
      <c r="F212" s="239">
        <f>HLOOKUP($C212,$BZ$2:$CM$3,2,0)</f>
        <v>27792.79</v>
      </c>
      <c r="G212" s="50">
        <f>D212*E212*F212</f>
        <v>0</v>
      </c>
      <c r="H212" s="103"/>
      <c r="I212" s="51" t="s">
        <v>456</v>
      </c>
      <c r="J212" s="51" t="str">
        <f>VLOOKUP(I212,Presupuesto!$B$11:$C$565,2,0)</f>
        <v>SUELDOS Y SALARIOS PERMANENTES</v>
      </c>
      <c r="K212" s="35" t="str">
        <f t="shared" si="6"/>
        <v>Posgrado</v>
      </c>
      <c r="L212" s="35" t="s">
        <v>355</v>
      </c>
    </row>
    <row r="213" spans="3:12" x14ac:dyDescent="0.25">
      <c r="C213" s="108" t="s">
        <v>26</v>
      </c>
      <c r="D213" s="100"/>
      <c r="E213" s="91">
        <v>0</v>
      </c>
      <c r="F213" s="37">
        <f>IF(E212=0,"",(G212/E212)/12*E212)</f>
        <v>0</v>
      </c>
      <c r="G213" s="34">
        <f>F213</f>
        <v>0</v>
      </c>
      <c r="H213" s="101"/>
      <c r="I213" s="53" t="s">
        <v>476</v>
      </c>
      <c r="J213" s="53" t="str">
        <f>VLOOKUP(I213,Presupuesto!$B$11:$C$565,2,0)</f>
        <v>AGUINALDO Y DECIMO CUARTO MES</v>
      </c>
      <c r="K213" s="35" t="str">
        <f t="shared" si="6"/>
        <v>Posgrado</v>
      </c>
      <c r="L213" s="35" t="s">
        <v>355</v>
      </c>
    </row>
    <row r="214" spans="3:12" ht="15.75" thickBot="1" x14ac:dyDescent="0.3">
      <c r="C214" s="109" t="s">
        <v>27</v>
      </c>
      <c r="D214" s="100"/>
      <c r="E214" s="91">
        <v>0</v>
      </c>
      <c r="F214" s="54">
        <f>IF(E212&lt;6,"",((E212-6)/12)*(G212/E212))</f>
        <v>0</v>
      </c>
      <c r="G214" s="34">
        <f>F214</f>
        <v>0</v>
      </c>
      <c r="H214" s="101"/>
      <c r="I214" s="38" t="s">
        <v>479</v>
      </c>
      <c r="J214" s="38" t="str">
        <f>VLOOKUP(I214,Presupuesto!$B$11:$C$565,2,0)</f>
        <v>DECIMOCUARTO MES</v>
      </c>
      <c r="K214" s="35" t="str">
        <f t="shared" si="6"/>
        <v>Posgrado</v>
      </c>
      <c r="L214" s="35" t="s">
        <v>355</v>
      </c>
    </row>
    <row r="215" spans="3:12" ht="15.75" thickBot="1" x14ac:dyDescent="0.3">
      <c r="C215" s="74" t="s">
        <v>448</v>
      </c>
      <c r="D215" s="136"/>
      <c r="E215" s="89">
        <v>12</v>
      </c>
      <c r="F215" s="239">
        <f>HLOOKUP($C215,$BZ$2:$CM$3,2,0)</f>
        <v>18859.39</v>
      </c>
      <c r="G215" s="50">
        <f>D215*E215*F215</f>
        <v>0</v>
      </c>
      <c r="H215" s="103"/>
      <c r="I215" s="51" t="s">
        <v>456</v>
      </c>
      <c r="J215" s="51" t="str">
        <f>VLOOKUP(I215,Presupuesto!$B$11:$C$565,2,0)</f>
        <v>SUELDOS Y SALARIOS PERMANENTES</v>
      </c>
      <c r="K215" s="35" t="str">
        <f t="shared" si="6"/>
        <v>Posgrado</v>
      </c>
      <c r="L215" s="35" t="s">
        <v>355</v>
      </c>
    </row>
    <row r="216" spans="3:12" x14ac:dyDescent="0.25">
      <c r="C216" s="108" t="s">
        <v>26</v>
      </c>
      <c r="D216" s="100"/>
      <c r="E216" s="91">
        <v>0</v>
      </c>
      <c r="F216" s="37">
        <f>IF(E215=0,"",(G215/E215)/12*E215)</f>
        <v>0</v>
      </c>
      <c r="G216" s="34">
        <f>F216</f>
        <v>0</v>
      </c>
      <c r="H216" s="101"/>
      <c r="I216" s="53" t="s">
        <v>476</v>
      </c>
      <c r="J216" s="53" t="str">
        <f>VLOOKUP(I216,Presupuesto!$B$11:$C$565,2,0)</f>
        <v>AGUINALDO Y DECIMO CUARTO MES</v>
      </c>
      <c r="K216" s="35" t="str">
        <f t="shared" si="6"/>
        <v>Posgrado</v>
      </c>
      <c r="L216" s="35" t="s">
        <v>355</v>
      </c>
    </row>
    <row r="217" spans="3:12" ht="15.75" thickBot="1" x14ac:dyDescent="0.3">
      <c r="C217" s="109" t="s">
        <v>27</v>
      </c>
      <c r="D217" s="100"/>
      <c r="E217" s="91">
        <v>0</v>
      </c>
      <c r="F217" s="54">
        <f>IF(E215&lt;6,"",((E215-6)/12)*(G215/E215))</f>
        <v>0</v>
      </c>
      <c r="G217" s="34">
        <f>F217</f>
        <v>0</v>
      </c>
      <c r="H217" s="101"/>
      <c r="I217" s="38" t="s">
        <v>479</v>
      </c>
      <c r="J217" s="38" t="str">
        <f>VLOOKUP(I217,Presupuesto!$B$11:$C$565,2,0)</f>
        <v>DECIMOCUARTO MES</v>
      </c>
      <c r="K217" s="35" t="str">
        <f t="shared" si="6"/>
        <v>Posgrado</v>
      </c>
      <c r="L217" s="35" t="s">
        <v>355</v>
      </c>
    </row>
    <row r="218" spans="3:12" ht="15.75" thickBot="1" x14ac:dyDescent="0.3">
      <c r="C218" s="74" t="s">
        <v>449</v>
      </c>
      <c r="D218" s="136"/>
      <c r="E218" s="89">
        <v>12</v>
      </c>
      <c r="F218" s="239">
        <f>HLOOKUP($C218,$BZ$2:$CM$3,2,0)</f>
        <v>17866.8</v>
      </c>
      <c r="G218" s="50">
        <f>D218*E218*F218</f>
        <v>0</v>
      </c>
      <c r="H218" s="103"/>
      <c r="I218" s="51" t="s">
        <v>456</v>
      </c>
      <c r="J218" s="51" t="str">
        <f>VLOOKUP(I218,Presupuesto!$B$11:$C$565,2,0)</f>
        <v>SUELDOS Y SALARIOS PERMANENTES</v>
      </c>
      <c r="K218" s="35" t="str">
        <f t="shared" si="6"/>
        <v>Posgrado</v>
      </c>
      <c r="L218" s="35" t="s">
        <v>355</v>
      </c>
    </row>
    <row r="219" spans="3:12" x14ac:dyDescent="0.25">
      <c r="C219" s="108" t="s">
        <v>26</v>
      </c>
      <c r="D219" s="100"/>
      <c r="E219" s="91">
        <v>0</v>
      </c>
      <c r="F219" s="37">
        <f>IF(E218=0,"",(G218/E218)/12*E218)</f>
        <v>0</v>
      </c>
      <c r="G219" s="34">
        <f>F219</f>
        <v>0</v>
      </c>
      <c r="H219" s="101"/>
      <c r="I219" s="53" t="s">
        <v>476</v>
      </c>
      <c r="J219" s="53" t="str">
        <f>VLOOKUP(I219,Presupuesto!$B$11:$C$565,2,0)</f>
        <v>AGUINALDO Y DECIMO CUARTO MES</v>
      </c>
      <c r="K219" s="35" t="str">
        <f t="shared" si="6"/>
        <v>Posgrado</v>
      </c>
      <c r="L219" s="35" t="s">
        <v>355</v>
      </c>
    </row>
    <row r="220" spans="3:12" ht="15.75" thickBot="1" x14ac:dyDescent="0.3">
      <c r="C220" s="109" t="s">
        <v>27</v>
      </c>
      <c r="D220" s="100"/>
      <c r="E220" s="91">
        <v>0</v>
      </c>
      <c r="F220" s="54">
        <f>IF(E218&lt;6,"",((E218-6)/12)*(G218/E218))</f>
        <v>0</v>
      </c>
      <c r="G220" s="34">
        <f>F220</f>
        <v>0</v>
      </c>
      <c r="H220" s="101"/>
      <c r="I220" s="38" t="s">
        <v>479</v>
      </c>
      <c r="J220" s="38" t="str">
        <f>VLOOKUP(I220,Presupuesto!$B$11:$C$565,2,0)</f>
        <v>DECIMOCUARTO MES</v>
      </c>
      <c r="K220" s="35" t="str">
        <f t="shared" si="6"/>
        <v>Posgrado</v>
      </c>
      <c r="L220" s="35" t="s">
        <v>355</v>
      </c>
    </row>
    <row r="221" spans="3:12" ht="15.75" thickBot="1" x14ac:dyDescent="0.3">
      <c r="C221" s="74" t="s">
        <v>450</v>
      </c>
      <c r="D221" s="136"/>
      <c r="E221" s="89">
        <v>12</v>
      </c>
      <c r="F221" s="239">
        <f>HLOOKUP($C221,$BZ$2:$CM$3,2,0)</f>
        <v>13896.4</v>
      </c>
      <c r="G221" s="50">
        <f>D221*E221*F221</f>
        <v>0</v>
      </c>
      <c r="H221" s="103"/>
      <c r="I221" s="51" t="s">
        <v>456</v>
      </c>
      <c r="J221" s="51" t="str">
        <f>VLOOKUP(I221,Presupuesto!$B$11:$C$565,2,0)</f>
        <v>SUELDOS Y SALARIOS PERMANENTES</v>
      </c>
      <c r="K221" s="35" t="str">
        <f t="shared" si="6"/>
        <v>Posgrado</v>
      </c>
      <c r="L221" s="35" t="s">
        <v>355</v>
      </c>
    </row>
    <row r="222" spans="3:12" x14ac:dyDescent="0.25">
      <c r="C222" s="108" t="s">
        <v>26</v>
      </c>
      <c r="D222" s="100"/>
      <c r="E222" s="91">
        <v>0</v>
      </c>
      <c r="F222" s="37">
        <f>IF(E221=0,"",(G221/E221)/12*E221)</f>
        <v>0</v>
      </c>
      <c r="G222" s="34">
        <f>F222</f>
        <v>0</v>
      </c>
      <c r="H222" s="101"/>
      <c r="I222" s="53" t="s">
        <v>476</v>
      </c>
      <c r="J222" s="53" t="str">
        <f>VLOOKUP(I222,Presupuesto!$B$11:$C$565,2,0)</f>
        <v>AGUINALDO Y DECIMO CUARTO MES</v>
      </c>
      <c r="K222" s="35" t="str">
        <f t="shared" si="6"/>
        <v>Posgrado</v>
      </c>
      <c r="L222" s="35" t="s">
        <v>355</v>
      </c>
    </row>
    <row r="223" spans="3:12" ht="15.75" thickBot="1" x14ac:dyDescent="0.3">
      <c r="C223" s="109" t="s">
        <v>27</v>
      </c>
      <c r="D223" s="100"/>
      <c r="E223" s="91">
        <v>0</v>
      </c>
      <c r="F223" s="54">
        <f>IF(E221&lt;6,"",((E221-6)/12)*(G221/E221))</f>
        <v>0</v>
      </c>
      <c r="G223" s="34">
        <f>F223</f>
        <v>0</v>
      </c>
      <c r="H223" s="101"/>
      <c r="I223" s="38" t="s">
        <v>479</v>
      </c>
      <c r="J223" s="38" t="str">
        <f>VLOOKUP(I223,Presupuesto!$B$11:$C$565,2,0)</f>
        <v>DECIMOCUARTO MES</v>
      </c>
      <c r="K223" s="35" t="str">
        <f t="shared" si="6"/>
        <v>Posgrado</v>
      </c>
      <c r="L223" s="35" t="s">
        <v>355</v>
      </c>
    </row>
    <row r="224" spans="3:12" ht="15.75" thickBot="1" x14ac:dyDescent="0.3">
      <c r="C224" s="74" t="s">
        <v>451</v>
      </c>
      <c r="D224" s="136"/>
      <c r="E224" s="89">
        <v>12</v>
      </c>
      <c r="F224" s="239">
        <f>HLOOKUP($C224,$BZ$2:$CM$3,2,0)</f>
        <v>15004.09</v>
      </c>
      <c r="G224" s="50">
        <f>D224*E224*F224</f>
        <v>0</v>
      </c>
      <c r="H224" s="103"/>
      <c r="I224" s="51" t="s">
        <v>456</v>
      </c>
      <c r="J224" s="51" t="str">
        <f>VLOOKUP(I224,Presupuesto!$B$11:$C$565,2,0)</f>
        <v>SUELDOS Y SALARIOS PERMANENTES</v>
      </c>
      <c r="K224" s="35" t="str">
        <f t="shared" si="6"/>
        <v>Posgrado</v>
      </c>
      <c r="L224" s="35" t="s">
        <v>355</v>
      </c>
    </row>
    <row r="225" spans="3:12" x14ac:dyDescent="0.25">
      <c r="C225" s="108" t="s">
        <v>26</v>
      </c>
      <c r="D225" s="100"/>
      <c r="E225" s="91">
        <v>0</v>
      </c>
      <c r="F225" s="37">
        <f>IF(E224=0,"",(G224/E224)/12*E224)</f>
        <v>0</v>
      </c>
      <c r="G225" s="34">
        <f>F225</f>
        <v>0</v>
      </c>
      <c r="H225" s="101"/>
      <c r="I225" s="53" t="s">
        <v>476</v>
      </c>
      <c r="J225" s="53" t="str">
        <f>VLOOKUP(I225,Presupuesto!$B$11:$C$565,2,0)</f>
        <v>AGUINALDO Y DECIMO CUARTO MES</v>
      </c>
      <c r="K225" s="35" t="str">
        <f t="shared" si="6"/>
        <v>Posgrado</v>
      </c>
      <c r="L225" s="35" t="s">
        <v>355</v>
      </c>
    </row>
    <row r="226" spans="3:12" ht="15.75" thickBot="1" x14ac:dyDescent="0.3">
      <c r="C226" s="109" t="s">
        <v>27</v>
      </c>
      <c r="D226" s="100"/>
      <c r="E226" s="91">
        <v>0</v>
      </c>
      <c r="F226" s="54">
        <f>IF(E224&lt;6,"",((E224-6)/12)*(G224/E224))</f>
        <v>0</v>
      </c>
      <c r="G226" s="34">
        <f>F226</f>
        <v>0</v>
      </c>
      <c r="H226" s="101"/>
      <c r="I226" s="38" t="s">
        <v>479</v>
      </c>
      <c r="J226" s="38" t="str">
        <f>VLOOKUP(I226,Presupuesto!$B$11:$C$565,2,0)</f>
        <v>DECIMOCUARTO MES</v>
      </c>
      <c r="K226" s="35" t="str">
        <f t="shared" si="6"/>
        <v>Posgrado</v>
      </c>
      <c r="L226" s="35" t="s">
        <v>355</v>
      </c>
    </row>
    <row r="227" spans="3:12" ht="15.75" thickBot="1" x14ac:dyDescent="0.3">
      <c r="C227" s="74" t="s">
        <v>452</v>
      </c>
      <c r="D227" s="136"/>
      <c r="E227" s="89">
        <v>12</v>
      </c>
      <c r="F227" s="239">
        <f>HLOOKUP($C227,$BZ$2:$CM$3,2,0)</f>
        <v>13238.9</v>
      </c>
      <c r="G227" s="50">
        <f>D227*E227*F227</f>
        <v>0</v>
      </c>
      <c r="H227" s="103"/>
      <c r="I227" s="51" t="s">
        <v>456</v>
      </c>
      <c r="J227" s="51" t="str">
        <f>VLOOKUP(I227,Presupuesto!$B$11:$C$565,2,0)</f>
        <v>SUELDOS Y SALARIOS PERMANENTES</v>
      </c>
      <c r="K227" s="35" t="str">
        <f t="shared" si="6"/>
        <v>Posgrado</v>
      </c>
      <c r="L227" s="35" t="s">
        <v>355</v>
      </c>
    </row>
    <row r="228" spans="3:12" x14ac:dyDescent="0.25">
      <c r="C228" s="108" t="s">
        <v>26</v>
      </c>
      <c r="D228" s="100"/>
      <c r="E228" s="91">
        <v>0</v>
      </c>
      <c r="F228" s="37">
        <f>IF(E227=0,"",(G227/E227)/12*E227)</f>
        <v>0</v>
      </c>
      <c r="G228" s="34">
        <f>F228</f>
        <v>0</v>
      </c>
      <c r="H228" s="101"/>
      <c r="I228" s="53" t="s">
        <v>476</v>
      </c>
      <c r="J228" s="53" t="str">
        <f>VLOOKUP(I228,Presupuesto!$B$11:$C$565,2,0)</f>
        <v>AGUINALDO Y DECIMO CUARTO MES</v>
      </c>
      <c r="K228" s="35" t="str">
        <f t="shared" si="6"/>
        <v>Posgrado</v>
      </c>
      <c r="L228" s="35" t="s">
        <v>355</v>
      </c>
    </row>
    <row r="229" spans="3:12" ht="15.75" thickBot="1" x14ac:dyDescent="0.3">
      <c r="C229" s="109" t="s">
        <v>27</v>
      </c>
      <c r="D229" s="100"/>
      <c r="E229" s="91">
        <v>0</v>
      </c>
      <c r="F229" s="54">
        <f>IF(E227&lt;6,"",((E227-6)/12)*(G227/E227))</f>
        <v>0</v>
      </c>
      <c r="G229" s="34">
        <f>F229</f>
        <v>0</v>
      </c>
      <c r="H229" s="101"/>
      <c r="I229" s="38" t="s">
        <v>479</v>
      </c>
      <c r="J229" s="38" t="str">
        <f>VLOOKUP(I229,Presupuesto!$B$11:$C$565,2,0)</f>
        <v>DECIMOCUARTO MES</v>
      </c>
      <c r="K229" s="35" t="str">
        <f t="shared" si="6"/>
        <v>Posgrado</v>
      </c>
      <c r="L229" s="35" t="s">
        <v>355</v>
      </c>
    </row>
    <row r="230" spans="3:12" ht="15.75" thickBot="1" x14ac:dyDescent="0.3">
      <c r="C230" s="74" t="s">
        <v>453</v>
      </c>
      <c r="D230" s="136"/>
      <c r="E230" s="89">
        <v>12</v>
      </c>
      <c r="F230" s="239">
        <f>HLOOKUP($C230,$BZ$2:$CM$3,2,0)</f>
        <v>12356.31</v>
      </c>
      <c r="G230" s="50">
        <f>D230*E230*F230</f>
        <v>0</v>
      </c>
      <c r="H230" s="103"/>
      <c r="I230" s="51" t="s">
        <v>456</v>
      </c>
      <c r="J230" s="51" t="str">
        <f>VLOOKUP(I230,Presupuesto!$B$11:$C$565,2,0)</f>
        <v>SUELDOS Y SALARIOS PERMANENTES</v>
      </c>
      <c r="K230" s="35" t="str">
        <f t="shared" ref="K230:K247" si="7">$K$197</f>
        <v>Posgrado</v>
      </c>
      <c r="L230" s="35" t="s">
        <v>355</v>
      </c>
    </row>
    <row r="231" spans="3:12" x14ac:dyDescent="0.25">
      <c r="C231" s="108" t="s">
        <v>26</v>
      </c>
      <c r="D231" s="100"/>
      <c r="E231" s="91">
        <v>0</v>
      </c>
      <c r="F231" s="37">
        <f>IF(E230=0,"",(G230/E230)/12*E230)</f>
        <v>0</v>
      </c>
      <c r="G231" s="34">
        <f>F231</f>
        <v>0</v>
      </c>
      <c r="H231" s="101"/>
      <c r="I231" s="53" t="s">
        <v>476</v>
      </c>
      <c r="J231" s="53" t="str">
        <f>VLOOKUP(I231,Presupuesto!$B$11:$C$565,2,0)</f>
        <v>AGUINALDO Y DECIMO CUARTO MES</v>
      </c>
      <c r="K231" s="35" t="str">
        <f t="shared" si="7"/>
        <v>Posgrado</v>
      </c>
      <c r="L231" s="35" t="s">
        <v>355</v>
      </c>
    </row>
    <row r="232" spans="3:12" ht="15.75" thickBot="1" x14ac:dyDescent="0.3">
      <c r="C232" s="109" t="s">
        <v>27</v>
      </c>
      <c r="D232" s="100"/>
      <c r="E232" s="91">
        <v>0</v>
      </c>
      <c r="F232" s="54">
        <f>IF(E230&lt;6,"",((E230-6)/12)*(G230/E230))</f>
        <v>0</v>
      </c>
      <c r="G232" s="34">
        <f>F232</f>
        <v>0</v>
      </c>
      <c r="H232" s="101"/>
      <c r="I232" s="38" t="s">
        <v>479</v>
      </c>
      <c r="J232" s="38" t="str">
        <f>VLOOKUP(I232,Presupuesto!$B$11:$C$565,2,0)</f>
        <v>DECIMOCUARTO MES</v>
      </c>
      <c r="K232" s="35" t="str">
        <f t="shared" si="7"/>
        <v>Posgrado</v>
      </c>
      <c r="L232" s="35" t="s">
        <v>355</v>
      </c>
    </row>
    <row r="233" spans="3:12" ht="15.75" thickBot="1" x14ac:dyDescent="0.3">
      <c r="C233" s="74" t="s">
        <v>454</v>
      </c>
      <c r="D233" s="136"/>
      <c r="E233" s="89">
        <v>12</v>
      </c>
      <c r="F233" s="239">
        <f>HLOOKUP($C233,$BZ$2:$CM$3,2,0)</f>
        <v>463.22</v>
      </c>
      <c r="G233" s="50">
        <f>D233*E233*F233</f>
        <v>0</v>
      </c>
      <c r="H233" s="103"/>
      <c r="I233" s="51" t="s">
        <v>456</v>
      </c>
      <c r="J233" s="51" t="str">
        <f>VLOOKUP(I233,Presupuesto!$B$11:$C$565,2,0)</f>
        <v>SUELDOS Y SALARIOS PERMANENTES</v>
      </c>
      <c r="K233" s="35" t="str">
        <f t="shared" si="7"/>
        <v>Posgrado</v>
      </c>
      <c r="L233" s="35" t="s">
        <v>355</v>
      </c>
    </row>
    <row r="234" spans="3:12" x14ac:dyDescent="0.25">
      <c r="C234" s="108" t="s">
        <v>26</v>
      </c>
      <c r="D234" s="100"/>
      <c r="E234" s="91">
        <v>0</v>
      </c>
      <c r="F234" s="37">
        <f>IF(E233=0,"",(G233/E233)/12*E233)</f>
        <v>0</v>
      </c>
      <c r="G234" s="34">
        <f>F234</f>
        <v>0</v>
      </c>
      <c r="H234" s="101"/>
      <c r="I234" s="53" t="s">
        <v>476</v>
      </c>
      <c r="J234" s="53" t="str">
        <f>VLOOKUP(I234,Presupuesto!$B$11:$C$565,2,0)</f>
        <v>AGUINALDO Y DECIMO CUARTO MES</v>
      </c>
      <c r="K234" s="35" t="str">
        <f t="shared" si="7"/>
        <v>Posgrado</v>
      </c>
      <c r="L234" s="35" t="s">
        <v>355</v>
      </c>
    </row>
    <row r="235" spans="3:12" ht="15.75" thickBot="1" x14ac:dyDescent="0.3">
      <c r="C235" s="109" t="s">
        <v>27</v>
      </c>
      <c r="D235" s="100"/>
      <c r="E235" s="91">
        <v>0</v>
      </c>
      <c r="F235" s="54">
        <f>IF(E233&lt;6,"",((E233-6)/12)*(G233/E233))</f>
        <v>0</v>
      </c>
      <c r="G235" s="34">
        <f>F235</f>
        <v>0</v>
      </c>
      <c r="H235" s="101"/>
      <c r="I235" s="38" t="s">
        <v>479</v>
      </c>
      <c r="J235" s="38" t="str">
        <f>VLOOKUP(I235,Presupuesto!$B$11:$C$565,2,0)</f>
        <v>DECIMOCUARTO MES</v>
      </c>
      <c r="K235" s="35" t="str">
        <f t="shared" si="7"/>
        <v>Posgrado</v>
      </c>
      <c r="L235" s="35" t="s">
        <v>355</v>
      </c>
    </row>
    <row r="236" spans="3:12" ht="15.75" thickBot="1" x14ac:dyDescent="0.3">
      <c r="C236" s="74" t="s">
        <v>455</v>
      </c>
      <c r="D236" s="136"/>
      <c r="E236" s="89">
        <v>12</v>
      </c>
      <c r="F236" s="239">
        <f>HLOOKUP($C236,$BZ$2:$CM$3,2,0)</f>
        <v>2007.3</v>
      </c>
      <c r="G236" s="50">
        <f>D236*E236*F236</f>
        <v>0</v>
      </c>
      <c r="H236" s="103"/>
      <c r="I236" s="51" t="s">
        <v>456</v>
      </c>
      <c r="J236" s="51" t="str">
        <f>VLOOKUP(I236,Presupuesto!$B$11:$C$565,2,0)</f>
        <v>SUELDOS Y SALARIOS PERMANENTES</v>
      </c>
      <c r="K236" s="35" t="str">
        <f t="shared" si="7"/>
        <v>Posgrado</v>
      </c>
      <c r="L236" s="35" t="s">
        <v>355</v>
      </c>
    </row>
    <row r="237" spans="3:12" x14ac:dyDescent="0.25">
      <c r="C237" s="108" t="s">
        <v>26</v>
      </c>
      <c r="D237" s="100"/>
      <c r="E237" s="91">
        <v>0</v>
      </c>
      <c r="F237" s="37">
        <f>IF(E236=0,"",(G236/E236)/12*E236)</f>
        <v>0</v>
      </c>
      <c r="G237" s="34">
        <f>F237</f>
        <v>0</v>
      </c>
      <c r="H237" s="101"/>
      <c r="I237" s="53" t="s">
        <v>476</v>
      </c>
      <c r="J237" s="53" t="str">
        <f>VLOOKUP(I237,Presupuesto!$B$11:$C$565,2,0)</f>
        <v>AGUINALDO Y DECIMO CUARTO MES</v>
      </c>
      <c r="K237" s="35" t="str">
        <f t="shared" si="7"/>
        <v>Posgrado</v>
      </c>
      <c r="L237" s="35" t="s">
        <v>355</v>
      </c>
    </row>
    <row r="238" spans="3:12" ht="15.75" thickBot="1" x14ac:dyDescent="0.3">
      <c r="C238" s="109" t="s">
        <v>27</v>
      </c>
      <c r="D238" s="100"/>
      <c r="E238" s="91">
        <v>0</v>
      </c>
      <c r="F238" s="54">
        <f>IF(E236&lt;6,"",((E236-6)/12)*(G236/E236))</f>
        <v>0</v>
      </c>
      <c r="G238" s="34">
        <f>F238</f>
        <v>0</v>
      </c>
      <c r="H238" s="101"/>
      <c r="I238" s="38" t="s">
        <v>479</v>
      </c>
      <c r="J238" s="38" t="str">
        <f>VLOOKUP(I238,Presupuesto!$B$11:$C$565,2,0)</f>
        <v>DECIMOCUARTO MES</v>
      </c>
      <c r="K238" s="35" t="str">
        <f t="shared" si="7"/>
        <v>Posgrado</v>
      </c>
      <c r="L238" s="35" t="s">
        <v>355</v>
      </c>
    </row>
    <row r="239" spans="3:12" ht="15.75" thickBot="1" x14ac:dyDescent="0.3">
      <c r="C239" s="77" t="s">
        <v>51</v>
      </c>
      <c r="D239" s="136"/>
      <c r="E239" s="89">
        <v>12</v>
      </c>
      <c r="F239" s="76">
        <v>30000</v>
      </c>
      <c r="G239" s="50">
        <f>D239*E239*F239</f>
        <v>0</v>
      </c>
      <c r="H239" s="103"/>
      <c r="I239" s="51" t="s">
        <v>524</v>
      </c>
      <c r="J239" s="51" t="str">
        <f>VLOOKUP(I239,Presupuesto!$B$11:$C$565,2,0)</f>
        <v>CONTRATOS ESPECIALES</v>
      </c>
      <c r="K239" s="35" t="str">
        <f t="shared" si="7"/>
        <v>Posgrado</v>
      </c>
      <c r="L239" s="35" t="s">
        <v>355</v>
      </c>
    </row>
    <row r="240" spans="3:12" x14ac:dyDescent="0.25">
      <c r="C240" s="108" t="s">
        <v>26</v>
      </c>
      <c r="D240" s="100"/>
      <c r="E240" s="91">
        <v>0</v>
      </c>
      <c r="F240" s="54">
        <f>IF(E239=0,"",(G239/E239)/12*E239)</f>
        <v>0</v>
      </c>
      <c r="G240" s="34">
        <f>F240</f>
        <v>0</v>
      </c>
      <c r="H240" s="101"/>
      <c r="I240" s="38" t="s">
        <v>524</v>
      </c>
      <c r="J240" s="38" t="str">
        <f>VLOOKUP(I240,Presupuesto!$B$11:$C$565,2,0)</f>
        <v>CONTRATOS ESPECIALES</v>
      </c>
      <c r="K240" s="35" t="str">
        <f t="shared" si="7"/>
        <v>Posgrado</v>
      </c>
      <c r="L240" s="35" t="s">
        <v>354</v>
      </c>
    </row>
    <row r="241" spans="3:12" ht="15.75" thickBot="1" x14ac:dyDescent="0.3">
      <c r="C241" s="109" t="s">
        <v>27</v>
      </c>
      <c r="D241" s="100"/>
      <c r="E241" s="91">
        <v>0</v>
      </c>
      <c r="F241" s="37">
        <f>IF(E239&lt;6,"",((E239-6)/12)*(G239/E239))</f>
        <v>0</v>
      </c>
      <c r="G241" s="34">
        <f>F241</f>
        <v>0</v>
      </c>
      <c r="H241" s="101"/>
      <c r="I241" s="38" t="s">
        <v>524</v>
      </c>
      <c r="J241" s="38" t="str">
        <f>VLOOKUP(I241,Presupuesto!$B$11:$C$565,2,0)</f>
        <v>CONTRATOS ESPECIALES</v>
      </c>
      <c r="K241" s="35" t="str">
        <f t="shared" si="7"/>
        <v>Posgrado</v>
      </c>
      <c r="L241" s="35" t="s">
        <v>359</v>
      </c>
    </row>
    <row r="242" spans="3:12" ht="15.75" thickBot="1" x14ac:dyDescent="0.3">
      <c r="C242" s="77" t="s">
        <v>28</v>
      </c>
      <c r="D242" s="136"/>
      <c r="E242" s="89">
        <v>12</v>
      </c>
      <c r="F242" s="55">
        <v>30000</v>
      </c>
      <c r="G242" s="50">
        <f>D242*E242*F242</f>
        <v>0</v>
      </c>
      <c r="H242" s="103"/>
      <c r="I242" s="51" t="s">
        <v>665</v>
      </c>
      <c r="J242" s="51" t="str">
        <f>VLOOKUP(I242,Presupuesto!$B$11:$C$565,2,0)</f>
        <v>OTROS SERVICIOS TECNICOS Y PROFESIONALES</v>
      </c>
      <c r="K242" s="35" t="str">
        <f t="shared" si="7"/>
        <v>Posgrado</v>
      </c>
      <c r="L242" s="35" t="s">
        <v>354</v>
      </c>
    </row>
    <row r="243" spans="3:12" x14ac:dyDescent="0.25">
      <c r="C243" s="108" t="s">
        <v>26</v>
      </c>
      <c r="D243" s="100"/>
      <c r="E243" s="91">
        <v>0</v>
      </c>
      <c r="F243" s="37">
        <v>0</v>
      </c>
      <c r="G243" s="34">
        <f>F243</f>
        <v>0</v>
      </c>
      <c r="H243" s="101"/>
      <c r="I243" s="38" t="s">
        <v>665</v>
      </c>
      <c r="J243" s="38" t="str">
        <f>VLOOKUP(I243,Presupuesto!$B$11:$C$565,2,0)</f>
        <v>OTROS SERVICIOS TECNICOS Y PROFESIONALES</v>
      </c>
      <c r="K243" s="35" t="str">
        <f t="shared" si="7"/>
        <v>Posgrado</v>
      </c>
      <c r="L243" s="35" t="s">
        <v>354</v>
      </c>
    </row>
    <row r="244" spans="3:12" ht="15.75" thickBot="1" x14ac:dyDescent="0.3">
      <c r="C244" s="109" t="s">
        <v>27</v>
      </c>
      <c r="D244" s="100"/>
      <c r="E244" s="91">
        <v>0</v>
      </c>
      <c r="F244" s="37">
        <v>0</v>
      </c>
      <c r="G244" s="34">
        <f>F244</f>
        <v>0</v>
      </c>
      <c r="H244" s="101"/>
      <c r="I244" s="38" t="s">
        <v>665</v>
      </c>
      <c r="J244" s="38" t="str">
        <f>VLOOKUP(I244,Presupuesto!$B$11:$C$565,2,0)</f>
        <v>OTROS SERVICIOS TECNICOS Y PROFESIONALES</v>
      </c>
      <c r="K244" s="35" t="str">
        <f t="shared" si="7"/>
        <v>Posgrado</v>
      </c>
      <c r="L244" s="35" t="s">
        <v>354</v>
      </c>
    </row>
    <row r="245" spans="3:12" ht="15.75" thickBot="1" x14ac:dyDescent="0.3">
      <c r="C245" s="77" t="s">
        <v>29</v>
      </c>
      <c r="D245" s="136"/>
      <c r="E245" s="89">
        <v>12</v>
      </c>
      <c r="F245" s="55">
        <v>30000</v>
      </c>
      <c r="G245" s="50">
        <f>D245*E245*F245</f>
        <v>0</v>
      </c>
      <c r="H245" s="103"/>
      <c r="I245" s="51" t="s">
        <v>456</v>
      </c>
      <c r="J245" s="51" t="str">
        <f>VLOOKUP(I245,Presupuesto!$B$11:$C$565,2,0)</f>
        <v>SUELDOS Y SALARIOS PERMANENTES</v>
      </c>
      <c r="K245" s="35" t="str">
        <f t="shared" si="7"/>
        <v>Posgrado</v>
      </c>
      <c r="L245" s="35" t="s">
        <v>354</v>
      </c>
    </row>
    <row r="246" spans="3:12" x14ac:dyDescent="0.25">
      <c r="C246" s="108" t="s">
        <v>26</v>
      </c>
      <c r="D246" s="106"/>
      <c r="E246" s="68">
        <v>0</v>
      </c>
      <c r="F246" s="56">
        <f>IF(E245=0,"",(G245/E245)/12*E245)</f>
        <v>0</v>
      </c>
      <c r="G246" s="57">
        <f>F246</f>
        <v>0</v>
      </c>
      <c r="H246" s="101"/>
      <c r="I246" s="38" t="s">
        <v>476</v>
      </c>
      <c r="J246" s="38" t="str">
        <f>VLOOKUP(I246,Presupuesto!$B$11:$C$565,2,0)</f>
        <v>AGUINALDO Y DECIMO CUARTO MES</v>
      </c>
      <c r="K246" s="35" t="str">
        <f t="shared" si="7"/>
        <v>Posgrado</v>
      </c>
      <c r="L246" s="35" t="s">
        <v>354</v>
      </c>
    </row>
    <row r="247" spans="3:12" ht="15.75" thickBot="1" x14ac:dyDescent="0.3">
      <c r="C247" s="110" t="s">
        <v>27</v>
      </c>
      <c r="D247" s="99"/>
      <c r="E247" s="69">
        <v>0</v>
      </c>
      <c r="F247" s="42">
        <f>IF(E245&lt;6,"",((E245-6)/12)*(G245/E245))</f>
        <v>0</v>
      </c>
      <c r="G247" s="42">
        <f>F247</f>
        <v>0</v>
      </c>
      <c r="H247" s="99"/>
      <c r="I247" s="43" t="s">
        <v>479</v>
      </c>
      <c r="J247" s="61" t="str">
        <f>VLOOKUP(I247,Presupuesto!$B$11:$C$565,2,0)</f>
        <v>DECIMOCUARTO MES</v>
      </c>
      <c r="K247" s="43" t="str">
        <f t="shared" si="7"/>
        <v>Posgrado</v>
      </c>
      <c r="L247" s="61" t="s">
        <v>354</v>
      </c>
    </row>
    <row r="249" spans="3:12" ht="15.75" thickBot="1" x14ac:dyDescent="0.3">
      <c r="K249" s="90"/>
    </row>
    <row r="250" spans="3:12" ht="15.75" thickBot="1" x14ac:dyDescent="0.3">
      <c r="C250" s="7" t="s">
        <v>11</v>
      </c>
      <c r="D250" s="2">
        <f>SUM(G257:G307)</f>
        <v>0</v>
      </c>
      <c r="E250" s="30"/>
      <c r="F250" s="30"/>
      <c r="G250" s="30"/>
      <c r="H250" s="14"/>
      <c r="I250" s="14"/>
      <c r="J250" s="14"/>
      <c r="K250" s="90"/>
    </row>
    <row r="251" spans="3:12" x14ac:dyDescent="0.25">
      <c r="D251" s="3"/>
      <c r="E251" s="30"/>
      <c r="F251" s="30"/>
      <c r="G251" s="30"/>
      <c r="H251" s="14"/>
      <c r="I251" s="14"/>
      <c r="J251" s="14"/>
      <c r="K251" s="90"/>
    </row>
    <row r="252" spans="3:12" x14ac:dyDescent="0.25">
      <c r="D252" s="3"/>
      <c r="E252" s="30"/>
      <c r="F252" s="30"/>
      <c r="G252" s="30"/>
      <c r="H252" s="14"/>
      <c r="I252" s="14"/>
      <c r="J252" s="14"/>
      <c r="K252" s="90"/>
    </row>
    <row r="253" spans="3:12" ht="15.75" x14ac:dyDescent="0.25">
      <c r="C253" s="139" t="s">
        <v>352</v>
      </c>
      <c r="D253" s="302"/>
      <c r="E253" s="30"/>
      <c r="F253" s="30"/>
      <c r="G253" s="30"/>
      <c r="H253" s="14"/>
      <c r="I253" s="14"/>
      <c r="J253" s="14"/>
      <c r="K253" s="90"/>
    </row>
    <row r="254" spans="3:12" ht="18.75" x14ac:dyDescent="0.25">
      <c r="C254" s="147"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
      <c r="E254" s="30"/>
      <c r="F254" s="30"/>
      <c r="G254" s="30"/>
      <c r="H254" s="14"/>
      <c r="I254" s="14"/>
      <c r="J254" s="14"/>
      <c r="K254" s="90"/>
    </row>
    <row r="255" spans="3:12" ht="15.75" thickBot="1" x14ac:dyDescent="0.3">
      <c r="C255" s="114"/>
      <c r="D255" s="3"/>
      <c r="E255" s="30"/>
      <c r="F255" s="30"/>
      <c r="G255" s="30"/>
      <c r="H255" s="14"/>
      <c r="I255" s="14"/>
      <c r="J255" s="14"/>
      <c r="K255" s="90"/>
    </row>
    <row r="256" spans="3:12" ht="30.75" thickBot="1" x14ac:dyDescent="0.3">
      <c r="C256" s="71" t="s">
        <v>12</v>
      </c>
      <c r="D256" s="75" t="s">
        <v>23</v>
      </c>
      <c r="E256" s="107" t="s">
        <v>24</v>
      </c>
      <c r="F256" s="75" t="s">
        <v>25</v>
      </c>
      <c r="G256" s="72" t="s">
        <v>6</v>
      </c>
      <c r="H256" s="70" t="s">
        <v>91</v>
      </c>
      <c r="I256" s="73" t="s">
        <v>14</v>
      </c>
      <c r="J256" s="73" t="s">
        <v>92</v>
      </c>
      <c r="K256" s="73" t="s">
        <v>370</v>
      </c>
      <c r="L256" s="73" t="s">
        <v>371</v>
      </c>
    </row>
    <row r="257" spans="3:12" ht="15.75" thickBot="1" x14ac:dyDescent="0.3">
      <c r="C257" s="74" t="s">
        <v>442</v>
      </c>
      <c r="D257" s="136"/>
      <c r="E257" s="89">
        <v>12</v>
      </c>
      <c r="F257" s="239">
        <f>HLOOKUP($C257,$BZ$2:$CM$3,2,0)</f>
        <v>43674.39</v>
      </c>
      <c r="G257" s="50">
        <f>D257*E257*F257</f>
        <v>0</v>
      </c>
      <c r="H257" s="103"/>
      <c r="I257" s="51" t="s">
        <v>456</v>
      </c>
      <c r="J257" s="51" t="str">
        <f>VLOOKUP(I257,Presupuesto!$B$11:$C$565,2,0)</f>
        <v>SUELDOS Y SALARIOS PERMANENTES</v>
      </c>
      <c r="K257" s="155" t="s">
        <v>1413</v>
      </c>
      <c r="L257" s="35" t="s">
        <v>354</v>
      </c>
    </row>
    <row r="258" spans="3:12" x14ac:dyDescent="0.25">
      <c r="C258" s="108" t="s">
        <v>26</v>
      </c>
      <c r="D258" s="100"/>
      <c r="E258" s="91">
        <v>0</v>
      </c>
      <c r="F258" s="37">
        <f>IF(E257=0,"",(G257/E257)/12*E257)</f>
        <v>0</v>
      </c>
      <c r="G258" s="34">
        <f>F258</f>
        <v>0</v>
      </c>
      <c r="H258" s="101"/>
      <c r="I258" s="53" t="s">
        <v>476</v>
      </c>
      <c r="J258" s="53" t="str">
        <f>VLOOKUP(I258,Presupuesto!$B$11:$C$565,2,0)</f>
        <v>AGUINALDO Y DECIMO CUARTO MES</v>
      </c>
      <c r="K258" s="35" t="str">
        <f t="shared" ref="K258:K289" si="8">$K$257</f>
        <v>Posgrado</v>
      </c>
      <c r="L258" s="35" t="s">
        <v>372</v>
      </c>
    </row>
    <row r="259" spans="3:12" ht="15.75" thickBot="1" x14ac:dyDescent="0.3">
      <c r="C259" s="109" t="s">
        <v>27</v>
      </c>
      <c r="D259" s="100"/>
      <c r="E259" s="91">
        <v>0</v>
      </c>
      <c r="F259" s="54">
        <f>IF(E257&lt;6,"",((E257-6)/12)*(G257/E257))</f>
        <v>0</v>
      </c>
      <c r="G259" s="34">
        <f>F259</f>
        <v>0</v>
      </c>
      <c r="H259" s="101"/>
      <c r="I259" s="38" t="s">
        <v>479</v>
      </c>
      <c r="J259" s="38" t="str">
        <f>VLOOKUP(I259,Presupuesto!$B$11:$C$565,2,0)</f>
        <v>DECIMOCUARTO MES</v>
      </c>
      <c r="K259" s="35" t="str">
        <f t="shared" si="8"/>
        <v>Posgrado</v>
      </c>
      <c r="L259" s="35" t="s">
        <v>355</v>
      </c>
    </row>
    <row r="260" spans="3:12" ht="15.75" thickBot="1" x14ac:dyDescent="0.3">
      <c r="C260" s="74" t="s">
        <v>443</v>
      </c>
      <c r="D260" s="136"/>
      <c r="E260" s="89">
        <v>12</v>
      </c>
      <c r="F260" s="239">
        <f>HLOOKUP($C260,$BZ$2:$CM$3,2,0)</f>
        <v>39703.99</v>
      </c>
      <c r="G260" s="50">
        <f>D260*E260*F260</f>
        <v>0</v>
      </c>
      <c r="H260" s="103"/>
      <c r="I260" s="51" t="s">
        <v>456</v>
      </c>
      <c r="J260" s="51" t="str">
        <f>VLOOKUP(I260,Presupuesto!$B$11:$C$565,2,0)</f>
        <v>SUELDOS Y SALARIOS PERMANENTES</v>
      </c>
      <c r="K260" s="35" t="str">
        <f t="shared" si="8"/>
        <v>Posgrado</v>
      </c>
      <c r="L260" s="35" t="s">
        <v>355</v>
      </c>
    </row>
    <row r="261" spans="3:12" x14ac:dyDescent="0.25">
      <c r="C261" s="108" t="s">
        <v>26</v>
      </c>
      <c r="D261" s="100"/>
      <c r="E261" s="91">
        <v>0</v>
      </c>
      <c r="F261" s="37">
        <f>IF(E260=0,"",(G260/E260)/12*E260)</f>
        <v>0</v>
      </c>
      <c r="G261" s="34">
        <f>F261</f>
        <v>0</v>
      </c>
      <c r="H261" s="101"/>
      <c r="I261" s="53" t="s">
        <v>476</v>
      </c>
      <c r="J261" s="53" t="str">
        <f>VLOOKUP(I261,Presupuesto!$B$11:$C$565,2,0)</f>
        <v>AGUINALDO Y DECIMO CUARTO MES</v>
      </c>
      <c r="K261" s="35" t="str">
        <f t="shared" si="8"/>
        <v>Posgrado</v>
      </c>
      <c r="L261" s="35" t="s">
        <v>355</v>
      </c>
    </row>
    <row r="262" spans="3:12" ht="15.75" thickBot="1" x14ac:dyDescent="0.3">
      <c r="C262" s="109" t="s">
        <v>27</v>
      </c>
      <c r="D262" s="100"/>
      <c r="E262" s="91">
        <v>0</v>
      </c>
      <c r="F262" s="54">
        <f>IF(E260&lt;6,"",((E260-6)/12)*(G260/E260))</f>
        <v>0</v>
      </c>
      <c r="G262" s="34">
        <f>F262</f>
        <v>0</v>
      </c>
      <c r="H262" s="101"/>
      <c r="I262" s="38" t="s">
        <v>479</v>
      </c>
      <c r="J262" s="38" t="str">
        <f>VLOOKUP(I262,Presupuesto!$B$11:$C$565,2,0)</f>
        <v>DECIMOCUARTO MES</v>
      </c>
      <c r="K262" s="35" t="str">
        <f t="shared" si="8"/>
        <v>Posgrado</v>
      </c>
      <c r="L262" s="35" t="s">
        <v>355</v>
      </c>
    </row>
    <row r="263" spans="3:12" ht="15.75" thickBot="1" x14ac:dyDescent="0.3">
      <c r="C263" s="74" t="s">
        <v>444</v>
      </c>
      <c r="D263" s="136"/>
      <c r="E263" s="89">
        <v>12</v>
      </c>
      <c r="F263" s="239">
        <f>HLOOKUP($C263,$BZ$2:$CM$3,2,0)</f>
        <v>35733.589999999997</v>
      </c>
      <c r="G263" s="50">
        <f>D263*E263*F263</f>
        <v>0</v>
      </c>
      <c r="H263" s="103"/>
      <c r="I263" s="51" t="s">
        <v>456</v>
      </c>
      <c r="J263" s="51" t="str">
        <f>VLOOKUP(I263,Presupuesto!$B$11:$C$565,2,0)</f>
        <v>SUELDOS Y SALARIOS PERMANENTES</v>
      </c>
      <c r="K263" s="35" t="str">
        <f t="shared" si="8"/>
        <v>Posgrado</v>
      </c>
      <c r="L263" s="35" t="s">
        <v>355</v>
      </c>
    </row>
    <row r="264" spans="3:12" x14ac:dyDescent="0.25">
      <c r="C264" s="108" t="s">
        <v>26</v>
      </c>
      <c r="D264" s="100"/>
      <c r="E264" s="91">
        <v>0</v>
      </c>
      <c r="F264" s="37">
        <f>IF(E263=0,"",(G263/E263)/12*E263)</f>
        <v>0</v>
      </c>
      <c r="G264" s="34">
        <f>F264</f>
        <v>0</v>
      </c>
      <c r="H264" s="101"/>
      <c r="I264" s="53" t="s">
        <v>476</v>
      </c>
      <c r="J264" s="53" t="str">
        <f>VLOOKUP(I264,Presupuesto!$B$11:$C$565,2,0)</f>
        <v>AGUINALDO Y DECIMO CUARTO MES</v>
      </c>
      <c r="K264" s="35" t="str">
        <f t="shared" si="8"/>
        <v>Posgrado</v>
      </c>
      <c r="L264" s="35" t="s">
        <v>355</v>
      </c>
    </row>
    <row r="265" spans="3:12" ht="15.75" thickBot="1" x14ac:dyDescent="0.3">
      <c r="C265" s="109" t="s">
        <v>27</v>
      </c>
      <c r="D265" s="100"/>
      <c r="E265" s="91">
        <v>0</v>
      </c>
      <c r="F265" s="54">
        <f>IF(E263&lt;6,"",((E263-6)/12)*(G263/E263))</f>
        <v>0</v>
      </c>
      <c r="G265" s="34">
        <f>F265</f>
        <v>0</v>
      </c>
      <c r="H265" s="101"/>
      <c r="I265" s="38" t="s">
        <v>479</v>
      </c>
      <c r="J265" s="38" t="str">
        <f>VLOOKUP(I265,Presupuesto!$B$11:$C$565,2,0)</f>
        <v>DECIMOCUARTO MES</v>
      </c>
      <c r="K265" s="35" t="str">
        <f t="shared" si="8"/>
        <v>Posgrado</v>
      </c>
      <c r="L265" s="35" t="s">
        <v>355</v>
      </c>
    </row>
    <row r="266" spans="3:12" ht="15.75" thickBot="1" x14ac:dyDescent="0.3">
      <c r="C266" s="74" t="s">
        <v>445</v>
      </c>
      <c r="D266" s="136"/>
      <c r="E266" s="89">
        <v>12</v>
      </c>
      <c r="F266" s="239">
        <f>HLOOKUP($C266,$BZ$2:$CM$3,2,0)</f>
        <v>31763.19</v>
      </c>
      <c r="G266" s="50">
        <f>D266*E266*F266</f>
        <v>0</v>
      </c>
      <c r="H266" s="103"/>
      <c r="I266" s="51" t="s">
        <v>456</v>
      </c>
      <c r="J266" s="51" t="str">
        <f>VLOOKUP(I266,Presupuesto!$B$11:$C$565,2,0)</f>
        <v>SUELDOS Y SALARIOS PERMANENTES</v>
      </c>
      <c r="K266" s="35" t="str">
        <f t="shared" si="8"/>
        <v>Posgrado</v>
      </c>
      <c r="L266" s="35" t="s">
        <v>355</v>
      </c>
    </row>
    <row r="267" spans="3:12" x14ac:dyDescent="0.25">
      <c r="C267" s="108" t="s">
        <v>26</v>
      </c>
      <c r="D267" s="100"/>
      <c r="E267" s="91">
        <v>0</v>
      </c>
      <c r="F267" s="37">
        <f>IF(E266=0,"",(G266/E266)/12*E266)</f>
        <v>0</v>
      </c>
      <c r="G267" s="34">
        <f>F267</f>
        <v>0</v>
      </c>
      <c r="H267" s="101"/>
      <c r="I267" s="53" t="s">
        <v>476</v>
      </c>
      <c r="J267" s="53" t="str">
        <f>VLOOKUP(I267,Presupuesto!$B$11:$C$565,2,0)</f>
        <v>AGUINALDO Y DECIMO CUARTO MES</v>
      </c>
      <c r="K267" s="35" t="str">
        <f t="shared" si="8"/>
        <v>Posgrado</v>
      </c>
      <c r="L267" s="35" t="s">
        <v>355</v>
      </c>
    </row>
    <row r="268" spans="3:12" ht="15.75" thickBot="1" x14ac:dyDescent="0.3">
      <c r="C268" s="109" t="s">
        <v>27</v>
      </c>
      <c r="D268" s="100"/>
      <c r="E268" s="91">
        <v>0</v>
      </c>
      <c r="F268" s="54">
        <f>IF(E266&lt;6,"",((E266-6)/12)*(G266/E266))</f>
        <v>0</v>
      </c>
      <c r="G268" s="34">
        <f>F268</f>
        <v>0</v>
      </c>
      <c r="H268" s="101"/>
      <c r="I268" s="38" t="s">
        <v>479</v>
      </c>
      <c r="J268" s="38" t="str">
        <f>VLOOKUP(I268,Presupuesto!$B$11:$C$565,2,0)</f>
        <v>DECIMOCUARTO MES</v>
      </c>
      <c r="K268" s="35" t="str">
        <f t="shared" si="8"/>
        <v>Posgrado</v>
      </c>
      <c r="L268" s="35" t="s">
        <v>355</v>
      </c>
    </row>
    <row r="269" spans="3:12" ht="15.75" thickBot="1" x14ac:dyDescent="0.3">
      <c r="C269" s="74" t="s">
        <v>446</v>
      </c>
      <c r="D269" s="136"/>
      <c r="E269" s="89">
        <v>12</v>
      </c>
      <c r="F269" s="239">
        <f>HLOOKUP($C269,$BZ$2:$CM$3,2,0)</f>
        <v>29777.99</v>
      </c>
      <c r="G269" s="50">
        <f>D269*E269*F269</f>
        <v>0</v>
      </c>
      <c r="H269" s="103"/>
      <c r="I269" s="51" t="s">
        <v>456</v>
      </c>
      <c r="J269" s="51" t="str">
        <f>VLOOKUP(I269,Presupuesto!$B$11:$C$565,2,0)</f>
        <v>SUELDOS Y SALARIOS PERMANENTES</v>
      </c>
      <c r="K269" s="35" t="str">
        <f t="shared" si="8"/>
        <v>Posgrado</v>
      </c>
      <c r="L269" s="35" t="s">
        <v>355</v>
      </c>
    </row>
    <row r="270" spans="3:12" x14ac:dyDescent="0.25">
      <c r="C270" s="108" t="s">
        <v>26</v>
      </c>
      <c r="D270" s="100"/>
      <c r="E270" s="91">
        <v>0</v>
      </c>
      <c r="F270" s="37">
        <f>IF(E269=0,"",(G269/E269)/12*E269)</f>
        <v>0</v>
      </c>
      <c r="G270" s="34">
        <f>F270</f>
        <v>0</v>
      </c>
      <c r="H270" s="101"/>
      <c r="I270" s="53" t="s">
        <v>476</v>
      </c>
      <c r="J270" s="53" t="str">
        <f>VLOOKUP(I270,Presupuesto!$B$11:$C$565,2,0)</f>
        <v>AGUINALDO Y DECIMO CUARTO MES</v>
      </c>
      <c r="K270" s="35" t="str">
        <f t="shared" si="8"/>
        <v>Posgrado</v>
      </c>
      <c r="L270" s="35" t="s">
        <v>355</v>
      </c>
    </row>
    <row r="271" spans="3:12" ht="15.75" thickBot="1" x14ac:dyDescent="0.3">
      <c r="C271" s="109" t="s">
        <v>27</v>
      </c>
      <c r="D271" s="100"/>
      <c r="E271" s="91">
        <v>0</v>
      </c>
      <c r="F271" s="54">
        <f>IF(E269&lt;6,"",((E269-6)/12)*(G269/E269))</f>
        <v>0</v>
      </c>
      <c r="G271" s="34">
        <f>F271</f>
        <v>0</v>
      </c>
      <c r="H271" s="101"/>
      <c r="I271" s="38" t="s">
        <v>479</v>
      </c>
      <c r="J271" s="38" t="str">
        <f>VLOOKUP(I271,Presupuesto!$B$11:$C$565,2,0)</f>
        <v>DECIMOCUARTO MES</v>
      </c>
      <c r="K271" s="35" t="str">
        <f t="shared" si="8"/>
        <v>Posgrado</v>
      </c>
      <c r="L271" s="35" t="s">
        <v>355</v>
      </c>
    </row>
    <row r="272" spans="3:12" ht="15.75" thickBot="1" x14ac:dyDescent="0.3">
      <c r="C272" s="74" t="s">
        <v>447</v>
      </c>
      <c r="D272" s="136"/>
      <c r="E272" s="89">
        <v>12</v>
      </c>
      <c r="F272" s="239">
        <f>HLOOKUP($C272,$BZ$2:$CM$3,2,0)</f>
        <v>27792.79</v>
      </c>
      <c r="G272" s="50">
        <f>D272*E272*F272</f>
        <v>0</v>
      </c>
      <c r="H272" s="103"/>
      <c r="I272" s="51" t="s">
        <v>456</v>
      </c>
      <c r="J272" s="51" t="str">
        <f>VLOOKUP(I272,Presupuesto!$B$11:$C$565,2,0)</f>
        <v>SUELDOS Y SALARIOS PERMANENTES</v>
      </c>
      <c r="K272" s="35" t="str">
        <f t="shared" si="8"/>
        <v>Posgrado</v>
      </c>
      <c r="L272" s="35" t="s">
        <v>355</v>
      </c>
    </row>
    <row r="273" spans="3:12" x14ac:dyDescent="0.25">
      <c r="C273" s="108" t="s">
        <v>26</v>
      </c>
      <c r="D273" s="100"/>
      <c r="E273" s="91">
        <v>0</v>
      </c>
      <c r="F273" s="37">
        <f>IF(E272=0,"",(G272/E272)/12*E272)</f>
        <v>0</v>
      </c>
      <c r="G273" s="34">
        <f>F273</f>
        <v>0</v>
      </c>
      <c r="H273" s="101"/>
      <c r="I273" s="53" t="s">
        <v>476</v>
      </c>
      <c r="J273" s="53" t="str">
        <f>VLOOKUP(I273,Presupuesto!$B$11:$C$565,2,0)</f>
        <v>AGUINALDO Y DECIMO CUARTO MES</v>
      </c>
      <c r="K273" s="35" t="str">
        <f t="shared" si="8"/>
        <v>Posgrado</v>
      </c>
      <c r="L273" s="35" t="s">
        <v>355</v>
      </c>
    </row>
    <row r="274" spans="3:12" ht="15.75" thickBot="1" x14ac:dyDescent="0.3">
      <c r="C274" s="109" t="s">
        <v>27</v>
      </c>
      <c r="D274" s="100"/>
      <c r="E274" s="91">
        <v>0</v>
      </c>
      <c r="F274" s="54">
        <f>IF(E272&lt;6,"",((E272-6)/12)*(G272/E272))</f>
        <v>0</v>
      </c>
      <c r="G274" s="34">
        <f>F274</f>
        <v>0</v>
      </c>
      <c r="H274" s="101"/>
      <c r="I274" s="38" t="s">
        <v>479</v>
      </c>
      <c r="J274" s="38" t="str">
        <f>VLOOKUP(I274,Presupuesto!$B$11:$C$565,2,0)</f>
        <v>DECIMOCUARTO MES</v>
      </c>
      <c r="K274" s="35" t="str">
        <f t="shared" si="8"/>
        <v>Posgrado</v>
      </c>
      <c r="L274" s="35" t="s">
        <v>355</v>
      </c>
    </row>
    <row r="275" spans="3:12" ht="15.75" thickBot="1" x14ac:dyDescent="0.3">
      <c r="C275" s="74" t="s">
        <v>448</v>
      </c>
      <c r="D275" s="136"/>
      <c r="E275" s="89">
        <v>12</v>
      </c>
      <c r="F275" s="239">
        <f>HLOOKUP($C275,$BZ$2:$CM$3,2,0)</f>
        <v>18859.39</v>
      </c>
      <c r="G275" s="50">
        <f>D275*E275*F275</f>
        <v>0</v>
      </c>
      <c r="H275" s="103"/>
      <c r="I275" s="51" t="s">
        <v>456</v>
      </c>
      <c r="J275" s="51" t="str">
        <f>VLOOKUP(I275,Presupuesto!$B$11:$C$565,2,0)</f>
        <v>SUELDOS Y SALARIOS PERMANENTES</v>
      </c>
      <c r="K275" s="35" t="str">
        <f t="shared" si="8"/>
        <v>Posgrado</v>
      </c>
      <c r="L275" s="35" t="s">
        <v>355</v>
      </c>
    </row>
    <row r="276" spans="3:12" x14ac:dyDescent="0.25">
      <c r="C276" s="108" t="s">
        <v>26</v>
      </c>
      <c r="D276" s="100"/>
      <c r="E276" s="91">
        <v>0</v>
      </c>
      <c r="F276" s="37">
        <f>IF(E275=0,"",(G275/E275)/12*E275)</f>
        <v>0</v>
      </c>
      <c r="G276" s="34">
        <f>F276</f>
        <v>0</v>
      </c>
      <c r="H276" s="101"/>
      <c r="I276" s="53" t="s">
        <v>476</v>
      </c>
      <c r="J276" s="53" t="str">
        <f>VLOOKUP(I276,Presupuesto!$B$11:$C$565,2,0)</f>
        <v>AGUINALDO Y DECIMO CUARTO MES</v>
      </c>
      <c r="K276" s="35" t="str">
        <f t="shared" si="8"/>
        <v>Posgrado</v>
      </c>
      <c r="L276" s="35" t="s">
        <v>355</v>
      </c>
    </row>
    <row r="277" spans="3:12" ht="15.75" thickBot="1" x14ac:dyDescent="0.3">
      <c r="C277" s="109" t="s">
        <v>27</v>
      </c>
      <c r="D277" s="100"/>
      <c r="E277" s="91">
        <v>0</v>
      </c>
      <c r="F277" s="54">
        <f>IF(E275&lt;6,"",((E275-6)/12)*(G275/E275))</f>
        <v>0</v>
      </c>
      <c r="G277" s="34">
        <f>F277</f>
        <v>0</v>
      </c>
      <c r="H277" s="101"/>
      <c r="I277" s="38" t="s">
        <v>479</v>
      </c>
      <c r="J277" s="38" t="str">
        <f>VLOOKUP(I277,Presupuesto!$B$11:$C$565,2,0)</f>
        <v>DECIMOCUARTO MES</v>
      </c>
      <c r="K277" s="35" t="str">
        <f t="shared" si="8"/>
        <v>Posgrado</v>
      </c>
      <c r="L277" s="35" t="s">
        <v>355</v>
      </c>
    </row>
    <row r="278" spans="3:12" ht="15.75" thickBot="1" x14ac:dyDescent="0.3">
      <c r="C278" s="74" t="s">
        <v>449</v>
      </c>
      <c r="D278" s="136"/>
      <c r="E278" s="89">
        <v>12</v>
      </c>
      <c r="F278" s="239">
        <f>HLOOKUP($C278,$BZ$2:$CM$3,2,0)</f>
        <v>17866.8</v>
      </c>
      <c r="G278" s="50">
        <f>D278*E278*F278</f>
        <v>0</v>
      </c>
      <c r="H278" s="103"/>
      <c r="I278" s="51" t="s">
        <v>456</v>
      </c>
      <c r="J278" s="51" t="str">
        <f>VLOOKUP(I278,Presupuesto!$B$11:$C$565,2,0)</f>
        <v>SUELDOS Y SALARIOS PERMANENTES</v>
      </c>
      <c r="K278" s="35" t="str">
        <f t="shared" si="8"/>
        <v>Posgrado</v>
      </c>
      <c r="L278" s="35" t="s">
        <v>355</v>
      </c>
    </row>
    <row r="279" spans="3:12" x14ac:dyDescent="0.25">
      <c r="C279" s="108" t="s">
        <v>26</v>
      </c>
      <c r="D279" s="100"/>
      <c r="E279" s="91">
        <v>0</v>
      </c>
      <c r="F279" s="37">
        <f>IF(E278=0,"",(G278/E278)/12*E278)</f>
        <v>0</v>
      </c>
      <c r="G279" s="34">
        <f>F279</f>
        <v>0</v>
      </c>
      <c r="H279" s="101"/>
      <c r="I279" s="53" t="s">
        <v>476</v>
      </c>
      <c r="J279" s="53" t="str">
        <f>VLOOKUP(I279,Presupuesto!$B$11:$C$565,2,0)</f>
        <v>AGUINALDO Y DECIMO CUARTO MES</v>
      </c>
      <c r="K279" s="35" t="str">
        <f t="shared" si="8"/>
        <v>Posgrado</v>
      </c>
      <c r="L279" s="35" t="s">
        <v>355</v>
      </c>
    </row>
    <row r="280" spans="3:12" ht="15.75" thickBot="1" x14ac:dyDescent="0.3">
      <c r="C280" s="109" t="s">
        <v>27</v>
      </c>
      <c r="D280" s="100"/>
      <c r="E280" s="91">
        <v>0</v>
      </c>
      <c r="F280" s="54">
        <f>IF(E278&lt;6,"",((E278-6)/12)*(G278/E278))</f>
        <v>0</v>
      </c>
      <c r="G280" s="34">
        <f>F280</f>
        <v>0</v>
      </c>
      <c r="H280" s="101"/>
      <c r="I280" s="38" t="s">
        <v>479</v>
      </c>
      <c r="J280" s="38" t="str">
        <f>VLOOKUP(I280,Presupuesto!$B$11:$C$565,2,0)</f>
        <v>DECIMOCUARTO MES</v>
      </c>
      <c r="K280" s="35" t="str">
        <f t="shared" si="8"/>
        <v>Posgrado</v>
      </c>
      <c r="L280" s="35" t="s">
        <v>355</v>
      </c>
    </row>
    <row r="281" spans="3:12" ht="15.75" thickBot="1" x14ac:dyDescent="0.3">
      <c r="C281" s="74" t="s">
        <v>450</v>
      </c>
      <c r="D281" s="136"/>
      <c r="E281" s="89">
        <v>12</v>
      </c>
      <c r="F281" s="239">
        <f>HLOOKUP($C281,$BZ$2:$CM$3,2,0)</f>
        <v>13896.4</v>
      </c>
      <c r="G281" s="50">
        <f>D281*E281*F281</f>
        <v>0</v>
      </c>
      <c r="H281" s="103"/>
      <c r="I281" s="51" t="s">
        <v>456</v>
      </c>
      <c r="J281" s="51" t="str">
        <f>VLOOKUP(I281,Presupuesto!$B$11:$C$565,2,0)</f>
        <v>SUELDOS Y SALARIOS PERMANENTES</v>
      </c>
      <c r="K281" s="35" t="str">
        <f t="shared" si="8"/>
        <v>Posgrado</v>
      </c>
      <c r="L281" s="35" t="s">
        <v>355</v>
      </c>
    </row>
    <row r="282" spans="3:12" x14ac:dyDescent="0.25">
      <c r="C282" s="108" t="s">
        <v>26</v>
      </c>
      <c r="D282" s="100"/>
      <c r="E282" s="91">
        <v>0</v>
      </c>
      <c r="F282" s="37">
        <f>IF(E281=0,"",(G281/E281)/12*E281)</f>
        <v>0</v>
      </c>
      <c r="G282" s="34">
        <f>F282</f>
        <v>0</v>
      </c>
      <c r="H282" s="101"/>
      <c r="I282" s="53" t="s">
        <v>476</v>
      </c>
      <c r="J282" s="53" t="str">
        <f>VLOOKUP(I282,Presupuesto!$B$11:$C$565,2,0)</f>
        <v>AGUINALDO Y DECIMO CUARTO MES</v>
      </c>
      <c r="K282" s="35" t="str">
        <f t="shared" si="8"/>
        <v>Posgrado</v>
      </c>
      <c r="L282" s="35" t="s">
        <v>355</v>
      </c>
    </row>
    <row r="283" spans="3:12" ht="15.75" thickBot="1" x14ac:dyDescent="0.3">
      <c r="C283" s="109" t="s">
        <v>27</v>
      </c>
      <c r="D283" s="100"/>
      <c r="E283" s="91">
        <v>0</v>
      </c>
      <c r="F283" s="54">
        <f>IF(E281&lt;6,"",((E281-6)/12)*(G281/E281))</f>
        <v>0</v>
      </c>
      <c r="G283" s="34">
        <f>F283</f>
        <v>0</v>
      </c>
      <c r="H283" s="101"/>
      <c r="I283" s="38" t="s">
        <v>479</v>
      </c>
      <c r="J283" s="38" t="str">
        <f>VLOOKUP(I283,Presupuesto!$B$11:$C$565,2,0)</f>
        <v>DECIMOCUARTO MES</v>
      </c>
      <c r="K283" s="35" t="str">
        <f t="shared" si="8"/>
        <v>Posgrado</v>
      </c>
      <c r="L283" s="35" t="s">
        <v>355</v>
      </c>
    </row>
    <row r="284" spans="3:12" ht="15.75" thickBot="1" x14ac:dyDescent="0.3">
      <c r="C284" s="74" t="s">
        <v>451</v>
      </c>
      <c r="D284" s="136"/>
      <c r="E284" s="89">
        <v>12</v>
      </c>
      <c r="F284" s="239">
        <f>HLOOKUP($C284,$BZ$2:$CM$3,2,0)</f>
        <v>15004.09</v>
      </c>
      <c r="G284" s="50">
        <f>D284*E284*F284</f>
        <v>0</v>
      </c>
      <c r="H284" s="103"/>
      <c r="I284" s="51" t="s">
        <v>456</v>
      </c>
      <c r="J284" s="51" t="str">
        <f>VLOOKUP(I284,Presupuesto!$B$11:$C$565,2,0)</f>
        <v>SUELDOS Y SALARIOS PERMANENTES</v>
      </c>
      <c r="K284" s="35" t="str">
        <f t="shared" si="8"/>
        <v>Posgrado</v>
      </c>
      <c r="L284" s="35" t="s">
        <v>355</v>
      </c>
    </row>
    <row r="285" spans="3:12" x14ac:dyDescent="0.25">
      <c r="C285" s="108" t="s">
        <v>26</v>
      </c>
      <c r="D285" s="100"/>
      <c r="E285" s="91">
        <v>0</v>
      </c>
      <c r="F285" s="37">
        <f>IF(E284=0,"",(G284/E284)/12*E284)</f>
        <v>0</v>
      </c>
      <c r="G285" s="34">
        <f>F285</f>
        <v>0</v>
      </c>
      <c r="H285" s="101"/>
      <c r="I285" s="53" t="s">
        <v>476</v>
      </c>
      <c r="J285" s="53" t="str">
        <f>VLOOKUP(I285,Presupuesto!$B$11:$C$565,2,0)</f>
        <v>AGUINALDO Y DECIMO CUARTO MES</v>
      </c>
      <c r="K285" s="35" t="str">
        <f t="shared" si="8"/>
        <v>Posgrado</v>
      </c>
      <c r="L285" s="35" t="s">
        <v>355</v>
      </c>
    </row>
    <row r="286" spans="3:12" ht="15.75" thickBot="1" x14ac:dyDescent="0.3">
      <c r="C286" s="109" t="s">
        <v>27</v>
      </c>
      <c r="D286" s="100"/>
      <c r="E286" s="91">
        <v>0</v>
      </c>
      <c r="F286" s="54">
        <f>IF(E284&lt;6,"",((E284-6)/12)*(G284/E284))</f>
        <v>0</v>
      </c>
      <c r="G286" s="34">
        <f>F286</f>
        <v>0</v>
      </c>
      <c r="H286" s="101"/>
      <c r="I286" s="38" t="s">
        <v>479</v>
      </c>
      <c r="J286" s="38" t="str">
        <f>VLOOKUP(I286,Presupuesto!$B$11:$C$565,2,0)</f>
        <v>DECIMOCUARTO MES</v>
      </c>
      <c r="K286" s="35" t="str">
        <f t="shared" si="8"/>
        <v>Posgrado</v>
      </c>
      <c r="L286" s="35" t="s">
        <v>355</v>
      </c>
    </row>
    <row r="287" spans="3:12" ht="15.75" thickBot="1" x14ac:dyDescent="0.3">
      <c r="C287" s="74" t="s">
        <v>452</v>
      </c>
      <c r="D287" s="136"/>
      <c r="E287" s="89">
        <v>12</v>
      </c>
      <c r="F287" s="239">
        <f>HLOOKUP($C287,$BZ$2:$CM$3,2,0)</f>
        <v>13238.9</v>
      </c>
      <c r="G287" s="50">
        <f>D287*E287*F287</f>
        <v>0</v>
      </c>
      <c r="H287" s="103"/>
      <c r="I287" s="51" t="s">
        <v>456</v>
      </c>
      <c r="J287" s="51" t="str">
        <f>VLOOKUP(I287,Presupuesto!$B$11:$C$565,2,0)</f>
        <v>SUELDOS Y SALARIOS PERMANENTES</v>
      </c>
      <c r="K287" s="35" t="str">
        <f t="shared" si="8"/>
        <v>Posgrado</v>
      </c>
      <c r="L287" s="35" t="s">
        <v>355</v>
      </c>
    </row>
    <row r="288" spans="3:12" x14ac:dyDescent="0.25">
      <c r="C288" s="108" t="s">
        <v>26</v>
      </c>
      <c r="D288" s="100"/>
      <c r="E288" s="91">
        <v>0</v>
      </c>
      <c r="F288" s="37">
        <f>IF(E287=0,"",(G287/E287)/12*E287)</f>
        <v>0</v>
      </c>
      <c r="G288" s="34">
        <f>F288</f>
        <v>0</v>
      </c>
      <c r="H288" s="101"/>
      <c r="I288" s="53" t="s">
        <v>476</v>
      </c>
      <c r="J288" s="53" t="str">
        <f>VLOOKUP(I288,Presupuesto!$B$11:$C$565,2,0)</f>
        <v>AGUINALDO Y DECIMO CUARTO MES</v>
      </c>
      <c r="K288" s="35" t="str">
        <f t="shared" si="8"/>
        <v>Posgrado</v>
      </c>
      <c r="L288" s="35" t="s">
        <v>355</v>
      </c>
    </row>
    <row r="289" spans="3:12" ht="15.75" thickBot="1" x14ac:dyDescent="0.3">
      <c r="C289" s="109" t="s">
        <v>27</v>
      </c>
      <c r="D289" s="100"/>
      <c r="E289" s="91">
        <v>0</v>
      </c>
      <c r="F289" s="54">
        <f>IF(E287&lt;6,"",((E287-6)/12)*(G287/E287))</f>
        <v>0</v>
      </c>
      <c r="G289" s="34">
        <f>F289</f>
        <v>0</v>
      </c>
      <c r="H289" s="101"/>
      <c r="I289" s="38" t="s">
        <v>479</v>
      </c>
      <c r="J289" s="38" t="str">
        <f>VLOOKUP(I289,Presupuesto!$B$11:$C$565,2,0)</f>
        <v>DECIMOCUARTO MES</v>
      </c>
      <c r="K289" s="35" t="str">
        <f t="shared" si="8"/>
        <v>Posgrado</v>
      </c>
      <c r="L289" s="35" t="s">
        <v>355</v>
      </c>
    </row>
    <row r="290" spans="3:12" ht="15.75" thickBot="1" x14ac:dyDescent="0.3">
      <c r="C290" s="74" t="s">
        <v>453</v>
      </c>
      <c r="D290" s="136"/>
      <c r="E290" s="89">
        <v>12</v>
      </c>
      <c r="F290" s="239">
        <f>HLOOKUP($C290,$BZ$2:$CM$3,2,0)</f>
        <v>12356.31</v>
      </c>
      <c r="G290" s="50">
        <f>D290*E290*F290</f>
        <v>0</v>
      </c>
      <c r="H290" s="103"/>
      <c r="I290" s="51" t="s">
        <v>456</v>
      </c>
      <c r="J290" s="51" t="str">
        <f>VLOOKUP(I290,Presupuesto!$B$11:$C$565,2,0)</f>
        <v>SUELDOS Y SALARIOS PERMANENTES</v>
      </c>
      <c r="K290" s="35" t="str">
        <f t="shared" ref="K290:K307" si="9">$K$257</f>
        <v>Posgrado</v>
      </c>
      <c r="L290" s="35" t="s">
        <v>355</v>
      </c>
    </row>
    <row r="291" spans="3:12" x14ac:dyDescent="0.25">
      <c r="C291" s="108" t="s">
        <v>26</v>
      </c>
      <c r="D291" s="100"/>
      <c r="E291" s="91">
        <v>0</v>
      </c>
      <c r="F291" s="37">
        <f>IF(E290=0,"",(G290/E290)/12*E290)</f>
        <v>0</v>
      </c>
      <c r="G291" s="34">
        <f>F291</f>
        <v>0</v>
      </c>
      <c r="H291" s="101"/>
      <c r="I291" s="53" t="s">
        <v>476</v>
      </c>
      <c r="J291" s="53" t="str">
        <f>VLOOKUP(I291,Presupuesto!$B$11:$C$565,2,0)</f>
        <v>AGUINALDO Y DECIMO CUARTO MES</v>
      </c>
      <c r="K291" s="35" t="str">
        <f t="shared" si="9"/>
        <v>Posgrado</v>
      </c>
      <c r="L291" s="35" t="s">
        <v>355</v>
      </c>
    </row>
    <row r="292" spans="3:12" ht="15.75" thickBot="1" x14ac:dyDescent="0.3">
      <c r="C292" s="109" t="s">
        <v>27</v>
      </c>
      <c r="D292" s="100"/>
      <c r="E292" s="91">
        <v>0</v>
      </c>
      <c r="F292" s="54">
        <f>IF(E290&lt;6,"",((E290-6)/12)*(G290/E290))</f>
        <v>0</v>
      </c>
      <c r="G292" s="34">
        <f>F292</f>
        <v>0</v>
      </c>
      <c r="H292" s="101"/>
      <c r="I292" s="38" t="s">
        <v>479</v>
      </c>
      <c r="J292" s="38" t="str">
        <f>VLOOKUP(I292,Presupuesto!$B$11:$C$565,2,0)</f>
        <v>DECIMOCUARTO MES</v>
      </c>
      <c r="K292" s="35" t="str">
        <f t="shared" si="9"/>
        <v>Posgrado</v>
      </c>
      <c r="L292" s="35" t="s">
        <v>355</v>
      </c>
    </row>
    <row r="293" spans="3:12" ht="15.75" thickBot="1" x14ac:dyDescent="0.3">
      <c r="C293" s="74" t="s">
        <v>454</v>
      </c>
      <c r="D293" s="136"/>
      <c r="E293" s="89">
        <v>12</v>
      </c>
      <c r="F293" s="239">
        <f>HLOOKUP($C293,$BZ$2:$CM$3,2,0)</f>
        <v>463.22</v>
      </c>
      <c r="G293" s="50">
        <f>D293*E293*F293</f>
        <v>0</v>
      </c>
      <c r="H293" s="103"/>
      <c r="I293" s="51" t="s">
        <v>456</v>
      </c>
      <c r="J293" s="51" t="str">
        <f>VLOOKUP(I293,Presupuesto!$B$11:$C$565,2,0)</f>
        <v>SUELDOS Y SALARIOS PERMANENTES</v>
      </c>
      <c r="K293" s="35" t="str">
        <f t="shared" si="9"/>
        <v>Posgrado</v>
      </c>
      <c r="L293" s="35" t="s">
        <v>355</v>
      </c>
    </row>
    <row r="294" spans="3:12" x14ac:dyDescent="0.25">
      <c r="C294" s="108" t="s">
        <v>26</v>
      </c>
      <c r="D294" s="100"/>
      <c r="E294" s="91">
        <v>0</v>
      </c>
      <c r="F294" s="37">
        <f>IF(E293=0,"",(G293/E293)/12*E293)</f>
        <v>0</v>
      </c>
      <c r="G294" s="34">
        <f>F294</f>
        <v>0</v>
      </c>
      <c r="H294" s="101"/>
      <c r="I294" s="53" t="s">
        <v>476</v>
      </c>
      <c r="J294" s="53" t="str">
        <f>VLOOKUP(I294,Presupuesto!$B$11:$C$565,2,0)</f>
        <v>AGUINALDO Y DECIMO CUARTO MES</v>
      </c>
      <c r="K294" s="35" t="str">
        <f t="shared" si="9"/>
        <v>Posgrado</v>
      </c>
      <c r="L294" s="35" t="s">
        <v>355</v>
      </c>
    </row>
    <row r="295" spans="3:12" ht="15.75" thickBot="1" x14ac:dyDescent="0.3">
      <c r="C295" s="109" t="s">
        <v>27</v>
      </c>
      <c r="D295" s="100"/>
      <c r="E295" s="91">
        <v>0</v>
      </c>
      <c r="F295" s="54">
        <f>IF(E293&lt;6,"",((E293-6)/12)*(G293/E293))</f>
        <v>0</v>
      </c>
      <c r="G295" s="34">
        <f>F295</f>
        <v>0</v>
      </c>
      <c r="H295" s="101"/>
      <c r="I295" s="38" t="s">
        <v>479</v>
      </c>
      <c r="J295" s="38" t="str">
        <f>VLOOKUP(I295,Presupuesto!$B$11:$C$565,2,0)</f>
        <v>DECIMOCUARTO MES</v>
      </c>
      <c r="K295" s="35" t="str">
        <f t="shared" si="9"/>
        <v>Posgrado</v>
      </c>
      <c r="L295" s="35" t="s">
        <v>355</v>
      </c>
    </row>
    <row r="296" spans="3:12" ht="15.75" thickBot="1" x14ac:dyDescent="0.3">
      <c r="C296" s="74" t="s">
        <v>455</v>
      </c>
      <c r="D296" s="136"/>
      <c r="E296" s="89">
        <v>12</v>
      </c>
      <c r="F296" s="239">
        <f>HLOOKUP($C296,$BZ$2:$CM$3,2,0)</f>
        <v>2007.3</v>
      </c>
      <c r="G296" s="50">
        <f>D296*E296*F296</f>
        <v>0</v>
      </c>
      <c r="H296" s="103"/>
      <c r="I296" s="51" t="s">
        <v>456</v>
      </c>
      <c r="J296" s="51" t="str">
        <f>VLOOKUP(I296,Presupuesto!$B$11:$C$565,2,0)</f>
        <v>SUELDOS Y SALARIOS PERMANENTES</v>
      </c>
      <c r="K296" s="35" t="str">
        <f t="shared" si="9"/>
        <v>Posgrado</v>
      </c>
      <c r="L296" s="35" t="s">
        <v>355</v>
      </c>
    </row>
    <row r="297" spans="3:12" x14ac:dyDescent="0.25">
      <c r="C297" s="108" t="s">
        <v>26</v>
      </c>
      <c r="D297" s="100"/>
      <c r="E297" s="91">
        <v>0</v>
      </c>
      <c r="F297" s="37">
        <f>IF(E296=0,"",(G296/E296)/12*E296)</f>
        <v>0</v>
      </c>
      <c r="G297" s="34">
        <f>F297</f>
        <v>0</v>
      </c>
      <c r="H297" s="101"/>
      <c r="I297" s="53" t="s">
        <v>476</v>
      </c>
      <c r="J297" s="53" t="str">
        <f>VLOOKUP(I297,Presupuesto!$B$11:$C$565,2,0)</f>
        <v>AGUINALDO Y DECIMO CUARTO MES</v>
      </c>
      <c r="K297" s="35" t="str">
        <f t="shared" si="9"/>
        <v>Posgrado</v>
      </c>
      <c r="L297" s="35" t="s">
        <v>355</v>
      </c>
    </row>
    <row r="298" spans="3:12" ht="15.75" thickBot="1" x14ac:dyDescent="0.3">
      <c r="C298" s="109" t="s">
        <v>27</v>
      </c>
      <c r="D298" s="100"/>
      <c r="E298" s="91">
        <v>0</v>
      </c>
      <c r="F298" s="54">
        <f>IF(E296&lt;6,"",((E296-6)/12)*(G296/E296))</f>
        <v>0</v>
      </c>
      <c r="G298" s="34">
        <f>F298</f>
        <v>0</v>
      </c>
      <c r="H298" s="101"/>
      <c r="I298" s="38" t="s">
        <v>479</v>
      </c>
      <c r="J298" s="38" t="str">
        <f>VLOOKUP(I298,Presupuesto!$B$11:$C$565,2,0)</f>
        <v>DECIMOCUARTO MES</v>
      </c>
      <c r="K298" s="35" t="str">
        <f t="shared" si="9"/>
        <v>Posgrado</v>
      </c>
      <c r="L298" s="35" t="s">
        <v>355</v>
      </c>
    </row>
    <row r="299" spans="3:12" ht="15.75" thickBot="1" x14ac:dyDescent="0.3">
      <c r="C299" s="77" t="s">
        <v>51</v>
      </c>
      <c r="D299" s="136"/>
      <c r="E299" s="89">
        <v>12</v>
      </c>
      <c r="F299" s="76">
        <v>30000</v>
      </c>
      <c r="G299" s="50">
        <f>D299*E299*F299</f>
        <v>0</v>
      </c>
      <c r="H299" s="103"/>
      <c r="I299" s="51" t="s">
        <v>524</v>
      </c>
      <c r="J299" s="51" t="str">
        <f>VLOOKUP(I299,Presupuesto!$B$11:$C$565,2,0)</f>
        <v>CONTRATOS ESPECIALES</v>
      </c>
      <c r="K299" s="35" t="str">
        <f t="shared" si="9"/>
        <v>Posgrado</v>
      </c>
      <c r="L299" s="35" t="s">
        <v>355</v>
      </c>
    </row>
    <row r="300" spans="3:12" x14ac:dyDescent="0.25">
      <c r="C300" s="108" t="s">
        <v>26</v>
      </c>
      <c r="D300" s="100"/>
      <c r="E300" s="91">
        <v>0</v>
      </c>
      <c r="F300" s="54">
        <f>IF(E299=0,"",(G299/E299)/12*E299)</f>
        <v>0</v>
      </c>
      <c r="G300" s="34">
        <f>F300</f>
        <v>0</v>
      </c>
      <c r="H300" s="101"/>
      <c r="I300" s="38" t="s">
        <v>524</v>
      </c>
      <c r="J300" s="38" t="str">
        <f>VLOOKUP(I300,Presupuesto!$B$11:$C$565,2,0)</f>
        <v>CONTRATOS ESPECIALES</v>
      </c>
      <c r="K300" s="35" t="str">
        <f t="shared" si="9"/>
        <v>Posgrado</v>
      </c>
      <c r="L300" s="35" t="s">
        <v>354</v>
      </c>
    </row>
    <row r="301" spans="3:12" ht="15.75" thickBot="1" x14ac:dyDescent="0.3">
      <c r="C301" s="109" t="s">
        <v>27</v>
      </c>
      <c r="D301" s="100"/>
      <c r="E301" s="91">
        <v>0</v>
      </c>
      <c r="F301" s="37">
        <f>IF(E299&lt;6,"",((E299-6)/12)*(G299/E299))</f>
        <v>0</v>
      </c>
      <c r="G301" s="34">
        <f>F301</f>
        <v>0</v>
      </c>
      <c r="H301" s="101"/>
      <c r="I301" s="38" t="s">
        <v>524</v>
      </c>
      <c r="J301" s="38" t="str">
        <f>VLOOKUP(I301,Presupuesto!$B$11:$C$565,2,0)</f>
        <v>CONTRATOS ESPECIALES</v>
      </c>
      <c r="K301" s="35" t="str">
        <f t="shared" si="9"/>
        <v>Posgrado</v>
      </c>
      <c r="L301" s="35" t="s">
        <v>359</v>
      </c>
    </row>
    <row r="302" spans="3:12" ht="15.75" thickBot="1" x14ac:dyDescent="0.3">
      <c r="C302" s="77" t="s">
        <v>28</v>
      </c>
      <c r="D302" s="136"/>
      <c r="E302" s="89">
        <v>12</v>
      </c>
      <c r="F302" s="55">
        <v>30000</v>
      </c>
      <c r="G302" s="50">
        <f>D302*E302*F302</f>
        <v>0</v>
      </c>
      <c r="H302" s="103"/>
      <c r="I302" s="51" t="s">
        <v>665</v>
      </c>
      <c r="J302" s="51" t="str">
        <f>VLOOKUP(I302,Presupuesto!$B$11:$C$565,2,0)</f>
        <v>OTROS SERVICIOS TECNICOS Y PROFESIONALES</v>
      </c>
      <c r="K302" s="35" t="str">
        <f t="shared" si="9"/>
        <v>Posgrado</v>
      </c>
      <c r="L302" s="35" t="s">
        <v>354</v>
      </c>
    </row>
    <row r="303" spans="3:12" x14ac:dyDescent="0.25">
      <c r="C303" s="108" t="s">
        <v>26</v>
      </c>
      <c r="D303" s="100"/>
      <c r="E303" s="91">
        <v>0</v>
      </c>
      <c r="F303" s="37">
        <v>0</v>
      </c>
      <c r="G303" s="34">
        <f>F303</f>
        <v>0</v>
      </c>
      <c r="H303" s="101"/>
      <c r="I303" s="38" t="s">
        <v>665</v>
      </c>
      <c r="J303" s="38" t="str">
        <f>VLOOKUP(I303,Presupuesto!$B$11:$C$565,2,0)</f>
        <v>OTROS SERVICIOS TECNICOS Y PROFESIONALES</v>
      </c>
      <c r="K303" s="35" t="str">
        <f t="shared" si="9"/>
        <v>Posgrado</v>
      </c>
      <c r="L303" s="35" t="s">
        <v>354</v>
      </c>
    </row>
    <row r="304" spans="3:12" ht="15.75" thickBot="1" x14ac:dyDescent="0.3">
      <c r="C304" s="109" t="s">
        <v>27</v>
      </c>
      <c r="D304" s="100"/>
      <c r="E304" s="91">
        <v>0</v>
      </c>
      <c r="F304" s="37">
        <v>0</v>
      </c>
      <c r="G304" s="34">
        <f>F304</f>
        <v>0</v>
      </c>
      <c r="H304" s="101"/>
      <c r="I304" s="38" t="s">
        <v>665</v>
      </c>
      <c r="J304" s="38" t="str">
        <f>VLOOKUP(I304,Presupuesto!$B$11:$C$565,2,0)</f>
        <v>OTROS SERVICIOS TECNICOS Y PROFESIONALES</v>
      </c>
      <c r="K304" s="35" t="str">
        <f t="shared" si="9"/>
        <v>Posgrado</v>
      </c>
      <c r="L304" s="35" t="s">
        <v>354</v>
      </c>
    </row>
    <row r="305" spans="3:12" ht="15.75" thickBot="1" x14ac:dyDescent="0.3">
      <c r="C305" s="77" t="s">
        <v>29</v>
      </c>
      <c r="D305" s="136"/>
      <c r="E305" s="89">
        <v>12</v>
      </c>
      <c r="F305" s="55">
        <v>30000</v>
      </c>
      <c r="G305" s="50">
        <f>D305*E305*F305</f>
        <v>0</v>
      </c>
      <c r="H305" s="103"/>
      <c r="I305" s="51" t="s">
        <v>456</v>
      </c>
      <c r="J305" s="51" t="str">
        <f>VLOOKUP(I305,Presupuesto!$B$11:$C$565,2,0)</f>
        <v>SUELDOS Y SALARIOS PERMANENTES</v>
      </c>
      <c r="K305" s="35" t="str">
        <f t="shared" si="9"/>
        <v>Posgrado</v>
      </c>
      <c r="L305" s="35" t="s">
        <v>354</v>
      </c>
    </row>
    <row r="306" spans="3:12" x14ac:dyDescent="0.25">
      <c r="C306" s="108" t="s">
        <v>26</v>
      </c>
      <c r="D306" s="106"/>
      <c r="E306" s="68">
        <v>0</v>
      </c>
      <c r="F306" s="56">
        <f>IF(E305=0,"",(G305/E305)/12*E305)</f>
        <v>0</v>
      </c>
      <c r="G306" s="57">
        <f>F306</f>
        <v>0</v>
      </c>
      <c r="H306" s="101"/>
      <c r="I306" s="38" t="s">
        <v>476</v>
      </c>
      <c r="J306" s="38" t="str">
        <f>VLOOKUP(I306,Presupuesto!$B$11:$C$565,2,0)</f>
        <v>AGUINALDO Y DECIMO CUARTO MES</v>
      </c>
      <c r="K306" s="35" t="str">
        <f t="shared" si="9"/>
        <v>Posgrado</v>
      </c>
      <c r="L306" s="35" t="s">
        <v>354</v>
      </c>
    </row>
    <row r="307" spans="3:12" ht="15.75" thickBot="1" x14ac:dyDescent="0.3">
      <c r="C307" s="110" t="s">
        <v>27</v>
      </c>
      <c r="D307" s="99"/>
      <c r="E307" s="69">
        <v>0</v>
      </c>
      <c r="F307" s="42">
        <f>IF(E305&lt;6,"",((E305-6)/12)*(G305/E305))</f>
        <v>0</v>
      </c>
      <c r="G307" s="42">
        <f>F307</f>
        <v>0</v>
      </c>
      <c r="H307" s="99"/>
      <c r="I307" s="43" t="s">
        <v>479</v>
      </c>
      <c r="J307" s="61" t="str">
        <f>VLOOKUP(I307,Presupuesto!$B$11:$C$565,2,0)</f>
        <v>DECIMOCUARTO MES</v>
      </c>
      <c r="K307" s="43" t="str">
        <f t="shared" si="9"/>
        <v>Posgrado</v>
      </c>
      <c r="L307" s="61" t="s">
        <v>354</v>
      </c>
    </row>
    <row r="309" spans="3:12" ht="15.75" thickBot="1" x14ac:dyDescent="0.3">
      <c r="K309" s="90"/>
    </row>
    <row r="310" spans="3:12" ht="15.75" thickBot="1" x14ac:dyDescent="0.3">
      <c r="C310" s="7" t="s">
        <v>11</v>
      </c>
      <c r="D310" s="2">
        <f>SUM(G317:G367)</f>
        <v>0</v>
      </c>
      <c r="E310" s="30"/>
      <c r="F310" s="30"/>
      <c r="G310" s="30"/>
      <c r="H310" s="14"/>
      <c r="I310" s="14"/>
      <c r="J310" s="14"/>
      <c r="K310" s="90"/>
    </row>
    <row r="311" spans="3:12" x14ac:dyDescent="0.25">
      <c r="D311" s="3"/>
      <c r="E311" s="30"/>
      <c r="F311" s="30"/>
      <c r="G311" s="30"/>
      <c r="H311" s="14"/>
      <c r="I311" s="14"/>
      <c r="J311" s="14"/>
      <c r="K311" s="90"/>
    </row>
    <row r="312" spans="3:12" x14ac:dyDescent="0.25">
      <c r="D312" s="3"/>
      <c r="E312" s="30"/>
      <c r="F312" s="30"/>
      <c r="G312" s="30"/>
      <c r="H312" s="14"/>
      <c r="I312" s="14"/>
      <c r="J312" s="14"/>
      <c r="K312" s="90"/>
    </row>
    <row r="313" spans="3:12" ht="15.75" x14ac:dyDescent="0.25">
      <c r="C313" s="139" t="s">
        <v>352</v>
      </c>
      <c r="D313" s="302"/>
      <c r="E313" s="30"/>
      <c r="F313" s="30"/>
      <c r="G313" s="30"/>
      <c r="H313" s="14"/>
      <c r="I313" s="14"/>
      <c r="J313" s="14"/>
      <c r="K313" s="90"/>
    </row>
    <row r="314" spans="3:12" ht="18.75" x14ac:dyDescent="0.25">
      <c r="C314" s="147"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
      <c r="E314" s="30"/>
      <c r="F314" s="30"/>
      <c r="G314" s="30"/>
      <c r="H314" s="14"/>
      <c r="I314" s="14"/>
      <c r="J314" s="14"/>
      <c r="K314" s="90"/>
    </row>
    <row r="315" spans="3:12" ht="15.75" thickBot="1" x14ac:dyDescent="0.3">
      <c r="C315" s="114"/>
      <c r="D315" s="3"/>
      <c r="E315" s="30"/>
      <c r="F315" s="30"/>
      <c r="G315" s="30"/>
      <c r="H315" s="14"/>
      <c r="I315" s="14"/>
      <c r="J315" s="14"/>
      <c r="K315" s="90"/>
    </row>
    <row r="316" spans="3:12" ht="30.75" thickBot="1" x14ac:dyDescent="0.3">
      <c r="C316" s="71" t="s">
        <v>12</v>
      </c>
      <c r="D316" s="75" t="s">
        <v>23</v>
      </c>
      <c r="E316" s="107" t="s">
        <v>24</v>
      </c>
      <c r="F316" s="75" t="s">
        <v>25</v>
      </c>
      <c r="G316" s="72" t="s">
        <v>6</v>
      </c>
      <c r="H316" s="70" t="s">
        <v>91</v>
      </c>
      <c r="I316" s="73" t="s">
        <v>14</v>
      </c>
      <c r="J316" s="73" t="s">
        <v>92</v>
      </c>
      <c r="K316" s="73" t="s">
        <v>370</v>
      </c>
      <c r="L316" s="73" t="s">
        <v>371</v>
      </c>
    </row>
    <row r="317" spans="3:12" ht="15.75" thickBot="1" x14ac:dyDescent="0.3">
      <c r="C317" s="74" t="s">
        <v>442</v>
      </c>
      <c r="D317" s="136"/>
      <c r="E317" s="89">
        <v>12</v>
      </c>
      <c r="F317" s="239">
        <f>HLOOKUP($C317,$BZ$2:$CM$3,2,0)</f>
        <v>43674.39</v>
      </c>
      <c r="G317" s="50">
        <f>D317*E317*F317</f>
        <v>0</v>
      </c>
      <c r="H317" s="103"/>
      <c r="I317" s="51" t="s">
        <v>456</v>
      </c>
      <c r="J317" s="51" t="str">
        <f>VLOOKUP(I317,Presupuesto!$B$11:$C$565,2,0)</f>
        <v>SUELDOS Y SALARIOS PERMANENTES</v>
      </c>
      <c r="K317" s="155" t="s">
        <v>1413</v>
      </c>
      <c r="L317" s="35" t="s">
        <v>354</v>
      </c>
    </row>
    <row r="318" spans="3:12" x14ac:dyDescent="0.25">
      <c r="C318" s="108" t="s">
        <v>26</v>
      </c>
      <c r="D318" s="100"/>
      <c r="E318" s="91">
        <v>0</v>
      </c>
      <c r="F318" s="37">
        <f>IF(E317=0,"",(G317/E317)/12*E317)</f>
        <v>0</v>
      </c>
      <c r="G318" s="34">
        <f>F318</f>
        <v>0</v>
      </c>
      <c r="H318" s="101"/>
      <c r="I318" s="53" t="s">
        <v>476</v>
      </c>
      <c r="J318" s="53" t="str">
        <f>VLOOKUP(I318,Presupuesto!$B$11:$C$565,2,0)</f>
        <v>AGUINALDO Y DECIMO CUARTO MES</v>
      </c>
      <c r="K318" s="35" t="str">
        <f t="shared" ref="K318:K349" si="10">$K$317</f>
        <v>Posgrado</v>
      </c>
      <c r="L318" s="35" t="s">
        <v>372</v>
      </c>
    </row>
    <row r="319" spans="3:12" ht="15.75" thickBot="1" x14ac:dyDescent="0.3">
      <c r="C319" s="109" t="s">
        <v>27</v>
      </c>
      <c r="D319" s="100"/>
      <c r="E319" s="91">
        <v>0</v>
      </c>
      <c r="F319" s="54">
        <f>IF(E317&lt;6,"",((E317-6)/12)*(G317/E317))</f>
        <v>0</v>
      </c>
      <c r="G319" s="34">
        <f>F319</f>
        <v>0</v>
      </c>
      <c r="H319" s="101"/>
      <c r="I319" s="38" t="s">
        <v>479</v>
      </c>
      <c r="J319" s="38" t="str">
        <f>VLOOKUP(I319,Presupuesto!$B$11:$C$565,2,0)</f>
        <v>DECIMOCUARTO MES</v>
      </c>
      <c r="K319" s="35" t="str">
        <f t="shared" si="10"/>
        <v>Posgrado</v>
      </c>
      <c r="L319" s="35" t="s">
        <v>355</v>
      </c>
    </row>
    <row r="320" spans="3:12" ht="15.75" thickBot="1" x14ac:dyDescent="0.3">
      <c r="C320" s="74" t="s">
        <v>443</v>
      </c>
      <c r="D320" s="136"/>
      <c r="E320" s="89">
        <v>12</v>
      </c>
      <c r="F320" s="239">
        <f>HLOOKUP($C320,$BZ$2:$CM$3,2,0)</f>
        <v>39703.99</v>
      </c>
      <c r="G320" s="50">
        <f>D320*E320*F320</f>
        <v>0</v>
      </c>
      <c r="H320" s="103"/>
      <c r="I320" s="51" t="s">
        <v>456</v>
      </c>
      <c r="J320" s="51" t="str">
        <f>VLOOKUP(I320,Presupuesto!$B$11:$C$565,2,0)</f>
        <v>SUELDOS Y SALARIOS PERMANENTES</v>
      </c>
      <c r="K320" s="35" t="str">
        <f t="shared" si="10"/>
        <v>Posgrado</v>
      </c>
      <c r="L320" s="35" t="s">
        <v>355</v>
      </c>
    </row>
    <row r="321" spans="3:12" x14ac:dyDescent="0.25">
      <c r="C321" s="108" t="s">
        <v>26</v>
      </c>
      <c r="D321" s="100"/>
      <c r="E321" s="91">
        <v>0</v>
      </c>
      <c r="F321" s="37">
        <f>IF(E320=0,"",(G320/E320)/12*E320)</f>
        <v>0</v>
      </c>
      <c r="G321" s="34">
        <f>F321</f>
        <v>0</v>
      </c>
      <c r="H321" s="101"/>
      <c r="I321" s="53" t="s">
        <v>476</v>
      </c>
      <c r="J321" s="53" t="str">
        <f>VLOOKUP(I321,Presupuesto!$B$11:$C$565,2,0)</f>
        <v>AGUINALDO Y DECIMO CUARTO MES</v>
      </c>
      <c r="K321" s="35" t="str">
        <f t="shared" si="10"/>
        <v>Posgrado</v>
      </c>
      <c r="L321" s="35" t="s">
        <v>355</v>
      </c>
    </row>
    <row r="322" spans="3:12" ht="15.75" thickBot="1" x14ac:dyDescent="0.3">
      <c r="C322" s="109" t="s">
        <v>27</v>
      </c>
      <c r="D322" s="100"/>
      <c r="E322" s="91">
        <v>0</v>
      </c>
      <c r="F322" s="54">
        <f>IF(E320&lt;6,"",((E320-6)/12)*(G320/E320))</f>
        <v>0</v>
      </c>
      <c r="G322" s="34">
        <f>F322</f>
        <v>0</v>
      </c>
      <c r="H322" s="101"/>
      <c r="I322" s="38" t="s">
        <v>479</v>
      </c>
      <c r="J322" s="38" t="str">
        <f>VLOOKUP(I322,Presupuesto!$B$11:$C$565,2,0)</f>
        <v>DECIMOCUARTO MES</v>
      </c>
      <c r="K322" s="35" t="str">
        <f t="shared" si="10"/>
        <v>Posgrado</v>
      </c>
      <c r="L322" s="35" t="s">
        <v>355</v>
      </c>
    </row>
    <row r="323" spans="3:12" ht="15.75" thickBot="1" x14ac:dyDescent="0.3">
      <c r="C323" s="74" t="s">
        <v>444</v>
      </c>
      <c r="D323" s="136"/>
      <c r="E323" s="89">
        <v>12</v>
      </c>
      <c r="F323" s="239">
        <f>HLOOKUP($C323,$BZ$2:$CM$3,2,0)</f>
        <v>35733.589999999997</v>
      </c>
      <c r="G323" s="50">
        <f>D323*E323*F323</f>
        <v>0</v>
      </c>
      <c r="H323" s="103"/>
      <c r="I323" s="51" t="s">
        <v>456</v>
      </c>
      <c r="J323" s="51" t="str">
        <f>VLOOKUP(I323,Presupuesto!$B$11:$C$565,2,0)</f>
        <v>SUELDOS Y SALARIOS PERMANENTES</v>
      </c>
      <c r="K323" s="35" t="str">
        <f t="shared" si="10"/>
        <v>Posgrado</v>
      </c>
      <c r="L323" s="35" t="s">
        <v>355</v>
      </c>
    </row>
    <row r="324" spans="3:12" x14ac:dyDescent="0.25">
      <c r="C324" s="108" t="s">
        <v>26</v>
      </c>
      <c r="D324" s="100"/>
      <c r="E324" s="91">
        <v>0</v>
      </c>
      <c r="F324" s="37">
        <f>IF(E323=0,"",(G323/E323)/12*E323)</f>
        <v>0</v>
      </c>
      <c r="G324" s="34">
        <f>F324</f>
        <v>0</v>
      </c>
      <c r="H324" s="101"/>
      <c r="I324" s="53" t="s">
        <v>476</v>
      </c>
      <c r="J324" s="53" t="str">
        <f>VLOOKUP(I324,Presupuesto!$B$11:$C$565,2,0)</f>
        <v>AGUINALDO Y DECIMO CUARTO MES</v>
      </c>
      <c r="K324" s="35" t="str">
        <f t="shared" si="10"/>
        <v>Posgrado</v>
      </c>
      <c r="L324" s="35" t="s">
        <v>355</v>
      </c>
    </row>
    <row r="325" spans="3:12" ht="15.75" thickBot="1" x14ac:dyDescent="0.3">
      <c r="C325" s="109" t="s">
        <v>27</v>
      </c>
      <c r="D325" s="100"/>
      <c r="E325" s="91">
        <v>0</v>
      </c>
      <c r="F325" s="54">
        <f>IF(E323&lt;6,"",((E323-6)/12)*(G323/E323))</f>
        <v>0</v>
      </c>
      <c r="G325" s="34">
        <f>F325</f>
        <v>0</v>
      </c>
      <c r="H325" s="101"/>
      <c r="I325" s="38" t="s">
        <v>479</v>
      </c>
      <c r="J325" s="38" t="str">
        <f>VLOOKUP(I325,Presupuesto!$B$11:$C$565,2,0)</f>
        <v>DECIMOCUARTO MES</v>
      </c>
      <c r="K325" s="35" t="str">
        <f t="shared" si="10"/>
        <v>Posgrado</v>
      </c>
      <c r="L325" s="35" t="s">
        <v>355</v>
      </c>
    </row>
    <row r="326" spans="3:12" ht="15.75" thickBot="1" x14ac:dyDescent="0.3">
      <c r="C326" s="74" t="s">
        <v>445</v>
      </c>
      <c r="D326" s="136"/>
      <c r="E326" s="89">
        <v>12</v>
      </c>
      <c r="F326" s="239">
        <f>HLOOKUP($C326,$BZ$2:$CM$3,2,0)</f>
        <v>31763.19</v>
      </c>
      <c r="G326" s="50">
        <f>D326*E326*F326</f>
        <v>0</v>
      </c>
      <c r="H326" s="103"/>
      <c r="I326" s="51" t="s">
        <v>456</v>
      </c>
      <c r="J326" s="51" t="str">
        <f>VLOOKUP(I326,Presupuesto!$B$11:$C$565,2,0)</f>
        <v>SUELDOS Y SALARIOS PERMANENTES</v>
      </c>
      <c r="K326" s="35" t="str">
        <f t="shared" si="10"/>
        <v>Posgrado</v>
      </c>
      <c r="L326" s="35" t="s">
        <v>355</v>
      </c>
    </row>
    <row r="327" spans="3:12" x14ac:dyDescent="0.25">
      <c r="C327" s="108" t="s">
        <v>26</v>
      </c>
      <c r="D327" s="100"/>
      <c r="E327" s="91">
        <v>0</v>
      </c>
      <c r="F327" s="37">
        <f>IF(E326=0,"",(G326/E326)/12*E326)</f>
        <v>0</v>
      </c>
      <c r="G327" s="34">
        <f>F327</f>
        <v>0</v>
      </c>
      <c r="H327" s="101"/>
      <c r="I327" s="53" t="s">
        <v>476</v>
      </c>
      <c r="J327" s="53" t="str">
        <f>VLOOKUP(I327,Presupuesto!$B$11:$C$565,2,0)</f>
        <v>AGUINALDO Y DECIMO CUARTO MES</v>
      </c>
      <c r="K327" s="35" t="str">
        <f t="shared" si="10"/>
        <v>Posgrado</v>
      </c>
      <c r="L327" s="35" t="s">
        <v>355</v>
      </c>
    </row>
    <row r="328" spans="3:12" ht="15.75" thickBot="1" x14ac:dyDescent="0.3">
      <c r="C328" s="109" t="s">
        <v>27</v>
      </c>
      <c r="D328" s="100"/>
      <c r="E328" s="91">
        <v>0</v>
      </c>
      <c r="F328" s="54">
        <f>IF(E326&lt;6,"",((E326-6)/12)*(G326/E326))</f>
        <v>0</v>
      </c>
      <c r="G328" s="34">
        <f>F328</f>
        <v>0</v>
      </c>
      <c r="H328" s="101"/>
      <c r="I328" s="38" t="s">
        <v>479</v>
      </c>
      <c r="J328" s="38" t="str">
        <f>VLOOKUP(I328,Presupuesto!$B$11:$C$565,2,0)</f>
        <v>DECIMOCUARTO MES</v>
      </c>
      <c r="K328" s="35" t="str">
        <f t="shared" si="10"/>
        <v>Posgrado</v>
      </c>
      <c r="L328" s="35" t="s">
        <v>355</v>
      </c>
    </row>
    <row r="329" spans="3:12" ht="15.75" thickBot="1" x14ac:dyDescent="0.3">
      <c r="C329" s="74" t="s">
        <v>446</v>
      </c>
      <c r="D329" s="136"/>
      <c r="E329" s="89">
        <v>12</v>
      </c>
      <c r="F329" s="239">
        <f>HLOOKUP($C329,$BZ$2:$CM$3,2,0)</f>
        <v>29777.99</v>
      </c>
      <c r="G329" s="50">
        <f>D329*E329*F329</f>
        <v>0</v>
      </c>
      <c r="H329" s="103"/>
      <c r="I329" s="51" t="s">
        <v>456</v>
      </c>
      <c r="J329" s="51" t="str">
        <f>VLOOKUP(I329,Presupuesto!$B$11:$C$565,2,0)</f>
        <v>SUELDOS Y SALARIOS PERMANENTES</v>
      </c>
      <c r="K329" s="35" t="str">
        <f t="shared" si="10"/>
        <v>Posgrado</v>
      </c>
      <c r="L329" s="35" t="s">
        <v>355</v>
      </c>
    </row>
    <row r="330" spans="3:12" x14ac:dyDescent="0.25">
      <c r="C330" s="108" t="s">
        <v>26</v>
      </c>
      <c r="D330" s="100"/>
      <c r="E330" s="91">
        <v>0</v>
      </c>
      <c r="F330" s="37">
        <f>IF(E329=0,"",(G329/E329)/12*E329)</f>
        <v>0</v>
      </c>
      <c r="G330" s="34">
        <f>F330</f>
        <v>0</v>
      </c>
      <c r="H330" s="101"/>
      <c r="I330" s="53" t="s">
        <v>476</v>
      </c>
      <c r="J330" s="53" t="str">
        <f>VLOOKUP(I330,Presupuesto!$B$11:$C$565,2,0)</f>
        <v>AGUINALDO Y DECIMO CUARTO MES</v>
      </c>
      <c r="K330" s="35" t="str">
        <f t="shared" si="10"/>
        <v>Posgrado</v>
      </c>
      <c r="L330" s="35" t="s">
        <v>355</v>
      </c>
    </row>
    <row r="331" spans="3:12" ht="15.75" thickBot="1" x14ac:dyDescent="0.3">
      <c r="C331" s="109" t="s">
        <v>27</v>
      </c>
      <c r="D331" s="100"/>
      <c r="E331" s="91">
        <v>0</v>
      </c>
      <c r="F331" s="54">
        <f>IF(E329&lt;6,"",((E329-6)/12)*(G329/E329))</f>
        <v>0</v>
      </c>
      <c r="G331" s="34">
        <f>F331</f>
        <v>0</v>
      </c>
      <c r="H331" s="101"/>
      <c r="I331" s="38" t="s">
        <v>479</v>
      </c>
      <c r="J331" s="38" t="str">
        <f>VLOOKUP(I331,Presupuesto!$B$11:$C$565,2,0)</f>
        <v>DECIMOCUARTO MES</v>
      </c>
      <c r="K331" s="35" t="str">
        <f t="shared" si="10"/>
        <v>Posgrado</v>
      </c>
      <c r="L331" s="35" t="s">
        <v>355</v>
      </c>
    </row>
    <row r="332" spans="3:12" ht="15.75" thickBot="1" x14ac:dyDescent="0.3">
      <c r="C332" s="74" t="s">
        <v>447</v>
      </c>
      <c r="D332" s="136"/>
      <c r="E332" s="89">
        <v>12</v>
      </c>
      <c r="F332" s="239">
        <f>HLOOKUP($C332,$BZ$2:$CM$3,2,0)</f>
        <v>27792.79</v>
      </c>
      <c r="G332" s="50">
        <f>D332*E332*F332</f>
        <v>0</v>
      </c>
      <c r="H332" s="103"/>
      <c r="I332" s="51" t="s">
        <v>456</v>
      </c>
      <c r="J332" s="51" t="str">
        <f>VLOOKUP(I332,Presupuesto!$B$11:$C$565,2,0)</f>
        <v>SUELDOS Y SALARIOS PERMANENTES</v>
      </c>
      <c r="K332" s="35" t="str">
        <f t="shared" si="10"/>
        <v>Posgrado</v>
      </c>
      <c r="L332" s="35" t="s">
        <v>355</v>
      </c>
    </row>
    <row r="333" spans="3:12" x14ac:dyDescent="0.25">
      <c r="C333" s="108" t="s">
        <v>26</v>
      </c>
      <c r="D333" s="100"/>
      <c r="E333" s="91">
        <v>0</v>
      </c>
      <c r="F333" s="37">
        <f>IF(E332=0,"",(G332/E332)/12*E332)</f>
        <v>0</v>
      </c>
      <c r="G333" s="34">
        <f>F333</f>
        <v>0</v>
      </c>
      <c r="H333" s="101"/>
      <c r="I333" s="53" t="s">
        <v>476</v>
      </c>
      <c r="J333" s="53" t="str">
        <f>VLOOKUP(I333,Presupuesto!$B$11:$C$565,2,0)</f>
        <v>AGUINALDO Y DECIMO CUARTO MES</v>
      </c>
      <c r="K333" s="35" t="str">
        <f t="shared" si="10"/>
        <v>Posgrado</v>
      </c>
      <c r="L333" s="35" t="s">
        <v>355</v>
      </c>
    </row>
    <row r="334" spans="3:12" ht="15.75" thickBot="1" x14ac:dyDescent="0.3">
      <c r="C334" s="109" t="s">
        <v>27</v>
      </c>
      <c r="D334" s="100"/>
      <c r="E334" s="91">
        <v>0</v>
      </c>
      <c r="F334" s="54">
        <f>IF(E332&lt;6,"",((E332-6)/12)*(G332/E332))</f>
        <v>0</v>
      </c>
      <c r="G334" s="34">
        <f>F334</f>
        <v>0</v>
      </c>
      <c r="H334" s="101"/>
      <c r="I334" s="38" t="s">
        <v>479</v>
      </c>
      <c r="J334" s="38" t="str">
        <f>VLOOKUP(I334,Presupuesto!$B$11:$C$565,2,0)</f>
        <v>DECIMOCUARTO MES</v>
      </c>
      <c r="K334" s="35" t="str">
        <f t="shared" si="10"/>
        <v>Posgrado</v>
      </c>
      <c r="L334" s="35" t="s">
        <v>355</v>
      </c>
    </row>
    <row r="335" spans="3:12" ht="15.75" thickBot="1" x14ac:dyDescent="0.3">
      <c r="C335" s="74" t="s">
        <v>448</v>
      </c>
      <c r="D335" s="136"/>
      <c r="E335" s="89">
        <v>12</v>
      </c>
      <c r="F335" s="239">
        <f>HLOOKUP($C335,$BZ$2:$CM$3,2,0)</f>
        <v>18859.39</v>
      </c>
      <c r="G335" s="50">
        <f>D335*E335*F335</f>
        <v>0</v>
      </c>
      <c r="H335" s="103"/>
      <c r="I335" s="51" t="s">
        <v>456</v>
      </c>
      <c r="J335" s="51" t="str">
        <f>VLOOKUP(I335,Presupuesto!$B$11:$C$565,2,0)</f>
        <v>SUELDOS Y SALARIOS PERMANENTES</v>
      </c>
      <c r="K335" s="35" t="str">
        <f t="shared" si="10"/>
        <v>Posgrado</v>
      </c>
      <c r="L335" s="35" t="s">
        <v>355</v>
      </c>
    </row>
    <row r="336" spans="3:12" x14ac:dyDescent="0.25">
      <c r="C336" s="108" t="s">
        <v>26</v>
      </c>
      <c r="D336" s="100"/>
      <c r="E336" s="91">
        <v>0</v>
      </c>
      <c r="F336" s="37">
        <f>IF(E335=0,"",(G335/E335)/12*E335)</f>
        <v>0</v>
      </c>
      <c r="G336" s="34">
        <f>F336</f>
        <v>0</v>
      </c>
      <c r="H336" s="101"/>
      <c r="I336" s="53" t="s">
        <v>476</v>
      </c>
      <c r="J336" s="53" t="str">
        <f>VLOOKUP(I336,Presupuesto!$B$11:$C$565,2,0)</f>
        <v>AGUINALDO Y DECIMO CUARTO MES</v>
      </c>
      <c r="K336" s="35" t="str">
        <f t="shared" si="10"/>
        <v>Posgrado</v>
      </c>
      <c r="L336" s="35" t="s">
        <v>355</v>
      </c>
    </row>
    <row r="337" spans="3:12" ht="15.75" thickBot="1" x14ac:dyDescent="0.3">
      <c r="C337" s="109" t="s">
        <v>27</v>
      </c>
      <c r="D337" s="100"/>
      <c r="E337" s="91">
        <v>0</v>
      </c>
      <c r="F337" s="54">
        <f>IF(E335&lt;6,"",((E335-6)/12)*(G335/E335))</f>
        <v>0</v>
      </c>
      <c r="G337" s="34">
        <f>F337</f>
        <v>0</v>
      </c>
      <c r="H337" s="101"/>
      <c r="I337" s="38" t="s">
        <v>479</v>
      </c>
      <c r="J337" s="38" t="str">
        <f>VLOOKUP(I337,Presupuesto!$B$11:$C$565,2,0)</f>
        <v>DECIMOCUARTO MES</v>
      </c>
      <c r="K337" s="35" t="str">
        <f t="shared" si="10"/>
        <v>Posgrado</v>
      </c>
      <c r="L337" s="35" t="s">
        <v>355</v>
      </c>
    </row>
    <row r="338" spans="3:12" ht="15.75" thickBot="1" x14ac:dyDescent="0.3">
      <c r="C338" s="74" t="s">
        <v>449</v>
      </c>
      <c r="D338" s="136"/>
      <c r="E338" s="89">
        <v>12</v>
      </c>
      <c r="F338" s="239">
        <f>HLOOKUP($C338,$BZ$2:$CM$3,2,0)</f>
        <v>17866.8</v>
      </c>
      <c r="G338" s="50">
        <f>D338*E338*F338</f>
        <v>0</v>
      </c>
      <c r="H338" s="103"/>
      <c r="I338" s="51" t="s">
        <v>456</v>
      </c>
      <c r="J338" s="51" t="str">
        <f>VLOOKUP(I338,Presupuesto!$B$11:$C$565,2,0)</f>
        <v>SUELDOS Y SALARIOS PERMANENTES</v>
      </c>
      <c r="K338" s="35" t="str">
        <f t="shared" si="10"/>
        <v>Posgrado</v>
      </c>
      <c r="L338" s="35" t="s">
        <v>355</v>
      </c>
    </row>
    <row r="339" spans="3:12" x14ac:dyDescent="0.25">
      <c r="C339" s="108" t="s">
        <v>26</v>
      </c>
      <c r="D339" s="100"/>
      <c r="E339" s="91">
        <v>0</v>
      </c>
      <c r="F339" s="37">
        <f>IF(E338=0,"",(G338/E338)/12*E338)</f>
        <v>0</v>
      </c>
      <c r="G339" s="34">
        <f>F339</f>
        <v>0</v>
      </c>
      <c r="H339" s="101"/>
      <c r="I339" s="53" t="s">
        <v>476</v>
      </c>
      <c r="J339" s="53" t="str">
        <f>VLOOKUP(I339,Presupuesto!$B$11:$C$565,2,0)</f>
        <v>AGUINALDO Y DECIMO CUARTO MES</v>
      </c>
      <c r="K339" s="35" t="str">
        <f t="shared" si="10"/>
        <v>Posgrado</v>
      </c>
      <c r="L339" s="35" t="s">
        <v>355</v>
      </c>
    </row>
    <row r="340" spans="3:12" ht="15.75" thickBot="1" x14ac:dyDescent="0.3">
      <c r="C340" s="109" t="s">
        <v>27</v>
      </c>
      <c r="D340" s="100"/>
      <c r="E340" s="91">
        <v>0</v>
      </c>
      <c r="F340" s="54">
        <f>IF(E338&lt;6,"",((E338-6)/12)*(G338/E338))</f>
        <v>0</v>
      </c>
      <c r="G340" s="34">
        <f>F340</f>
        <v>0</v>
      </c>
      <c r="H340" s="101"/>
      <c r="I340" s="38" t="s">
        <v>479</v>
      </c>
      <c r="J340" s="38" t="str">
        <f>VLOOKUP(I340,Presupuesto!$B$11:$C$565,2,0)</f>
        <v>DECIMOCUARTO MES</v>
      </c>
      <c r="K340" s="35" t="str">
        <f t="shared" si="10"/>
        <v>Posgrado</v>
      </c>
      <c r="L340" s="35" t="s">
        <v>355</v>
      </c>
    </row>
    <row r="341" spans="3:12" ht="15.75" thickBot="1" x14ac:dyDescent="0.3">
      <c r="C341" s="74" t="s">
        <v>450</v>
      </c>
      <c r="D341" s="136"/>
      <c r="E341" s="89">
        <v>12</v>
      </c>
      <c r="F341" s="239">
        <f>HLOOKUP($C341,$BZ$2:$CM$3,2,0)</f>
        <v>13896.4</v>
      </c>
      <c r="G341" s="50">
        <f>D341*E341*F341</f>
        <v>0</v>
      </c>
      <c r="H341" s="103"/>
      <c r="I341" s="51" t="s">
        <v>456</v>
      </c>
      <c r="J341" s="51" t="str">
        <f>VLOOKUP(I341,Presupuesto!$B$11:$C$565,2,0)</f>
        <v>SUELDOS Y SALARIOS PERMANENTES</v>
      </c>
      <c r="K341" s="35" t="str">
        <f t="shared" si="10"/>
        <v>Posgrado</v>
      </c>
      <c r="L341" s="35" t="s">
        <v>355</v>
      </c>
    </row>
    <row r="342" spans="3:12" x14ac:dyDescent="0.25">
      <c r="C342" s="108" t="s">
        <v>26</v>
      </c>
      <c r="D342" s="100"/>
      <c r="E342" s="91">
        <v>0</v>
      </c>
      <c r="F342" s="37">
        <f>IF(E341=0,"",(G341/E341)/12*E341)</f>
        <v>0</v>
      </c>
      <c r="G342" s="34">
        <f>F342</f>
        <v>0</v>
      </c>
      <c r="H342" s="101"/>
      <c r="I342" s="53" t="s">
        <v>476</v>
      </c>
      <c r="J342" s="53" t="str">
        <f>VLOOKUP(I342,Presupuesto!$B$11:$C$565,2,0)</f>
        <v>AGUINALDO Y DECIMO CUARTO MES</v>
      </c>
      <c r="K342" s="35" t="str">
        <f t="shared" si="10"/>
        <v>Posgrado</v>
      </c>
      <c r="L342" s="35" t="s">
        <v>355</v>
      </c>
    </row>
    <row r="343" spans="3:12" ht="15.75" thickBot="1" x14ac:dyDescent="0.3">
      <c r="C343" s="109" t="s">
        <v>27</v>
      </c>
      <c r="D343" s="100"/>
      <c r="E343" s="91">
        <v>0</v>
      </c>
      <c r="F343" s="54">
        <f>IF(E341&lt;6,"",((E341-6)/12)*(G341/E341))</f>
        <v>0</v>
      </c>
      <c r="G343" s="34">
        <f>F343</f>
        <v>0</v>
      </c>
      <c r="H343" s="101"/>
      <c r="I343" s="38" t="s">
        <v>479</v>
      </c>
      <c r="J343" s="38" t="str">
        <f>VLOOKUP(I343,Presupuesto!$B$11:$C$565,2,0)</f>
        <v>DECIMOCUARTO MES</v>
      </c>
      <c r="K343" s="35" t="str">
        <f t="shared" si="10"/>
        <v>Posgrado</v>
      </c>
      <c r="L343" s="35" t="s">
        <v>355</v>
      </c>
    </row>
    <row r="344" spans="3:12" ht="15.75" thickBot="1" x14ac:dyDescent="0.3">
      <c r="C344" s="74" t="s">
        <v>451</v>
      </c>
      <c r="D344" s="136"/>
      <c r="E344" s="89">
        <v>12</v>
      </c>
      <c r="F344" s="239">
        <f>HLOOKUP($C344,$BZ$2:$CM$3,2,0)</f>
        <v>15004.09</v>
      </c>
      <c r="G344" s="50">
        <f>D344*E344*F344</f>
        <v>0</v>
      </c>
      <c r="H344" s="103"/>
      <c r="I344" s="51" t="s">
        <v>456</v>
      </c>
      <c r="J344" s="51" t="str">
        <f>VLOOKUP(I344,Presupuesto!$B$11:$C$565,2,0)</f>
        <v>SUELDOS Y SALARIOS PERMANENTES</v>
      </c>
      <c r="K344" s="35" t="str">
        <f t="shared" si="10"/>
        <v>Posgrado</v>
      </c>
      <c r="L344" s="35" t="s">
        <v>355</v>
      </c>
    </row>
    <row r="345" spans="3:12" x14ac:dyDescent="0.25">
      <c r="C345" s="108" t="s">
        <v>26</v>
      </c>
      <c r="D345" s="100"/>
      <c r="E345" s="91">
        <v>0</v>
      </c>
      <c r="F345" s="37">
        <f>IF(E344=0,"",(G344/E344)/12*E344)</f>
        <v>0</v>
      </c>
      <c r="G345" s="34">
        <f>F345</f>
        <v>0</v>
      </c>
      <c r="H345" s="101"/>
      <c r="I345" s="53" t="s">
        <v>476</v>
      </c>
      <c r="J345" s="53" t="str">
        <f>VLOOKUP(I345,Presupuesto!$B$11:$C$565,2,0)</f>
        <v>AGUINALDO Y DECIMO CUARTO MES</v>
      </c>
      <c r="K345" s="35" t="str">
        <f t="shared" si="10"/>
        <v>Posgrado</v>
      </c>
      <c r="L345" s="35" t="s">
        <v>355</v>
      </c>
    </row>
    <row r="346" spans="3:12" ht="15.75" thickBot="1" x14ac:dyDescent="0.3">
      <c r="C346" s="109" t="s">
        <v>27</v>
      </c>
      <c r="D346" s="100"/>
      <c r="E346" s="91">
        <v>0</v>
      </c>
      <c r="F346" s="54">
        <f>IF(E344&lt;6,"",((E344-6)/12)*(G344/E344))</f>
        <v>0</v>
      </c>
      <c r="G346" s="34">
        <f>F346</f>
        <v>0</v>
      </c>
      <c r="H346" s="101"/>
      <c r="I346" s="38" t="s">
        <v>479</v>
      </c>
      <c r="J346" s="38" t="str">
        <f>VLOOKUP(I346,Presupuesto!$B$11:$C$565,2,0)</f>
        <v>DECIMOCUARTO MES</v>
      </c>
      <c r="K346" s="35" t="str">
        <f t="shared" si="10"/>
        <v>Posgrado</v>
      </c>
      <c r="L346" s="35" t="s">
        <v>355</v>
      </c>
    </row>
    <row r="347" spans="3:12" ht="15.75" thickBot="1" x14ac:dyDescent="0.3">
      <c r="C347" s="74" t="s">
        <v>452</v>
      </c>
      <c r="D347" s="136"/>
      <c r="E347" s="89">
        <v>12</v>
      </c>
      <c r="F347" s="239">
        <f>HLOOKUP($C347,$BZ$2:$CM$3,2,0)</f>
        <v>13238.9</v>
      </c>
      <c r="G347" s="50">
        <f>D347*E347*F347</f>
        <v>0</v>
      </c>
      <c r="H347" s="103"/>
      <c r="I347" s="51" t="s">
        <v>456</v>
      </c>
      <c r="J347" s="51" t="str">
        <f>VLOOKUP(I347,Presupuesto!$B$11:$C$565,2,0)</f>
        <v>SUELDOS Y SALARIOS PERMANENTES</v>
      </c>
      <c r="K347" s="35" t="str">
        <f t="shared" si="10"/>
        <v>Posgrado</v>
      </c>
      <c r="L347" s="35" t="s">
        <v>355</v>
      </c>
    </row>
    <row r="348" spans="3:12" x14ac:dyDescent="0.25">
      <c r="C348" s="108" t="s">
        <v>26</v>
      </c>
      <c r="D348" s="100"/>
      <c r="E348" s="91">
        <v>0</v>
      </c>
      <c r="F348" s="37">
        <f>IF(E347=0,"",(G347/E347)/12*E347)</f>
        <v>0</v>
      </c>
      <c r="G348" s="34">
        <f>F348</f>
        <v>0</v>
      </c>
      <c r="H348" s="101"/>
      <c r="I348" s="53" t="s">
        <v>476</v>
      </c>
      <c r="J348" s="53" t="str">
        <f>VLOOKUP(I348,Presupuesto!$B$11:$C$565,2,0)</f>
        <v>AGUINALDO Y DECIMO CUARTO MES</v>
      </c>
      <c r="K348" s="35" t="str">
        <f t="shared" si="10"/>
        <v>Posgrado</v>
      </c>
      <c r="L348" s="35" t="s">
        <v>355</v>
      </c>
    </row>
    <row r="349" spans="3:12" ht="15.75" thickBot="1" x14ac:dyDescent="0.3">
      <c r="C349" s="109" t="s">
        <v>27</v>
      </c>
      <c r="D349" s="100"/>
      <c r="E349" s="91">
        <v>0</v>
      </c>
      <c r="F349" s="54">
        <f>IF(E347&lt;6,"",((E347-6)/12)*(G347/E347))</f>
        <v>0</v>
      </c>
      <c r="G349" s="34">
        <f>F349</f>
        <v>0</v>
      </c>
      <c r="H349" s="101"/>
      <c r="I349" s="38" t="s">
        <v>479</v>
      </c>
      <c r="J349" s="38" t="str">
        <f>VLOOKUP(I349,Presupuesto!$B$11:$C$565,2,0)</f>
        <v>DECIMOCUARTO MES</v>
      </c>
      <c r="K349" s="35" t="str">
        <f t="shared" si="10"/>
        <v>Posgrado</v>
      </c>
      <c r="L349" s="35" t="s">
        <v>355</v>
      </c>
    </row>
    <row r="350" spans="3:12" ht="15.75" thickBot="1" x14ac:dyDescent="0.3">
      <c r="C350" s="74" t="s">
        <v>453</v>
      </c>
      <c r="D350" s="136"/>
      <c r="E350" s="89">
        <v>12</v>
      </c>
      <c r="F350" s="239">
        <f>HLOOKUP($C350,$BZ$2:$CM$3,2,0)</f>
        <v>12356.31</v>
      </c>
      <c r="G350" s="50">
        <f>D350*E350*F350</f>
        <v>0</v>
      </c>
      <c r="H350" s="103"/>
      <c r="I350" s="51" t="s">
        <v>456</v>
      </c>
      <c r="J350" s="51" t="str">
        <f>VLOOKUP(I350,Presupuesto!$B$11:$C$565,2,0)</f>
        <v>SUELDOS Y SALARIOS PERMANENTES</v>
      </c>
      <c r="K350" s="35" t="str">
        <f t="shared" ref="K350:K367" si="11">$K$317</f>
        <v>Posgrado</v>
      </c>
      <c r="L350" s="35" t="s">
        <v>355</v>
      </c>
    </row>
    <row r="351" spans="3:12" x14ac:dyDescent="0.25">
      <c r="C351" s="108" t="s">
        <v>26</v>
      </c>
      <c r="D351" s="100"/>
      <c r="E351" s="91">
        <v>0</v>
      </c>
      <c r="F351" s="37">
        <f>IF(E350=0,"",(G350/E350)/12*E350)</f>
        <v>0</v>
      </c>
      <c r="G351" s="34">
        <f>F351</f>
        <v>0</v>
      </c>
      <c r="H351" s="101"/>
      <c r="I351" s="53" t="s">
        <v>476</v>
      </c>
      <c r="J351" s="53" t="str">
        <f>VLOOKUP(I351,Presupuesto!$B$11:$C$565,2,0)</f>
        <v>AGUINALDO Y DECIMO CUARTO MES</v>
      </c>
      <c r="K351" s="35" t="str">
        <f t="shared" si="11"/>
        <v>Posgrado</v>
      </c>
      <c r="L351" s="35" t="s">
        <v>355</v>
      </c>
    </row>
    <row r="352" spans="3:12" ht="15.75" thickBot="1" x14ac:dyDescent="0.3">
      <c r="C352" s="109" t="s">
        <v>27</v>
      </c>
      <c r="D352" s="100"/>
      <c r="E352" s="91">
        <v>0</v>
      </c>
      <c r="F352" s="54">
        <f>IF(E350&lt;6,"",((E350-6)/12)*(G350/E350))</f>
        <v>0</v>
      </c>
      <c r="G352" s="34">
        <f>F352</f>
        <v>0</v>
      </c>
      <c r="H352" s="101"/>
      <c r="I352" s="38" t="s">
        <v>479</v>
      </c>
      <c r="J352" s="38" t="str">
        <f>VLOOKUP(I352,Presupuesto!$B$11:$C$565,2,0)</f>
        <v>DECIMOCUARTO MES</v>
      </c>
      <c r="K352" s="35" t="str">
        <f t="shared" si="11"/>
        <v>Posgrado</v>
      </c>
      <c r="L352" s="35" t="s">
        <v>355</v>
      </c>
    </row>
    <row r="353" spans="3:12" ht="15.75" thickBot="1" x14ac:dyDescent="0.3">
      <c r="C353" s="74" t="s">
        <v>454</v>
      </c>
      <c r="D353" s="136"/>
      <c r="E353" s="89">
        <v>12</v>
      </c>
      <c r="F353" s="239">
        <f>HLOOKUP($C353,$BZ$2:$CM$3,2,0)</f>
        <v>463.22</v>
      </c>
      <c r="G353" s="50">
        <f>D353*E353*F353</f>
        <v>0</v>
      </c>
      <c r="H353" s="103"/>
      <c r="I353" s="51" t="s">
        <v>456</v>
      </c>
      <c r="J353" s="51" t="str">
        <f>VLOOKUP(I353,Presupuesto!$B$11:$C$565,2,0)</f>
        <v>SUELDOS Y SALARIOS PERMANENTES</v>
      </c>
      <c r="K353" s="35" t="str">
        <f t="shared" si="11"/>
        <v>Posgrado</v>
      </c>
      <c r="L353" s="35" t="s">
        <v>355</v>
      </c>
    </row>
    <row r="354" spans="3:12" x14ac:dyDescent="0.25">
      <c r="C354" s="108" t="s">
        <v>26</v>
      </c>
      <c r="D354" s="100"/>
      <c r="E354" s="91">
        <v>0</v>
      </c>
      <c r="F354" s="37">
        <f>IF(E353=0,"",(G353/E353)/12*E353)</f>
        <v>0</v>
      </c>
      <c r="G354" s="34">
        <f>F354</f>
        <v>0</v>
      </c>
      <c r="H354" s="101"/>
      <c r="I354" s="53" t="s">
        <v>476</v>
      </c>
      <c r="J354" s="53" t="str">
        <f>VLOOKUP(I354,Presupuesto!$B$11:$C$565,2,0)</f>
        <v>AGUINALDO Y DECIMO CUARTO MES</v>
      </c>
      <c r="K354" s="35" t="str">
        <f t="shared" si="11"/>
        <v>Posgrado</v>
      </c>
      <c r="L354" s="35" t="s">
        <v>355</v>
      </c>
    </row>
    <row r="355" spans="3:12" ht="15.75" thickBot="1" x14ac:dyDescent="0.3">
      <c r="C355" s="109" t="s">
        <v>27</v>
      </c>
      <c r="D355" s="100"/>
      <c r="E355" s="91">
        <v>0</v>
      </c>
      <c r="F355" s="54">
        <f>IF(E353&lt;6,"",((E353-6)/12)*(G353/E353))</f>
        <v>0</v>
      </c>
      <c r="G355" s="34">
        <f>F355</f>
        <v>0</v>
      </c>
      <c r="H355" s="101"/>
      <c r="I355" s="38" t="s">
        <v>479</v>
      </c>
      <c r="J355" s="38" t="str">
        <f>VLOOKUP(I355,Presupuesto!$B$11:$C$565,2,0)</f>
        <v>DECIMOCUARTO MES</v>
      </c>
      <c r="K355" s="35" t="str">
        <f t="shared" si="11"/>
        <v>Posgrado</v>
      </c>
      <c r="L355" s="35" t="s">
        <v>355</v>
      </c>
    </row>
    <row r="356" spans="3:12" ht="15.75" thickBot="1" x14ac:dyDescent="0.3">
      <c r="C356" s="74" t="s">
        <v>455</v>
      </c>
      <c r="D356" s="136"/>
      <c r="E356" s="89">
        <v>12</v>
      </c>
      <c r="F356" s="239">
        <f>HLOOKUP($C356,$BZ$2:$CM$3,2,0)</f>
        <v>2007.3</v>
      </c>
      <c r="G356" s="50">
        <f>D356*E356*F356</f>
        <v>0</v>
      </c>
      <c r="H356" s="103"/>
      <c r="I356" s="51" t="s">
        <v>456</v>
      </c>
      <c r="J356" s="51" t="str">
        <f>VLOOKUP(I356,Presupuesto!$B$11:$C$565,2,0)</f>
        <v>SUELDOS Y SALARIOS PERMANENTES</v>
      </c>
      <c r="K356" s="35" t="str">
        <f t="shared" si="11"/>
        <v>Posgrado</v>
      </c>
      <c r="L356" s="35" t="s">
        <v>355</v>
      </c>
    </row>
    <row r="357" spans="3:12" x14ac:dyDescent="0.25">
      <c r="C357" s="108" t="s">
        <v>26</v>
      </c>
      <c r="D357" s="100"/>
      <c r="E357" s="91">
        <v>0</v>
      </c>
      <c r="F357" s="37">
        <f>IF(E356=0,"",(G356/E356)/12*E356)</f>
        <v>0</v>
      </c>
      <c r="G357" s="34">
        <f>F357</f>
        <v>0</v>
      </c>
      <c r="H357" s="101"/>
      <c r="I357" s="53" t="s">
        <v>476</v>
      </c>
      <c r="J357" s="53" t="str">
        <f>VLOOKUP(I357,Presupuesto!$B$11:$C$565,2,0)</f>
        <v>AGUINALDO Y DECIMO CUARTO MES</v>
      </c>
      <c r="K357" s="35" t="str">
        <f t="shared" si="11"/>
        <v>Posgrado</v>
      </c>
      <c r="L357" s="35" t="s">
        <v>355</v>
      </c>
    </row>
    <row r="358" spans="3:12" ht="15.75" thickBot="1" x14ac:dyDescent="0.3">
      <c r="C358" s="109" t="s">
        <v>27</v>
      </c>
      <c r="D358" s="100"/>
      <c r="E358" s="91">
        <v>0</v>
      </c>
      <c r="F358" s="54">
        <f>IF(E356&lt;6,"",((E356-6)/12)*(G356/E356))</f>
        <v>0</v>
      </c>
      <c r="G358" s="34">
        <f>F358</f>
        <v>0</v>
      </c>
      <c r="H358" s="101"/>
      <c r="I358" s="38" t="s">
        <v>479</v>
      </c>
      <c r="J358" s="38" t="str">
        <f>VLOOKUP(I358,Presupuesto!$B$11:$C$565,2,0)</f>
        <v>DECIMOCUARTO MES</v>
      </c>
      <c r="K358" s="35" t="str">
        <f t="shared" si="11"/>
        <v>Posgrado</v>
      </c>
      <c r="L358" s="35" t="s">
        <v>355</v>
      </c>
    </row>
    <row r="359" spans="3:12" ht="15.75" thickBot="1" x14ac:dyDescent="0.3">
      <c r="C359" s="77" t="s">
        <v>51</v>
      </c>
      <c r="D359" s="136"/>
      <c r="E359" s="89">
        <v>12</v>
      </c>
      <c r="F359" s="76">
        <v>30000</v>
      </c>
      <c r="G359" s="50">
        <f>D359*E359*F359</f>
        <v>0</v>
      </c>
      <c r="H359" s="103"/>
      <c r="I359" s="51" t="s">
        <v>524</v>
      </c>
      <c r="J359" s="51" t="str">
        <f>VLOOKUP(I359,Presupuesto!$B$11:$C$565,2,0)</f>
        <v>CONTRATOS ESPECIALES</v>
      </c>
      <c r="K359" s="35" t="str">
        <f t="shared" si="11"/>
        <v>Posgrado</v>
      </c>
      <c r="L359" s="35" t="s">
        <v>355</v>
      </c>
    </row>
    <row r="360" spans="3:12" x14ac:dyDescent="0.25">
      <c r="C360" s="108" t="s">
        <v>26</v>
      </c>
      <c r="D360" s="100"/>
      <c r="E360" s="91">
        <v>0</v>
      </c>
      <c r="F360" s="54">
        <f>IF(E359=0,"",(G359/E359)/12*E359)</f>
        <v>0</v>
      </c>
      <c r="G360" s="34">
        <f>F360</f>
        <v>0</v>
      </c>
      <c r="H360" s="101"/>
      <c r="I360" s="38" t="s">
        <v>524</v>
      </c>
      <c r="J360" s="38" t="str">
        <f>VLOOKUP(I360,Presupuesto!$B$11:$C$565,2,0)</f>
        <v>CONTRATOS ESPECIALES</v>
      </c>
      <c r="K360" s="35" t="str">
        <f t="shared" si="11"/>
        <v>Posgrado</v>
      </c>
      <c r="L360" s="35" t="s">
        <v>354</v>
      </c>
    </row>
    <row r="361" spans="3:12" ht="15.75" thickBot="1" x14ac:dyDescent="0.3">
      <c r="C361" s="109" t="s">
        <v>27</v>
      </c>
      <c r="D361" s="100"/>
      <c r="E361" s="91">
        <v>0</v>
      </c>
      <c r="F361" s="37">
        <f>IF(E359&lt;6,"",((E359-6)/12)*(G359/E359))</f>
        <v>0</v>
      </c>
      <c r="G361" s="34">
        <f>F361</f>
        <v>0</v>
      </c>
      <c r="H361" s="101"/>
      <c r="I361" s="38" t="s">
        <v>524</v>
      </c>
      <c r="J361" s="38" t="str">
        <f>VLOOKUP(I361,Presupuesto!$B$11:$C$565,2,0)</f>
        <v>CONTRATOS ESPECIALES</v>
      </c>
      <c r="K361" s="35" t="str">
        <f t="shared" si="11"/>
        <v>Posgrado</v>
      </c>
      <c r="L361" s="35" t="s">
        <v>359</v>
      </c>
    </row>
    <row r="362" spans="3:12" ht="15.75" thickBot="1" x14ac:dyDescent="0.3">
      <c r="C362" s="77" t="s">
        <v>28</v>
      </c>
      <c r="D362" s="136"/>
      <c r="E362" s="89">
        <v>12</v>
      </c>
      <c r="F362" s="55">
        <v>30000</v>
      </c>
      <c r="G362" s="50">
        <f>D362*E362*F362</f>
        <v>0</v>
      </c>
      <c r="H362" s="103"/>
      <c r="I362" s="51" t="s">
        <v>665</v>
      </c>
      <c r="J362" s="51" t="str">
        <f>VLOOKUP(I362,Presupuesto!$B$11:$C$565,2,0)</f>
        <v>OTROS SERVICIOS TECNICOS Y PROFESIONALES</v>
      </c>
      <c r="K362" s="35" t="str">
        <f t="shared" si="11"/>
        <v>Posgrado</v>
      </c>
      <c r="L362" s="35" t="s">
        <v>354</v>
      </c>
    </row>
    <row r="363" spans="3:12" x14ac:dyDescent="0.25">
      <c r="C363" s="108" t="s">
        <v>26</v>
      </c>
      <c r="D363" s="100"/>
      <c r="E363" s="91">
        <v>0</v>
      </c>
      <c r="F363" s="37">
        <v>0</v>
      </c>
      <c r="G363" s="34">
        <f>F363</f>
        <v>0</v>
      </c>
      <c r="H363" s="101"/>
      <c r="I363" s="38" t="s">
        <v>665</v>
      </c>
      <c r="J363" s="38" t="str">
        <f>VLOOKUP(I363,Presupuesto!$B$11:$C$565,2,0)</f>
        <v>OTROS SERVICIOS TECNICOS Y PROFESIONALES</v>
      </c>
      <c r="K363" s="35" t="str">
        <f t="shared" si="11"/>
        <v>Posgrado</v>
      </c>
      <c r="L363" s="35" t="s">
        <v>354</v>
      </c>
    </row>
    <row r="364" spans="3:12" ht="15.75" thickBot="1" x14ac:dyDescent="0.3">
      <c r="C364" s="109" t="s">
        <v>27</v>
      </c>
      <c r="D364" s="100"/>
      <c r="E364" s="91">
        <v>0</v>
      </c>
      <c r="F364" s="37">
        <v>0</v>
      </c>
      <c r="G364" s="34">
        <f>F364</f>
        <v>0</v>
      </c>
      <c r="H364" s="101"/>
      <c r="I364" s="38" t="s">
        <v>665</v>
      </c>
      <c r="J364" s="38" t="str">
        <f>VLOOKUP(I364,Presupuesto!$B$11:$C$565,2,0)</f>
        <v>OTROS SERVICIOS TECNICOS Y PROFESIONALES</v>
      </c>
      <c r="K364" s="35" t="str">
        <f t="shared" si="11"/>
        <v>Posgrado</v>
      </c>
      <c r="L364" s="35" t="s">
        <v>354</v>
      </c>
    </row>
    <row r="365" spans="3:12" ht="15.75" thickBot="1" x14ac:dyDescent="0.3">
      <c r="C365" s="77" t="s">
        <v>29</v>
      </c>
      <c r="D365" s="136"/>
      <c r="E365" s="89">
        <v>12</v>
      </c>
      <c r="F365" s="55">
        <v>30000</v>
      </c>
      <c r="G365" s="50">
        <f>D365*E365*F365</f>
        <v>0</v>
      </c>
      <c r="H365" s="103"/>
      <c r="I365" s="51" t="s">
        <v>456</v>
      </c>
      <c r="J365" s="51" t="str">
        <f>VLOOKUP(I365,Presupuesto!$B$11:$C$565,2,0)</f>
        <v>SUELDOS Y SALARIOS PERMANENTES</v>
      </c>
      <c r="K365" s="35" t="str">
        <f t="shared" si="11"/>
        <v>Posgrado</v>
      </c>
      <c r="L365" s="35" t="s">
        <v>354</v>
      </c>
    </row>
    <row r="366" spans="3:12" x14ac:dyDescent="0.25">
      <c r="C366" s="108" t="s">
        <v>26</v>
      </c>
      <c r="D366" s="106"/>
      <c r="E366" s="68">
        <v>0</v>
      </c>
      <c r="F366" s="56">
        <f>IF(E365=0,"",(G365/E365)/12*E365)</f>
        <v>0</v>
      </c>
      <c r="G366" s="57">
        <f>F366</f>
        <v>0</v>
      </c>
      <c r="H366" s="101"/>
      <c r="I366" s="38" t="s">
        <v>476</v>
      </c>
      <c r="J366" s="38" t="str">
        <f>VLOOKUP(I366,Presupuesto!$B$11:$C$565,2,0)</f>
        <v>AGUINALDO Y DECIMO CUARTO MES</v>
      </c>
      <c r="K366" s="35" t="str">
        <f t="shared" si="11"/>
        <v>Posgrado</v>
      </c>
      <c r="L366" s="35" t="s">
        <v>354</v>
      </c>
    </row>
    <row r="367" spans="3:12" ht="15.75" thickBot="1" x14ac:dyDescent="0.3">
      <c r="C367" s="110" t="s">
        <v>27</v>
      </c>
      <c r="D367" s="99"/>
      <c r="E367" s="69">
        <v>0</v>
      </c>
      <c r="F367" s="42">
        <f>IF(E365&lt;6,"",((E365-6)/12)*(G365/E365))</f>
        <v>0</v>
      </c>
      <c r="G367" s="42">
        <f>F367</f>
        <v>0</v>
      </c>
      <c r="H367" s="99"/>
      <c r="I367" s="43" t="s">
        <v>479</v>
      </c>
      <c r="J367" s="61" t="str">
        <f>VLOOKUP(I367,Presupuesto!$B$11:$C$565,2,0)</f>
        <v>DECIMOCUARTO MES</v>
      </c>
      <c r="K367" s="43" t="str">
        <f t="shared" si="11"/>
        <v>Posgrado</v>
      </c>
      <c r="L367" s="61" t="s">
        <v>354</v>
      </c>
    </row>
    <row r="369" spans="3:12" ht="15.75" thickBot="1" x14ac:dyDescent="0.3">
      <c r="K369" s="90"/>
    </row>
    <row r="370" spans="3:12" ht="15.75" thickBot="1" x14ac:dyDescent="0.3">
      <c r="C370" s="7" t="s">
        <v>11</v>
      </c>
      <c r="D370" s="2">
        <f>SUM(G377:G427)</f>
        <v>0</v>
      </c>
      <c r="E370" s="30"/>
      <c r="F370" s="30"/>
      <c r="G370" s="30"/>
      <c r="H370" s="14"/>
      <c r="I370" s="14"/>
      <c r="J370" s="14"/>
      <c r="K370" s="90"/>
    </row>
    <row r="371" spans="3:12" x14ac:dyDescent="0.25">
      <c r="D371" s="3"/>
      <c r="E371" s="30"/>
      <c r="F371" s="30"/>
      <c r="G371" s="30"/>
      <c r="H371" s="14"/>
      <c r="I371" s="14"/>
      <c r="J371" s="14"/>
      <c r="K371" s="90"/>
    </row>
    <row r="372" spans="3:12" x14ac:dyDescent="0.25">
      <c r="D372" s="3"/>
      <c r="E372" s="30"/>
      <c r="F372" s="30"/>
      <c r="G372" s="30"/>
      <c r="H372" s="14"/>
      <c r="I372" s="14"/>
      <c r="J372" s="14"/>
      <c r="K372" s="90"/>
    </row>
    <row r="373" spans="3:12" ht="15.75" x14ac:dyDescent="0.25">
      <c r="C373" s="139" t="s">
        <v>352</v>
      </c>
      <c r="D373" s="302"/>
      <c r="E373" s="30"/>
      <c r="F373" s="30"/>
      <c r="G373" s="30"/>
      <c r="H373" s="14"/>
      <c r="I373" s="14"/>
      <c r="J373" s="14"/>
      <c r="K373" s="90"/>
    </row>
    <row r="374" spans="3:12" ht="18.75" x14ac:dyDescent="0.25">
      <c r="C374" s="147"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
      <c r="E374" s="30"/>
      <c r="F374" s="30"/>
      <c r="G374" s="30"/>
      <c r="H374" s="14"/>
      <c r="I374" s="14"/>
      <c r="J374" s="14"/>
      <c r="K374" s="90"/>
    </row>
    <row r="375" spans="3:12" ht="15.75" thickBot="1" x14ac:dyDescent="0.3">
      <c r="C375" s="114"/>
      <c r="D375" s="3"/>
      <c r="E375" s="30"/>
      <c r="F375" s="30"/>
      <c r="G375" s="30"/>
      <c r="H375" s="14"/>
      <c r="I375" s="14"/>
      <c r="J375" s="14"/>
      <c r="K375" s="90"/>
    </row>
    <row r="376" spans="3:12" ht="30.75" thickBot="1" x14ac:dyDescent="0.3">
      <c r="C376" s="71" t="s">
        <v>12</v>
      </c>
      <c r="D376" s="75" t="s">
        <v>23</v>
      </c>
      <c r="E376" s="107" t="s">
        <v>24</v>
      </c>
      <c r="F376" s="75" t="s">
        <v>25</v>
      </c>
      <c r="G376" s="72" t="s">
        <v>6</v>
      </c>
      <c r="H376" s="70" t="s">
        <v>91</v>
      </c>
      <c r="I376" s="73" t="s">
        <v>14</v>
      </c>
      <c r="J376" s="73" t="s">
        <v>92</v>
      </c>
      <c r="K376" s="73" t="s">
        <v>370</v>
      </c>
      <c r="L376" s="73" t="s">
        <v>371</v>
      </c>
    </row>
    <row r="377" spans="3:12" ht="15.75" thickBot="1" x14ac:dyDescent="0.3">
      <c r="C377" s="74" t="s">
        <v>442</v>
      </c>
      <c r="D377" s="136"/>
      <c r="E377" s="89">
        <v>12</v>
      </c>
      <c r="F377" s="239">
        <f>HLOOKUP($C377,$BZ$2:$CM$3,2,0)</f>
        <v>43674.39</v>
      </c>
      <c r="G377" s="50">
        <f>D377*E377*F377</f>
        <v>0</v>
      </c>
      <c r="H377" s="103"/>
      <c r="I377" s="51" t="s">
        <v>456</v>
      </c>
      <c r="J377" s="51" t="str">
        <f>VLOOKUP(I377,Presupuesto!$B$11:$C$565,2,0)</f>
        <v>SUELDOS Y SALARIOS PERMANENTES</v>
      </c>
      <c r="K377" s="155" t="s">
        <v>1413</v>
      </c>
      <c r="L377" s="35" t="s">
        <v>354</v>
      </c>
    </row>
    <row r="378" spans="3:12" x14ac:dyDescent="0.25">
      <c r="C378" s="108" t="s">
        <v>26</v>
      </c>
      <c r="D378" s="100"/>
      <c r="E378" s="91">
        <v>0</v>
      </c>
      <c r="F378" s="37">
        <f>IF(E377=0,"",(G377/E377)/12*E377)</f>
        <v>0</v>
      </c>
      <c r="G378" s="34">
        <f>F378</f>
        <v>0</v>
      </c>
      <c r="H378" s="101"/>
      <c r="I378" s="53" t="s">
        <v>476</v>
      </c>
      <c r="J378" s="53" t="str">
        <f>VLOOKUP(I378,Presupuesto!$B$11:$C$565,2,0)</f>
        <v>AGUINALDO Y DECIMO CUARTO MES</v>
      </c>
      <c r="K378" s="35" t="str">
        <f t="shared" ref="K378:K409" si="12">$K$377</f>
        <v>Posgrado</v>
      </c>
      <c r="L378" s="35" t="s">
        <v>372</v>
      </c>
    </row>
    <row r="379" spans="3:12" ht="15.75" thickBot="1" x14ac:dyDescent="0.3">
      <c r="C379" s="109" t="s">
        <v>27</v>
      </c>
      <c r="D379" s="100"/>
      <c r="E379" s="91">
        <v>0</v>
      </c>
      <c r="F379" s="54">
        <f>IF(E377&lt;6,"",((E377-6)/12)*(G377/E377))</f>
        <v>0</v>
      </c>
      <c r="G379" s="34">
        <f>F379</f>
        <v>0</v>
      </c>
      <c r="H379" s="101"/>
      <c r="I379" s="38" t="s">
        <v>479</v>
      </c>
      <c r="J379" s="38" t="str">
        <f>VLOOKUP(I379,Presupuesto!$B$11:$C$565,2,0)</f>
        <v>DECIMOCUARTO MES</v>
      </c>
      <c r="K379" s="35" t="str">
        <f t="shared" si="12"/>
        <v>Posgrado</v>
      </c>
      <c r="L379" s="35" t="s">
        <v>355</v>
      </c>
    </row>
    <row r="380" spans="3:12" ht="15.75" thickBot="1" x14ac:dyDescent="0.3">
      <c r="C380" s="74" t="s">
        <v>443</v>
      </c>
      <c r="D380" s="136"/>
      <c r="E380" s="89">
        <v>12</v>
      </c>
      <c r="F380" s="239">
        <f>HLOOKUP($C380,$BZ$2:$CM$3,2,0)</f>
        <v>39703.99</v>
      </c>
      <c r="G380" s="50">
        <f>D380*E380*F380</f>
        <v>0</v>
      </c>
      <c r="H380" s="103"/>
      <c r="I380" s="51" t="s">
        <v>456</v>
      </c>
      <c r="J380" s="51" t="str">
        <f>VLOOKUP(I380,Presupuesto!$B$11:$C$565,2,0)</f>
        <v>SUELDOS Y SALARIOS PERMANENTES</v>
      </c>
      <c r="K380" s="35" t="str">
        <f t="shared" si="12"/>
        <v>Posgrado</v>
      </c>
      <c r="L380" s="35" t="s">
        <v>355</v>
      </c>
    </row>
    <row r="381" spans="3:12" x14ac:dyDescent="0.25">
      <c r="C381" s="108" t="s">
        <v>26</v>
      </c>
      <c r="D381" s="100"/>
      <c r="E381" s="91">
        <v>0</v>
      </c>
      <c r="F381" s="37">
        <f>IF(E380=0,"",(G380/E380)/12*E380)</f>
        <v>0</v>
      </c>
      <c r="G381" s="34">
        <f>F381</f>
        <v>0</v>
      </c>
      <c r="H381" s="101"/>
      <c r="I381" s="53" t="s">
        <v>476</v>
      </c>
      <c r="J381" s="53" t="str">
        <f>VLOOKUP(I381,Presupuesto!$B$11:$C$565,2,0)</f>
        <v>AGUINALDO Y DECIMO CUARTO MES</v>
      </c>
      <c r="K381" s="35" t="str">
        <f t="shared" si="12"/>
        <v>Posgrado</v>
      </c>
      <c r="L381" s="35" t="s">
        <v>355</v>
      </c>
    </row>
    <row r="382" spans="3:12" ht="15.75" thickBot="1" x14ac:dyDescent="0.3">
      <c r="C382" s="109" t="s">
        <v>27</v>
      </c>
      <c r="D382" s="100"/>
      <c r="E382" s="91">
        <v>0</v>
      </c>
      <c r="F382" s="54">
        <f>IF(E380&lt;6,"",((E380-6)/12)*(G380/E380))</f>
        <v>0</v>
      </c>
      <c r="G382" s="34">
        <f>F382</f>
        <v>0</v>
      </c>
      <c r="H382" s="101"/>
      <c r="I382" s="38" t="s">
        <v>479</v>
      </c>
      <c r="J382" s="38" t="str">
        <f>VLOOKUP(I382,Presupuesto!$B$11:$C$565,2,0)</f>
        <v>DECIMOCUARTO MES</v>
      </c>
      <c r="K382" s="35" t="str">
        <f t="shared" si="12"/>
        <v>Posgrado</v>
      </c>
      <c r="L382" s="35" t="s">
        <v>355</v>
      </c>
    </row>
    <row r="383" spans="3:12" ht="15.75" thickBot="1" x14ac:dyDescent="0.3">
      <c r="C383" s="74" t="s">
        <v>444</v>
      </c>
      <c r="D383" s="136"/>
      <c r="E383" s="89">
        <v>12</v>
      </c>
      <c r="F383" s="239">
        <f>HLOOKUP($C383,$BZ$2:$CM$3,2,0)</f>
        <v>35733.589999999997</v>
      </c>
      <c r="G383" s="50">
        <f>D383*E383*F383</f>
        <v>0</v>
      </c>
      <c r="H383" s="103"/>
      <c r="I383" s="51" t="s">
        <v>456</v>
      </c>
      <c r="J383" s="51" t="str">
        <f>VLOOKUP(I383,Presupuesto!$B$11:$C$565,2,0)</f>
        <v>SUELDOS Y SALARIOS PERMANENTES</v>
      </c>
      <c r="K383" s="35" t="str">
        <f t="shared" si="12"/>
        <v>Posgrado</v>
      </c>
      <c r="L383" s="35" t="s">
        <v>355</v>
      </c>
    </row>
    <row r="384" spans="3:12" x14ac:dyDescent="0.25">
      <c r="C384" s="108" t="s">
        <v>26</v>
      </c>
      <c r="D384" s="100"/>
      <c r="E384" s="91">
        <v>0</v>
      </c>
      <c r="F384" s="37">
        <f>IF(E383=0,"",(G383/E383)/12*E383)</f>
        <v>0</v>
      </c>
      <c r="G384" s="34">
        <f>F384</f>
        <v>0</v>
      </c>
      <c r="H384" s="101"/>
      <c r="I384" s="53" t="s">
        <v>476</v>
      </c>
      <c r="J384" s="53" t="str">
        <f>VLOOKUP(I384,Presupuesto!$B$11:$C$565,2,0)</f>
        <v>AGUINALDO Y DECIMO CUARTO MES</v>
      </c>
      <c r="K384" s="35" t="str">
        <f t="shared" si="12"/>
        <v>Posgrado</v>
      </c>
      <c r="L384" s="35" t="s">
        <v>355</v>
      </c>
    </row>
    <row r="385" spans="3:12" ht="15.75" thickBot="1" x14ac:dyDescent="0.3">
      <c r="C385" s="109" t="s">
        <v>27</v>
      </c>
      <c r="D385" s="100"/>
      <c r="E385" s="91">
        <v>0</v>
      </c>
      <c r="F385" s="54">
        <f>IF(E383&lt;6,"",((E383-6)/12)*(G383/E383))</f>
        <v>0</v>
      </c>
      <c r="G385" s="34">
        <f>F385</f>
        <v>0</v>
      </c>
      <c r="H385" s="101"/>
      <c r="I385" s="38" t="s">
        <v>479</v>
      </c>
      <c r="J385" s="38" t="str">
        <f>VLOOKUP(I385,Presupuesto!$B$11:$C$565,2,0)</f>
        <v>DECIMOCUARTO MES</v>
      </c>
      <c r="K385" s="35" t="str">
        <f t="shared" si="12"/>
        <v>Posgrado</v>
      </c>
      <c r="L385" s="35" t="s">
        <v>355</v>
      </c>
    </row>
    <row r="386" spans="3:12" ht="15.75" thickBot="1" x14ac:dyDescent="0.3">
      <c r="C386" s="74" t="s">
        <v>445</v>
      </c>
      <c r="D386" s="136"/>
      <c r="E386" s="89">
        <v>12</v>
      </c>
      <c r="F386" s="239">
        <f>HLOOKUP($C386,$BZ$2:$CM$3,2,0)</f>
        <v>31763.19</v>
      </c>
      <c r="G386" s="50">
        <f>D386*E386*F386</f>
        <v>0</v>
      </c>
      <c r="H386" s="103"/>
      <c r="I386" s="51" t="s">
        <v>456</v>
      </c>
      <c r="J386" s="51" t="str">
        <f>VLOOKUP(I386,Presupuesto!$B$11:$C$565,2,0)</f>
        <v>SUELDOS Y SALARIOS PERMANENTES</v>
      </c>
      <c r="K386" s="35" t="str">
        <f t="shared" si="12"/>
        <v>Posgrado</v>
      </c>
      <c r="L386" s="35" t="s">
        <v>355</v>
      </c>
    </row>
    <row r="387" spans="3:12" x14ac:dyDescent="0.25">
      <c r="C387" s="108" t="s">
        <v>26</v>
      </c>
      <c r="D387" s="100"/>
      <c r="E387" s="91">
        <v>0</v>
      </c>
      <c r="F387" s="37">
        <f>IF(E386=0,"",(G386/E386)/12*E386)</f>
        <v>0</v>
      </c>
      <c r="G387" s="34">
        <f>F387</f>
        <v>0</v>
      </c>
      <c r="H387" s="101"/>
      <c r="I387" s="53" t="s">
        <v>476</v>
      </c>
      <c r="J387" s="53" t="str">
        <f>VLOOKUP(I387,Presupuesto!$B$11:$C$565,2,0)</f>
        <v>AGUINALDO Y DECIMO CUARTO MES</v>
      </c>
      <c r="K387" s="35" t="str">
        <f t="shared" si="12"/>
        <v>Posgrado</v>
      </c>
      <c r="L387" s="35" t="s">
        <v>355</v>
      </c>
    </row>
    <row r="388" spans="3:12" ht="15.75" thickBot="1" x14ac:dyDescent="0.3">
      <c r="C388" s="109" t="s">
        <v>27</v>
      </c>
      <c r="D388" s="100"/>
      <c r="E388" s="91">
        <v>0</v>
      </c>
      <c r="F388" s="54">
        <f>IF(E386&lt;6,"",((E386-6)/12)*(G386/E386))</f>
        <v>0</v>
      </c>
      <c r="G388" s="34">
        <f>F388</f>
        <v>0</v>
      </c>
      <c r="H388" s="101"/>
      <c r="I388" s="38" t="s">
        <v>479</v>
      </c>
      <c r="J388" s="38" t="str">
        <f>VLOOKUP(I388,Presupuesto!$B$11:$C$565,2,0)</f>
        <v>DECIMOCUARTO MES</v>
      </c>
      <c r="K388" s="35" t="str">
        <f t="shared" si="12"/>
        <v>Posgrado</v>
      </c>
      <c r="L388" s="35" t="s">
        <v>355</v>
      </c>
    </row>
    <row r="389" spans="3:12" ht="15.75" thickBot="1" x14ac:dyDescent="0.3">
      <c r="C389" s="74" t="s">
        <v>446</v>
      </c>
      <c r="D389" s="136"/>
      <c r="E389" s="89">
        <v>12</v>
      </c>
      <c r="F389" s="239">
        <f>HLOOKUP($C389,$BZ$2:$CM$3,2,0)</f>
        <v>29777.99</v>
      </c>
      <c r="G389" s="50">
        <f>D389*E389*F389</f>
        <v>0</v>
      </c>
      <c r="H389" s="103"/>
      <c r="I389" s="51" t="s">
        <v>456</v>
      </c>
      <c r="J389" s="51" t="str">
        <f>VLOOKUP(I389,Presupuesto!$B$11:$C$565,2,0)</f>
        <v>SUELDOS Y SALARIOS PERMANENTES</v>
      </c>
      <c r="K389" s="35" t="str">
        <f t="shared" si="12"/>
        <v>Posgrado</v>
      </c>
      <c r="L389" s="35" t="s">
        <v>355</v>
      </c>
    </row>
    <row r="390" spans="3:12" x14ac:dyDescent="0.25">
      <c r="C390" s="108" t="s">
        <v>26</v>
      </c>
      <c r="D390" s="100"/>
      <c r="E390" s="91">
        <v>0</v>
      </c>
      <c r="F390" s="37">
        <f>IF(E389=0,"",(G389/E389)/12*E389)</f>
        <v>0</v>
      </c>
      <c r="G390" s="34">
        <f>F390</f>
        <v>0</v>
      </c>
      <c r="H390" s="101"/>
      <c r="I390" s="53" t="s">
        <v>476</v>
      </c>
      <c r="J390" s="53" t="str">
        <f>VLOOKUP(I390,Presupuesto!$B$11:$C$565,2,0)</f>
        <v>AGUINALDO Y DECIMO CUARTO MES</v>
      </c>
      <c r="K390" s="35" t="str">
        <f t="shared" si="12"/>
        <v>Posgrado</v>
      </c>
      <c r="L390" s="35" t="s">
        <v>355</v>
      </c>
    </row>
    <row r="391" spans="3:12" ht="15.75" thickBot="1" x14ac:dyDescent="0.3">
      <c r="C391" s="109" t="s">
        <v>27</v>
      </c>
      <c r="D391" s="100"/>
      <c r="E391" s="91">
        <v>0</v>
      </c>
      <c r="F391" s="54">
        <f>IF(E389&lt;6,"",((E389-6)/12)*(G389/E389))</f>
        <v>0</v>
      </c>
      <c r="G391" s="34">
        <f>F391</f>
        <v>0</v>
      </c>
      <c r="H391" s="101"/>
      <c r="I391" s="38" t="s">
        <v>479</v>
      </c>
      <c r="J391" s="38" t="str">
        <f>VLOOKUP(I391,Presupuesto!$B$11:$C$565,2,0)</f>
        <v>DECIMOCUARTO MES</v>
      </c>
      <c r="K391" s="35" t="str">
        <f t="shared" si="12"/>
        <v>Posgrado</v>
      </c>
      <c r="L391" s="35" t="s">
        <v>355</v>
      </c>
    </row>
    <row r="392" spans="3:12" ht="15.75" thickBot="1" x14ac:dyDescent="0.3">
      <c r="C392" s="74" t="s">
        <v>447</v>
      </c>
      <c r="D392" s="136"/>
      <c r="E392" s="89">
        <v>12</v>
      </c>
      <c r="F392" s="239">
        <f>HLOOKUP($C392,$BZ$2:$CM$3,2,0)</f>
        <v>27792.79</v>
      </c>
      <c r="G392" s="50">
        <f>D392*E392*F392</f>
        <v>0</v>
      </c>
      <c r="H392" s="103"/>
      <c r="I392" s="51" t="s">
        <v>456</v>
      </c>
      <c r="J392" s="51" t="str">
        <f>VLOOKUP(I392,Presupuesto!$B$11:$C$565,2,0)</f>
        <v>SUELDOS Y SALARIOS PERMANENTES</v>
      </c>
      <c r="K392" s="35" t="str">
        <f t="shared" si="12"/>
        <v>Posgrado</v>
      </c>
      <c r="L392" s="35" t="s">
        <v>355</v>
      </c>
    </row>
    <row r="393" spans="3:12" x14ac:dyDescent="0.25">
      <c r="C393" s="108" t="s">
        <v>26</v>
      </c>
      <c r="D393" s="100"/>
      <c r="E393" s="91">
        <v>0</v>
      </c>
      <c r="F393" s="37">
        <f>IF(E392=0,"",(G392/E392)/12*E392)</f>
        <v>0</v>
      </c>
      <c r="G393" s="34">
        <f>F393</f>
        <v>0</v>
      </c>
      <c r="H393" s="101"/>
      <c r="I393" s="53" t="s">
        <v>476</v>
      </c>
      <c r="J393" s="53" t="str">
        <f>VLOOKUP(I393,Presupuesto!$B$11:$C$565,2,0)</f>
        <v>AGUINALDO Y DECIMO CUARTO MES</v>
      </c>
      <c r="K393" s="35" t="str">
        <f t="shared" si="12"/>
        <v>Posgrado</v>
      </c>
      <c r="L393" s="35" t="s">
        <v>355</v>
      </c>
    </row>
    <row r="394" spans="3:12" ht="15.75" thickBot="1" x14ac:dyDescent="0.3">
      <c r="C394" s="109" t="s">
        <v>27</v>
      </c>
      <c r="D394" s="100"/>
      <c r="E394" s="91">
        <v>0</v>
      </c>
      <c r="F394" s="54">
        <f>IF(E392&lt;6,"",((E392-6)/12)*(G392/E392))</f>
        <v>0</v>
      </c>
      <c r="G394" s="34">
        <f>F394</f>
        <v>0</v>
      </c>
      <c r="H394" s="101"/>
      <c r="I394" s="38" t="s">
        <v>479</v>
      </c>
      <c r="J394" s="38" t="str">
        <f>VLOOKUP(I394,Presupuesto!$B$11:$C$565,2,0)</f>
        <v>DECIMOCUARTO MES</v>
      </c>
      <c r="K394" s="35" t="str">
        <f t="shared" si="12"/>
        <v>Posgrado</v>
      </c>
      <c r="L394" s="35" t="s">
        <v>355</v>
      </c>
    </row>
    <row r="395" spans="3:12" ht="15.75" thickBot="1" x14ac:dyDescent="0.3">
      <c r="C395" s="74" t="s">
        <v>448</v>
      </c>
      <c r="D395" s="136"/>
      <c r="E395" s="89">
        <v>12</v>
      </c>
      <c r="F395" s="239">
        <f>HLOOKUP($C395,$BZ$2:$CM$3,2,0)</f>
        <v>18859.39</v>
      </c>
      <c r="G395" s="50">
        <f>D395*E395*F395</f>
        <v>0</v>
      </c>
      <c r="H395" s="103"/>
      <c r="I395" s="51" t="s">
        <v>456</v>
      </c>
      <c r="J395" s="51" t="str">
        <f>VLOOKUP(I395,Presupuesto!$B$11:$C$565,2,0)</f>
        <v>SUELDOS Y SALARIOS PERMANENTES</v>
      </c>
      <c r="K395" s="35" t="str">
        <f t="shared" si="12"/>
        <v>Posgrado</v>
      </c>
      <c r="L395" s="35" t="s">
        <v>355</v>
      </c>
    </row>
    <row r="396" spans="3:12" x14ac:dyDescent="0.25">
      <c r="C396" s="108" t="s">
        <v>26</v>
      </c>
      <c r="D396" s="100"/>
      <c r="E396" s="91">
        <v>0</v>
      </c>
      <c r="F396" s="37">
        <f>IF(E395=0,"",(G395/E395)/12*E395)</f>
        <v>0</v>
      </c>
      <c r="G396" s="34">
        <f>F396</f>
        <v>0</v>
      </c>
      <c r="H396" s="101"/>
      <c r="I396" s="53" t="s">
        <v>476</v>
      </c>
      <c r="J396" s="53" t="str">
        <f>VLOOKUP(I396,Presupuesto!$B$11:$C$565,2,0)</f>
        <v>AGUINALDO Y DECIMO CUARTO MES</v>
      </c>
      <c r="K396" s="35" t="str">
        <f t="shared" si="12"/>
        <v>Posgrado</v>
      </c>
      <c r="L396" s="35" t="s">
        <v>355</v>
      </c>
    </row>
    <row r="397" spans="3:12" ht="15.75" thickBot="1" x14ac:dyDescent="0.3">
      <c r="C397" s="109" t="s">
        <v>27</v>
      </c>
      <c r="D397" s="100"/>
      <c r="E397" s="91">
        <v>0</v>
      </c>
      <c r="F397" s="54">
        <f>IF(E395&lt;6,"",((E395-6)/12)*(G395/E395))</f>
        <v>0</v>
      </c>
      <c r="G397" s="34">
        <f>F397</f>
        <v>0</v>
      </c>
      <c r="H397" s="101"/>
      <c r="I397" s="38" t="s">
        <v>479</v>
      </c>
      <c r="J397" s="38" t="str">
        <f>VLOOKUP(I397,Presupuesto!$B$11:$C$565,2,0)</f>
        <v>DECIMOCUARTO MES</v>
      </c>
      <c r="K397" s="35" t="str">
        <f t="shared" si="12"/>
        <v>Posgrado</v>
      </c>
      <c r="L397" s="35" t="s">
        <v>355</v>
      </c>
    </row>
    <row r="398" spans="3:12" ht="15.75" thickBot="1" x14ac:dyDescent="0.3">
      <c r="C398" s="74" t="s">
        <v>449</v>
      </c>
      <c r="D398" s="136"/>
      <c r="E398" s="89">
        <v>12</v>
      </c>
      <c r="F398" s="239">
        <f>HLOOKUP($C398,$BZ$2:$CM$3,2,0)</f>
        <v>17866.8</v>
      </c>
      <c r="G398" s="50">
        <f>D398*E398*F398</f>
        <v>0</v>
      </c>
      <c r="H398" s="103"/>
      <c r="I398" s="51" t="s">
        <v>456</v>
      </c>
      <c r="J398" s="51" t="str">
        <f>VLOOKUP(I398,Presupuesto!$B$11:$C$565,2,0)</f>
        <v>SUELDOS Y SALARIOS PERMANENTES</v>
      </c>
      <c r="K398" s="35" t="str">
        <f t="shared" si="12"/>
        <v>Posgrado</v>
      </c>
      <c r="L398" s="35" t="s">
        <v>355</v>
      </c>
    </row>
    <row r="399" spans="3:12" x14ac:dyDescent="0.25">
      <c r="C399" s="108" t="s">
        <v>26</v>
      </c>
      <c r="D399" s="100"/>
      <c r="E399" s="91">
        <v>0</v>
      </c>
      <c r="F399" s="37">
        <f>IF(E398=0,"",(G398/E398)/12*E398)</f>
        <v>0</v>
      </c>
      <c r="G399" s="34">
        <f>F399</f>
        <v>0</v>
      </c>
      <c r="H399" s="101"/>
      <c r="I399" s="53" t="s">
        <v>476</v>
      </c>
      <c r="J399" s="53" t="str">
        <f>VLOOKUP(I399,Presupuesto!$B$11:$C$565,2,0)</f>
        <v>AGUINALDO Y DECIMO CUARTO MES</v>
      </c>
      <c r="K399" s="35" t="str">
        <f t="shared" si="12"/>
        <v>Posgrado</v>
      </c>
      <c r="L399" s="35" t="s">
        <v>355</v>
      </c>
    </row>
    <row r="400" spans="3:12" ht="15.75" thickBot="1" x14ac:dyDescent="0.3">
      <c r="C400" s="109" t="s">
        <v>27</v>
      </c>
      <c r="D400" s="100"/>
      <c r="E400" s="91">
        <v>0</v>
      </c>
      <c r="F400" s="54">
        <f>IF(E398&lt;6,"",((E398-6)/12)*(G398/E398))</f>
        <v>0</v>
      </c>
      <c r="G400" s="34">
        <f>F400</f>
        <v>0</v>
      </c>
      <c r="H400" s="101"/>
      <c r="I400" s="38" t="s">
        <v>479</v>
      </c>
      <c r="J400" s="38" t="str">
        <f>VLOOKUP(I400,Presupuesto!$B$11:$C$565,2,0)</f>
        <v>DECIMOCUARTO MES</v>
      </c>
      <c r="K400" s="35" t="str">
        <f t="shared" si="12"/>
        <v>Posgrado</v>
      </c>
      <c r="L400" s="35" t="s">
        <v>355</v>
      </c>
    </row>
    <row r="401" spans="3:12" ht="15.75" thickBot="1" x14ac:dyDescent="0.3">
      <c r="C401" s="74" t="s">
        <v>450</v>
      </c>
      <c r="D401" s="136"/>
      <c r="E401" s="89">
        <v>12</v>
      </c>
      <c r="F401" s="239">
        <f>HLOOKUP($C401,$BZ$2:$CM$3,2,0)</f>
        <v>13896.4</v>
      </c>
      <c r="G401" s="50">
        <f>D401*E401*F401</f>
        <v>0</v>
      </c>
      <c r="H401" s="103"/>
      <c r="I401" s="51" t="s">
        <v>456</v>
      </c>
      <c r="J401" s="51" t="str">
        <f>VLOOKUP(I401,Presupuesto!$B$11:$C$565,2,0)</f>
        <v>SUELDOS Y SALARIOS PERMANENTES</v>
      </c>
      <c r="K401" s="35" t="str">
        <f t="shared" si="12"/>
        <v>Posgrado</v>
      </c>
      <c r="L401" s="35" t="s">
        <v>355</v>
      </c>
    </row>
    <row r="402" spans="3:12" x14ac:dyDescent="0.25">
      <c r="C402" s="108" t="s">
        <v>26</v>
      </c>
      <c r="D402" s="100"/>
      <c r="E402" s="91">
        <v>0</v>
      </c>
      <c r="F402" s="37">
        <f>IF(E401=0,"",(G401/E401)/12*E401)</f>
        <v>0</v>
      </c>
      <c r="G402" s="34">
        <f>F402</f>
        <v>0</v>
      </c>
      <c r="H402" s="101"/>
      <c r="I402" s="53" t="s">
        <v>476</v>
      </c>
      <c r="J402" s="53" t="str">
        <f>VLOOKUP(I402,Presupuesto!$B$11:$C$565,2,0)</f>
        <v>AGUINALDO Y DECIMO CUARTO MES</v>
      </c>
      <c r="K402" s="35" t="str">
        <f t="shared" si="12"/>
        <v>Posgrado</v>
      </c>
      <c r="L402" s="35" t="s">
        <v>355</v>
      </c>
    </row>
    <row r="403" spans="3:12" ht="15.75" thickBot="1" x14ac:dyDescent="0.3">
      <c r="C403" s="109" t="s">
        <v>27</v>
      </c>
      <c r="D403" s="100"/>
      <c r="E403" s="91">
        <v>0</v>
      </c>
      <c r="F403" s="54">
        <f>IF(E401&lt;6,"",((E401-6)/12)*(G401/E401))</f>
        <v>0</v>
      </c>
      <c r="G403" s="34">
        <f>F403</f>
        <v>0</v>
      </c>
      <c r="H403" s="101"/>
      <c r="I403" s="38" t="s">
        <v>479</v>
      </c>
      <c r="J403" s="38" t="str">
        <f>VLOOKUP(I403,Presupuesto!$B$11:$C$565,2,0)</f>
        <v>DECIMOCUARTO MES</v>
      </c>
      <c r="K403" s="35" t="str">
        <f t="shared" si="12"/>
        <v>Posgrado</v>
      </c>
      <c r="L403" s="35" t="s">
        <v>355</v>
      </c>
    </row>
    <row r="404" spans="3:12" ht="15.75" thickBot="1" x14ac:dyDescent="0.3">
      <c r="C404" s="74" t="s">
        <v>451</v>
      </c>
      <c r="D404" s="136"/>
      <c r="E404" s="89">
        <v>12</v>
      </c>
      <c r="F404" s="239">
        <f>HLOOKUP($C404,$BZ$2:$CM$3,2,0)</f>
        <v>15004.09</v>
      </c>
      <c r="G404" s="50">
        <f>D404*E404*F404</f>
        <v>0</v>
      </c>
      <c r="H404" s="103"/>
      <c r="I404" s="51" t="s">
        <v>456</v>
      </c>
      <c r="J404" s="51" t="str">
        <f>VLOOKUP(I404,Presupuesto!$B$11:$C$565,2,0)</f>
        <v>SUELDOS Y SALARIOS PERMANENTES</v>
      </c>
      <c r="K404" s="35" t="str">
        <f t="shared" si="12"/>
        <v>Posgrado</v>
      </c>
      <c r="L404" s="35" t="s">
        <v>355</v>
      </c>
    </row>
    <row r="405" spans="3:12" x14ac:dyDescent="0.25">
      <c r="C405" s="108" t="s">
        <v>26</v>
      </c>
      <c r="D405" s="100"/>
      <c r="E405" s="91">
        <v>0</v>
      </c>
      <c r="F405" s="37">
        <f>IF(E404=0,"",(G404/E404)/12*E404)</f>
        <v>0</v>
      </c>
      <c r="G405" s="34">
        <f>F405</f>
        <v>0</v>
      </c>
      <c r="H405" s="101"/>
      <c r="I405" s="53" t="s">
        <v>476</v>
      </c>
      <c r="J405" s="53" t="str">
        <f>VLOOKUP(I405,Presupuesto!$B$11:$C$565,2,0)</f>
        <v>AGUINALDO Y DECIMO CUARTO MES</v>
      </c>
      <c r="K405" s="35" t="str">
        <f t="shared" si="12"/>
        <v>Posgrado</v>
      </c>
      <c r="L405" s="35" t="s">
        <v>355</v>
      </c>
    </row>
    <row r="406" spans="3:12" ht="15.75" thickBot="1" x14ac:dyDescent="0.3">
      <c r="C406" s="109" t="s">
        <v>27</v>
      </c>
      <c r="D406" s="100"/>
      <c r="E406" s="91">
        <v>0</v>
      </c>
      <c r="F406" s="54">
        <f>IF(E404&lt;6,"",((E404-6)/12)*(G404/E404))</f>
        <v>0</v>
      </c>
      <c r="G406" s="34">
        <f>F406</f>
        <v>0</v>
      </c>
      <c r="H406" s="101"/>
      <c r="I406" s="38" t="s">
        <v>479</v>
      </c>
      <c r="J406" s="38" t="str">
        <f>VLOOKUP(I406,Presupuesto!$B$11:$C$565,2,0)</f>
        <v>DECIMOCUARTO MES</v>
      </c>
      <c r="K406" s="35" t="str">
        <f t="shared" si="12"/>
        <v>Posgrado</v>
      </c>
      <c r="L406" s="35" t="s">
        <v>355</v>
      </c>
    </row>
    <row r="407" spans="3:12" ht="15.75" thickBot="1" x14ac:dyDescent="0.3">
      <c r="C407" s="74" t="s">
        <v>452</v>
      </c>
      <c r="D407" s="136"/>
      <c r="E407" s="89">
        <v>12</v>
      </c>
      <c r="F407" s="239">
        <f>HLOOKUP($C407,$BZ$2:$CM$3,2,0)</f>
        <v>13238.9</v>
      </c>
      <c r="G407" s="50">
        <f>D407*E407*F407</f>
        <v>0</v>
      </c>
      <c r="H407" s="103"/>
      <c r="I407" s="51" t="s">
        <v>456</v>
      </c>
      <c r="J407" s="51" t="str">
        <f>VLOOKUP(I407,Presupuesto!$B$11:$C$565,2,0)</f>
        <v>SUELDOS Y SALARIOS PERMANENTES</v>
      </c>
      <c r="K407" s="35" t="str">
        <f t="shared" si="12"/>
        <v>Posgrado</v>
      </c>
      <c r="L407" s="35" t="s">
        <v>355</v>
      </c>
    </row>
    <row r="408" spans="3:12" x14ac:dyDescent="0.25">
      <c r="C408" s="108" t="s">
        <v>26</v>
      </c>
      <c r="D408" s="100"/>
      <c r="E408" s="91">
        <v>0</v>
      </c>
      <c r="F408" s="37">
        <f>IF(E407=0,"",(G407/E407)/12*E407)</f>
        <v>0</v>
      </c>
      <c r="G408" s="34">
        <f>F408</f>
        <v>0</v>
      </c>
      <c r="H408" s="101"/>
      <c r="I408" s="53" t="s">
        <v>476</v>
      </c>
      <c r="J408" s="53" t="str">
        <f>VLOOKUP(I408,Presupuesto!$B$11:$C$565,2,0)</f>
        <v>AGUINALDO Y DECIMO CUARTO MES</v>
      </c>
      <c r="K408" s="35" t="str">
        <f t="shared" si="12"/>
        <v>Posgrado</v>
      </c>
      <c r="L408" s="35" t="s">
        <v>355</v>
      </c>
    </row>
    <row r="409" spans="3:12" ht="15.75" thickBot="1" x14ac:dyDescent="0.3">
      <c r="C409" s="109" t="s">
        <v>27</v>
      </c>
      <c r="D409" s="100"/>
      <c r="E409" s="91">
        <v>0</v>
      </c>
      <c r="F409" s="54">
        <f>IF(E407&lt;6,"",((E407-6)/12)*(G407/E407))</f>
        <v>0</v>
      </c>
      <c r="G409" s="34">
        <f>F409</f>
        <v>0</v>
      </c>
      <c r="H409" s="101"/>
      <c r="I409" s="38" t="s">
        <v>479</v>
      </c>
      <c r="J409" s="38" t="str">
        <f>VLOOKUP(I409,Presupuesto!$B$11:$C$565,2,0)</f>
        <v>DECIMOCUARTO MES</v>
      </c>
      <c r="K409" s="35" t="str">
        <f t="shared" si="12"/>
        <v>Posgrado</v>
      </c>
      <c r="L409" s="35" t="s">
        <v>355</v>
      </c>
    </row>
    <row r="410" spans="3:12" ht="15.75" thickBot="1" x14ac:dyDescent="0.3">
      <c r="C410" s="74" t="s">
        <v>453</v>
      </c>
      <c r="D410" s="136"/>
      <c r="E410" s="89">
        <v>12</v>
      </c>
      <c r="F410" s="239">
        <f>HLOOKUP($C410,$BZ$2:$CM$3,2,0)</f>
        <v>12356.31</v>
      </c>
      <c r="G410" s="50">
        <f>D410*E410*F410</f>
        <v>0</v>
      </c>
      <c r="H410" s="103"/>
      <c r="I410" s="51" t="s">
        <v>456</v>
      </c>
      <c r="J410" s="51" t="str">
        <f>VLOOKUP(I410,Presupuesto!$B$11:$C$565,2,0)</f>
        <v>SUELDOS Y SALARIOS PERMANENTES</v>
      </c>
      <c r="K410" s="35" t="str">
        <f t="shared" ref="K410:K427" si="13">$K$377</f>
        <v>Posgrado</v>
      </c>
      <c r="L410" s="35" t="s">
        <v>355</v>
      </c>
    </row>
    <row r="411" spans="3:12" x14ac:dyDescent="0.25">
      <c r="C411" s="108" t="s">
        <v>26</v>
      </c>
      <c r="D411" s="100"/>
      <c r="E411" s="91">
        <v>0</v>
      </c>
      <c r="F411" s="37">
        <f>IF(E410=0,"",(G410/E410)/12*E410)</f>
        <v>0</v>
      </c>
      <c r="G411" s="34">
        <f>F411</f>
        <v>0</v>
      </c>
      <c r="H411" s="101"/>
      <c r="I411" s="53" t="s">
        <v>476</v>
      </c>
      <c r="J411" s="53" t="str">
        <f>VLOOKUP(I411,Presupuesto!$B$11:$C$565,2,0)</f>
        <v>AGUINALDO Y DECIMO CUARTO MES</v>
      </c>
      <c r="K411" s="35" t="str">
        <f t="shared" si="13"/>
        <v>Posgrado</v>
      </c>
      <c r="L411" s="35" t="s">
        <v>355</v>
      </c>
    </row>
    <row r="412" spans="3:12" ht="15.75" thickBot="1" x14ac:dyDescent="0.3">
      <c r="C412" s="109" t="s">
        <v>27</v>
      </c>
      <c r="D412" s="100"/>
      <c r="E412" s="91">
        <v>0</v>
      </c>
      <c r="F412" s="54">
        <f>IF(E410&lt;6,"",((E410-6)/12)*(G410/E410))</f>
        <v>0</v>
      </c>
      <c r="G412" s="34">
        <f>F412</f>
        <v>0</v>
      </c>
      <c r="H412" s="101"/>
      <c r="I412" s="38" t="s">
        <v>479</v>
      </c>
      <c r="J412" s="38" t="str">
        <f>VLOOKUP(I412,Presupuesto!$B$11:$C$565,2,0)</f>
        <v>DECIMOCUARTO MES</v>
      </c>
      <c r="K412" s="35" t="str">
        <f t="shared" si="13"/>
        <v>Posgrado</v>
      </c>
      <c r="L412" s="35" t="s">
        <v>355</v>
      </c>
    </row>
    <row r="413" spans="3:12" ht="15.75" thickBot="1" x14ac:dyDescent="0.3">
      <c r="C413" s="74" t="s">
        <v>454</v>
      </c>
      <c r="D413" s="136"/>
      <c r="E413" s="89">
        <v>12</v>
      </c>
      <c r="F413" s="239">
        <f>HLOOKUP($C413,$BZ$2:$CM$3,2,0)</f>
        <v>463.22</v>
      </c>
      <c r="G413" s="50">
        <f>D413*E413*F413</f>
        <v>0</v>
      </c>
      <c r="H413" s="103"/>
      <c r="I413" s="51" t="s">
        <v>456</v>
      </c>
      <c r="J413" s="51" t="str">
        <f>VLOOKUP(I413,Presupuesto!$B$11:$C$565,2,0)</f>
        <v>SUELDOS Y SALARIOS PERMANENTES</v>
      </c>
      <c r="K413" s="35" t="str">
        <f t="shared" si="13"/>
        <v>Posgrado</v>
      </c>
      <c r="L413" s="35" t="s">
        <v>355</v>
      </c>
    </row>
    <row r="414" spans="3:12" x14ac:dyDescent="0.25">
      <c r="C414" s="108" t="s">
        <v>26</v>
      </c>
      <c r="D414" s="100"/>
      <c r="E414" s="91">
        <v>0</v>
      </c>
      <c r="F414" s="37">
        <f>IF(E413=0,"",(G413/E413)/12*E413)</f>
        <v>0</v>
      </c>
      <c r="G414" s="34">
        <f>F414</f>
        <v>0</v>
      </c>
      <c r="H414" s="101"/>
      <c r="I414" s="53" t="s">
        <v>476</v>
      </c>
      <c r="J414" s="53" t="str">
        <f>VLOOKUP(I414,Presupuesto!$B$11:$C$565,2,0)</f>
        <v>AGUINALDO Y DECIMO CUARTO MES</v>
      </c>
      <c r="K414" s="35" t="str">
        <f t="shared" si="13"/>
        <v>Posgrado</v>
      </c>
      <c r="L414" s="35" t="s">
        <v>355</v>
      </c>
    </row>
    <row r="415" spans="3:12" ht="15.75" thickBot="1" x14ac:dyDescent="0.3">
      <c r="C415" s="109" t="s">
        <v>27</v>
      </c>
      <c r="D415" s="100"/>
      <c r="E415" s="91">
        <v>0</v>
      </c>
      <c r="F415" s="54">
        <f>IF(E413&lt;6,"",((E413-6)/12)*(G413/E413))</f>
        <v>0</v>
      </c>
      <c r="G415" s="34">
        <f>F415</f>
        <v>0</v>
      </c>
      <c r="H415" s="101"/>
      <c r="I415" s="38" t="s">
        <v>479</v>
      </c>
      <c r="J415" s="38" t="str">
        <f>VLOOKUP(I415,Presupuesto!$B$11:$C$565,2,0)</f>
        <v>DECIMOCUARTO MES</v>
      </c>
      <c r="K415" s="35" t="str">
        <f t="shared" si="13"/>
        <v>Posgrado</v>
      </c>
      <c r="L415" s="35" t="s">
        <v>355</v>
      </c>
    </row>
    <row r="416" spans="3:12" ht="15.75" thickBot="1" x14ac:dyDescent="0.3">
      <c r="C416" s="74" t="s">
        <v>455</v>
      </c>
      <c r="D416" s="136"/>
      <c r="E416" s="89">
        <v>12</v>
      </c>
      <c r="F416" s="239">
        <f>HLOOKUP($C416,$BZ$2:$CM$3,2,0)</f>
        <v>2007.3</v>
      </c>
      <c r="G416" s="50">
        <f>D416*E416*F416</f>
        <v>0</v>
      </c>
      <c r="H416" s="103"/>
      <c r="I416" s="51" t="s">
        <v>456</v>
      </c>
      <c r="J416" s="51" t="str">
        <f>VLOOKUP(I416,Presupuesto!$B$11:$C$565,2,0)</f>
        <v>SUELDOS Y SALARIOS PERMANENTES</v>
      </c>
      <c r="K416" s="35" t="str">
        <f t="shared" si="13"/>
        <v>Posgrado</v>
      </c>
      <c r="L416" s="35" t="s">
        <v>355</v>
      </c>
    </row>
    <row r="417" spans="3:12" x14ac:dyDescent="0.25">
      <c r="C417" s="108" t="s">
        <v>26</v>
      </c>
      <c r="D417" s="100"/>
      <c r="E417" s="91">
        <v>0</v>
      </c>
      <c r="F417" s="37">
        <f>IF(E416=0,"",(G416/E416)/12*E416)</f>
        <v>0</v>
      </c>
      <c r="G417" s="34">
        <f>F417</f>
        <v>0</v>
      </c>
      <c r="H417" s="101"/>
      <c r="I417" s="53" t="s">
        <v>476</v>
      </c>
      <c r="J417" s="53" t="str">
        <f>VLOOKUP(I417,Presupuesto!$B$11:$C$565,2,0)</f>
        <v>AGUINALDO Y DECIMO CUARTO MES</v>
      </c>
      <c r="K417" s="35" t="str">
        <f t="shared" si="13"/>
        <v>Posgrado</v>
      </c>
      <c r="L417" s="35" t="s">
        <v>355</v>
      </c>
    </row>
    <row r="418" spans="3:12" ht="15.75" thickBot="1" x14ac:dyDescent="0.3">
      <c r="C418" s="109" t="s">
        <v>27</v>
      </c>
      <c r="D418" s="100"/>
      <c r="E418" s="91">
        <v>0</v>
      </c>
      <c r="F418" s="54">
        <f>IF(E416&lt;6,"",((E416-6)/12)*(G416/E416))</f>
        <v>0</v>
      </c>
      <c r="G418" s="34">
        <f>F418</f>
        <v>0</v>
      </c>
      <c r="H418" s="101"/>
      <c r="I418" s="38" t="s">
        <v>479</v>
      </c>
      <c r="J418" s="38" t="str">
        <f>VLOOKUP(I418,Presupuesto!$B$11:$C$565,2,0)</f>
        <v>DECIMOCUARTO MES</v>
      </c>
      <c r="K418" s="35" t="str">
        <f t="shared" si="13"/>
        <v>Posgrado</v>
      </c>
      <c r="L418" s="35" t="s">
        <v>355</v>
      </c>
    </row>
    <row r="419" spans="3:12" ht="15.75" thickBot="1" x14ac:dyDescent="0.3">
      <c r="C419" s="77" t="s">
        <v>51</v>
      </c>
      <c r="D419" s="136"/>
      <c r="E419" s="89">
        <v>12</v>
      </c>
      <c r="F419" s="76">
        <v>30000</v>
      </c>
      <c r="G419" s="50">
        <f>D419*E419*F419</f>
        <v>0</v>
      </c>
      <c r="H419" s="103"/>
      <c r="I419" s="51" t="s">
        <v>524</v>
      </c>
      <c r="J419" s="51" t="str">
        <f>VLOOKUP(I419,Presupuesto!$B$11:$C$565,2,0)</f>
        <v>CONTRATOS ESPECIALES</v>
      </c>
      <c r="K419" s="35" t="str">
        <f t="shared" si="13"/>
        <v>Posgrado</v>
      </c>
      <c r="L419" s="35" t="s">
        <v>355</v>
      </c>
    </row>
    <row r="420" spans="3:12" x14ac:dyDescent="0.25">
      <c r="C420" s="108" t="s">
        <v>26</v>
      </c>
      <c r="D420" s="100"/>
      <c r="E420" s="91">
        <v>0</v>
      </c>
      <c r="F420" s="54">
        <f>IF(E419=0,"",(G419/E419)/12*E419)</f>
        <v>0</v>
      </c>
      <c r="G420" s="34">
        <f>F420</f>
        <v>0</v>
      </c>
      <c r="H420" s="101"/>
      <c r="I420" s="38" t="s">
        <v>524</v>
      </c>
      <c r="J420" s="38" t="str">
        <f>VLOOKUP(I420,Presupuesto!$B$11:$C$565,2,0)</f>
        <v>CONTRATOS ESPECIALES</v>
      </c>
      <c r="K420" s="35" t="str">
        <f t="shared" si="13"/>
        <v>Posgrado</v>
      </c>
      <c r="L420" s="35" t="s">
        <v>354</v>
      </c>
    </row>
    <row r="421" spans="3:12" ht="15.75" thickBot="1" x14ac:dyDescent="0.3">
      <c r="C421" s="109" t="s">
        <v>27</v>
      </c>
      <c r="D421" s="100"/>
      <c r="E421" s="91">
        <v>0</v>
      </c>
      <c r="F421" s="37">
        <f>IF(E419&lt;6,"",((E419-6)/12)*(G419/E419))</f>
        <v>0</v>
      </c>
      <c r="G421" s="34">
        <f>F421</f>
        <v>0</v>
      </c>
      <c r="H421" s="101"/>
      <c r="I421" s="38" t="s">
        <v>524</v>
      </c>
      <c r="J421" s="38" t="str">
        <f>VLOOKUP(I421,Presupuesto!$B$11:$C$565,2,0)</f>
        <v>CONTRATOS ESPECIALES</v>
      </c>
      <c r="K421" s="35" t="str">
        <f t="shared" si="13"/>
        <v>Posgrado</v>
      </c>
      <c r="L421" s="35" t="s">
        <v>359</v>
      </c>
    </row>
    <row r="422" spans="3:12" ht="15.75" thickBot="1" x14ac:dyDescent="0.3">
      <c r="C422" s="77" t="s">
        <v>28</v>
      </c>
      <c r="D422" s="136"/>
      <c r="E422" s="89">
        <v>12</v>
      </c>
      <c r="F422" s="55">
        <v>30000</v>
      </c>
      <c r="G422" s="50">
        <f>D422*E422*F422</f>
        <v>0</v>
      </c>
      <c r="H422" s="103"/>
      <c r="I422" s="51" t="s">
        <v>665</v>
      </c>
      <c r="J422" s="51" t="str">
        <f>VLOOKUP(I422,Presupuesto!$B$11:$C$565,2,0)</f>
        <v>OTROS SERVICIOS TECNICOS Y PROFESIONALES</v>
      </c>
      <c r="K422" s="35" t="str">
        <f t="shared" si="13"/>
        <v>Posgrado</v>
      </c>
      <c r="L422" s="35" t="s">
        <v>354</v>
      </c>
    </row>
    <row r="423" spans="3:12" x14ac:dyDescent="0.25">
      <c r="C423" s="108" t="s">
        <v>26</v>
      </c>
      <c r="D423" s="100"/>
      <c r="E423" s="91">
        <v>0</v>
      </c>
      <c r="F423" s="37">
        <v>0</v>
      </c>
      <c r="G423" s="34">
        <f>F423</f>
        <v>0</v>
      </c>
      <c r="H423" s="101"/>
      <c r="I423" s="38" t="s">
        <v>665</v>
      </c>
      <c r="J423" s="38" t="str">
        <f>VLOOKUP(I423,Presupuesto!$B$11:$C$565,2,0)</f>
        <v>OTROS SERVICIOS TECNICOS Y PROFESIONALES</v>
      </c>
      <c r="K423" s="35" t="str">
        <f t="shared" si="13"/>
        <v>Posgrado</v>
      </c>
      <c r="L423" s="35" t="s">
        <v>354</v>
      </c>
    </row>
    <row r="424" spans="3:12" ht="15.75" thickBot="1" x14ac:dyDescent="0.3">
      <c r="C424" s="109" t="s">
        <v>27</v>
      </c>
      <c r="D424" s="100"/>
      <c r="E424" s="91">
        <v>0</v>
      </c>
      <c r="F424" s="37">
        <v>0</v>
      </c>
      <c r="G424" s="34">
        <f>F424</f>
        <v>0</v>
      </c>
      <c r="H424" s="101"/>
      <c r="I424" s="38" t="s">
        <v>665</v>
      </c>
      <c r="J424" s="38" t="str">
        <f>VLOOKUP(I424,Presupuesto!$B$11:$C$565,2,0)</f>
        <v>OTROS SERVICIOS TECNICOS Y PROFESIONALES</v>
      </c>
      <c r="K424" s="35" t="str">
        <f t="shared" si="13"/>
        <v>Posgrado</v>
      </c>
      <c r="L424" s="35" t="s">
        <v>354</v>
      </c>
    </row>
    <row r="425" spans="3:12" ht="15.75" thickBot="1" x14ac:dyDescent="0.3">
      <c r="C425" s="77" t="s">
        <v>29</v>
      </c>
      <c r="D425" s="136"/>
      <c r="E425" s="89">
        <v>12</v>
      </c>
      <c r="F425" s="55">
        <v>30000</v>
      </c>
      <c r="G425" s="50">
        <f>D425*E425*F425</f>
        <v>0</v>
      </c>
      <c r="H425" s="103"/>
      <c r="I425" s="51" t="s">
        <v>456</v>
      </c>
      <c r="J425" s="51" t="str">
        <f>VLOOKUP(I425,Presupuesto!$B$11:$C$565,2,0)</f>
        <v>SUELDOS Y SALARIOS PERMANENTES</v>
      </c>
      <c r="K425" s="35" t="str">
        <f t="shared" si="13"/>
        <v>Posgrado</v>
      </c>
      <c r="L425" s="35" t="s">
        <v>354</v>
      </c>
    </row>
    <row r="426" spans="3:12" x14ac:dyDescent="0.25">
      <c r="C426" s="108" t="s">
        <v>26</v>
      </c>
      <c r="D426" s="106"/>
      <c r="E426" s="68">
        <v>0</v>
      </c>
      <c r="F426" s="56">
        <f>IF(E425=0,"",(G425/E425)/12*E425)</f>
        <v>0</v>
      </c>
      <c r="G426" s="57">
        <f>F426</f>
        <v>0</v>
      </c>
      <c r="H426" s="101"/>
      <c r="I426" s="38" t="s">
        <v>476</v>
      </c>
      <c r="J426" s="38" t="str">
        <f>VLOOKUP(I426,Presupuesto!$B$11:$C$565,2,0)</f>
        <v>AGUINALDO Y DECIMO CUARTO MES</v>
      </c>
      <c r="K426" s="35" t="str">
        <f t="shared" si="13"/>
        <v>Posgrado</v>
      </c>
      <c r="L426" s="35" t="s">
        <v>354</v>
      </c>
    </row>
    <row r="427" spans="3:12" ht="15.75" thickBot="1" x14ac:dyDescent="0.3">
      <c r="C427" s="110" t="s">
        <v>27</v>
      </c>
      <c r="D427" s="99"/>
      <c r="E427" s="69">
        <v>0</v>
      </c>
      <c r="F427" s="42">
        <f>IF(E425&lt;6,"",((E425-6)/12)*(G425/E425))</f>
        <v>0</v>
      </c>
      <c r="G427" s="42">
        <f>F427</f>
        <v>0</v>
      </c>
      <c r="H427" s="99"/>
      <c r="I427" s="43" t="s">
        <v>479</v>
      </c>
      <c r="J427" s="61" t="str">
        <f>VLOOKUP(I427,Presupuesto!$B$11:$C$565,2,0)</f>
        <v>DECIMOCUARTO MES</v>
      </c>
      <c r="K427" s="43" t="str">
        <f t="shared" si="13"/>
        <v>Posgrado</v>
      </c>
      <c r="L427" s="61" t="s">
        <v>354</v>
      </c>
    </row>
    <row r="429" spans="3:12" ht="15.75" thickBot="1" x14ac:dyDescent="0.3">
      <c r="K429" s="90"/>
    </row>
    <row r="430" spans="3:12" ht="15.75" thickBot="1" x14ac:dyDescent="0.3">
      <c r="C430" s="7" t="s">
        <v>11</v>
      </c>
      <c r="D430" s="2">
        <f>SUM(G437:G487)</f>
        <v>0</v>
      </c>
      <c r="E430" s="30"/>
      <c r="F430" s="30"/>
      <c r="G430" s="30"/>
      <c r="H430" s="14"/>
      <c r="I430" s="14"/>
      <c r="J430" s="14"/>
      <c r="K430" s="90"/>
    </row>
    <row r="431" spans="3:12" x14ac:dyDescent="0.25">
      <c r="D431" s="3"/>
      <c r="E431" s="30"/>
      <c r="F431" s="30"/>
      <c r="G431" s="30"/>
      <c r="H431" s="14"/>
      <c r="I431" s="14"/>
      <c r="J431" s="14"/>
      <c r="K431" s="90"/>
    </row>
    <row r="432" spans="3:12" x14ac:dyDescent="0.25">
      <c r="D432" s="3"/>
      <c r="E432" s="30"/>
      <c r="F432" s="30"/>
      <c r="G432" s="30"/>
      <c r="H432" s="14"/>
      <c r="I432" s="14"/>
      <c r="J432" s="14"/>
      <c r="K432" s="90"/>
    </row>
    <row r="433" spans="3:12" ht="15.75" x14ac:dyDescent="0.25">
      <c r="C433" s="139" t="s">
        <v>352</v>
      </c>
      <c r="D433" s="302"/>
      <c r="E433" s="30"/>
      <c r="F433" s="30"/>
      <c r="G433" s="30"/>
      <c r="H433" s="14"/>
      <c r="I433" s="14"/>
      <c r="J433" s="14"/>
      <c r="K433" s="90"/>
    </row>
    <row r="434" spans="3:12" ht="18.75" x14ac:dyDescent="0.25">
      <c r="C434" s="147"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
      <c r="E434" s="30"/>
      <c r="F434" s="30"/>
      <c r="G434" s="30"/>
      <c r="H434" s="14"/>
      <c r="I434" s="14"/>
      <c r="J434" s="14"/>
      <c r="K434" s="90"/>
    </row>
    <row r="435" spans="3:12" ht="15.75" thickBot="1" x14ac:dyDescent="0.3">
      <c r="C435" s="114"/>
      <c r="D435" s="3"/>
      <c r="E435" s="30"/>
      <c r="F435" s="30"/>
      <c r="G435" s="30"/>
      <c r="H435" s="14"/>
      <c r="I435" s="14"/>
      <c r="J435" s="14"/>
      <c r="K435" s="90"/>
    </row>
    <row r="436" spans="3:12" ht="30.75" thickBot="1" x14ac:dyDescent="0.3">
      <c r="C436" s="71" t="s">
        <v>12</v>
      </c>
      <c r="D436" s="75" t="s">
        <v>23</v>
      </c>
      <c r="E436" s="107" t="s">
        <v>24</v>
      </c>
      <c r="F436" s="75" t="s">
        <v>25</v>
      </c>
      <c r="G436" s="72" t="s">
        <v>6</v>
      </c>
      <c r="H436" s="70" t="s">
        <v>91</v>
      </c>
      <c r="I436" s="73" t="s">
        <v>14</v>
      </c>
      <c r="J436" s="73" t="s">
        <v>92</v>
      </c>
      <c r="K436" s="73" t="s">
        <v>370</v>
      </c>
      <c r="L436" s="73" t="s">
        <v>371</v>
      </c>
    </row>
    <row r="437" spans="3:12" ht="15.75" thickBot="1" x14ac:dyDescent="0.3">
      <c r="C437" s="74" t="s">
        <v>442</v>
      </c>
      <c r="D437" s="136"/>
      <c r="E437" s="89">
        <v>12</v>
      </c>
      <c r="F437" s="239">
        <f>HLOOKUP($C437,$BZ$2:$CM$3,2,0)</f>
        <v>43674.39</v>
      </c>
      <c r="G437" s="50">
        <f>D437*E437*F437</f>
        <v>0</v>
      </c>
      <c r="H437" s="103"/>
      <c r="I437" s="51" t="s">
        <v>456</v>
      </c>
      <c r="J437" s="51" t="str">
        <f>VLOOKUP(I437,Presupuesto!$B$11:$C$565,2,0)</f>
        <v>SUELDOS Y SALARIOS PERMANENTES</v>
      </c>
      <c r="K437" s="155" t="s">
        <v>1413</v>
      </c>
      <c r="L437" s="35" t="s">
        <v>354</v>
      </c>
    </row>
    <row r="438" spans="3:12" x14ac:dyDescent="0.25">
      <c r="C438" s="108" t="s">
        <v>26</v>
      </c>
      <c r="D438" s="100"/>
      <c r="E438" s="91">
        <v>0</v>
      </c>
      <c r="F438" s="37">
        <f>IF(E437=0,"",(G437/E437)/12*E437)</f>
        <v>0</v>
      </c>
      <c r="G438" s="34">
        <f>F438</f>
        <v>0</v>
      </c>
      <c r="H438" s="101"/>
      <c r="I438" s="53" t="s">
        <v>476</v>
      </c>
      <c r="J438" s="53" t="str">
        <f>VLOOKUP(I438,Presupuesto!$B$11:$C$565,2,0)</f>
        <v>AGUINALDO Y DECIMO CUARTO MES</v>
      </c>
      <c r="K438" s="35" t="str">
        <f t="shared" ref="K438:K469" si="14">$K$437</f>
        <v>Posgrado</v>
      </c>
      <c r="L438" s="35" t="s">
        <v>372</v>
      </c>
    </row>
    <row r="439" spans="3:12" ht="15.75" thickBot="1" x14ac:dyDescent="0.3">
      <c r="C439" s="109" t="s">
        <v>27</v>
      </c>
      <c r="D439" s="100"/>
      <c r="E439" s="91">
        <v>0</v>
      </c>
      <c r="F439" s="54">
        <f>IF(E437&lt;6,"",((E437-6)/12)*(G437/E437))</f>
        <v>0</v>
      </c>
      <c r="G439" s="34">
        <f>F439</f>
        <v>0</v>
      </c>
      <c r="H439" s="101"/>
      <c r="I439" s="38" t="s">
        <v>479</v>
      </c>
      <c r="J439" s="38" t="str">
        <f>VLOOKUP(I439,Presupuesto!$B$11:$C$565,2,0)</f>
        <v>DECIMOCUARTO MES</v>
      </c>
      <c r="K439" s="35" t="str">
        <f t="shared" si="14"/>
        <v>Posgrado</v>
      </c>
      <c r="L439" s="35" t="s">
        <v>355</v>
      </c>
    </row>
    <row r="440" spans="3:12" ht="15.75" thickBot="1" x14ac:dyDescent="0.3">
      <c r="C440" s="74" t="s">
        <v>443</v>
      </c>
      <c r="D440" s="136"/>
      <c r="E440" s="89">
        <v>12</v>
      </c>
      <c r="F440" s="239">
        <f>HLOOKUP($C440,$BZ$2:$CM$3,2,0)</f>
        <v>39703.99</v>
      </c>
      <c r="G440" s="50">
        <f>D440*E440*F440</f>
        <v>0</v>
      </c>
      <c r="H440" s="103"/>
      <c r="I440" s="51" t="s">
        <v>456</v>
      </c>
      <c r="J440" s="51" t="str">
        <f>VLOOKUP(I440,Presupuesto!$B$11:$C$565,2,0)</f>
        <v>SUELDOS Y SALARIOS PERMANENTES</v>
      </c>
      <c r="K440" s="35" t="str">
        <f t="shared" si="14"/>
        <v>Posgrado</v>
      </c>
      <c r="L440" s="35" t="s">
        <v>355</v>
      </c>
    </row>
    <row r="441" spans="3:12" x14ac:dyDescent="0.25">
      <c r="C441" s="108" t="s">
        <v>26</v>
      </c>
      <c r="D441" s="100"/>
      <c r="E441" s="91">
        <v>0</v>
      </c>
      <c r="F441" s="37">
        <f>IF(E440=0,"",(G440/E440)/12*E440)</f>
        <v>0</v>
      </c>
      <c r="G441" s="34">
        <f>F441</f>
        <v>0</v>
      </c>
      <c r="H441" s="101"/>
      <c r="I441" s="53" t="s">
        <v>476</v>
      </c>
      <c r="J441" s="53" t="str">
        <f>VLOOKUP(I441,Presupuesto!$B$11:$C$565,2,0)</f>
        <v>AGUINALDO Y DECIMO CUARTO MES</v>
      </c>
      <c r="K441" s="35" t="str">
        <f t="shared" si="14"/>
        <v>Posgrado</v>
      </c>
      <c r="L441" s="35" t="s">
        <v>355</v>
      </c>
    </row>
    <row r="442" spans="3:12" ht="15.75" thickBot="1" x14ac:dyDescent="0.3">
      <c r="C442" s="109" t="s">
        <v>27</v>
      </c>
      <c r="D442" s="100"/>
      <c r="E442" s="91">
        <v>0</v>
      </c>
      <c r="F442" s="54">
        <f>IF(E440&lt;6,"",((E440-6)/12)*(G440/E440))</f>
        <v>0</v>
      </c>
      <c r="G442" s="34">
        <f>F442</f>
        <v>0</v>
      </c>
      <c r="H442" s="101"/>
      <c r="I442" s="38" t="s">
        <v>479</v>
      </c>
      <c r="J442" s="38" t="str">
        <f>VLOOKUP(I442,Presupuesto!$B$11:$C$565,2,0)</f>
        <v>DECIMOCUARTO MES</v>
      </c>
      <c r="K442" s="35" t="str">
        <f t="shared" si="14"/>
        <v>Posgrado</v>
      </c>
      <c r="L442" s="35" t="s">
        <v>355</v>
      </c>
    </row>
    <row r="443" spans="3:12" ht="15.75" thickBot="1" x14ac:dyDescent="0.3">
      <c r="C443" s="74" t="s">
        <v>444</v>
      </c>
      <c r="D443" s="136"/>
      <c r="E443" s="89">
        <v>12</v>
      </c>
      <c r="F443" s="239">
        <f>HLOOKUP($C443,$BZ$2:$CM$3,2,0)</f>
        <v>35733.589999999997</v>
      </c>
      <c r="G443" s="50">
        <f>D443*E443*F443</f>
        <v>0</v>
      </c>
      <c r="H443" s="103"/>
      <c r="I443" s="51" t="s">
        <v>456</v>
      </c>
      <c r="J443" s="51" t="str">
        <f>VLOOKUP(I443,Presupuesto!$B$11:$C$565,2,0)</f>
        <v>SUELDOS Y SALARIOS PERMANENTES</v>
      </c>
      <c r="K443" s="35" t="str">
        <f t="shared" si="14"/>
        <v>Posgrado</v>
      </c>
      <c r="L443" s="35" t="s">
        <v>355</v>
      </c>
    </row>
    <row r="444" spans="3:12" x14ac:dyDescent="0.25">
      <c r="C444" s="108" t="s">
        <v>26</v>
      </c>
      <c r="D444" s="100"/>
      <c r="E444" s="91">
        <v>0</v>
      </c>
      <c r="F444" s="37">
        <f>IF(E443=0,"",(G443/E443)/12*E443)</f>
        <v>0</v>
      </c>
      <c r="G444" s="34">
        <f>F444</f>
        <v>0</v>
      </c>
      <c r="H444" s="101"/>
      <c r="I444" s="53" t="s">
        <v>476</v>
      </c>
      <c r="J444" s="53" t="str">
        <f>VLOOKUP(I444,Presupuesto!$B$11:$C$565,2,0)</f>
        <v>AGUINALDO Y DECIMO CUARTO MES</v>
      </c>
      <c r="K444" s="35" t="str">
        <f t="shared" si="14"/>
        <v>Posgrado</v>
      </c>
      <c r="L444" s="35" t="s">
        <v>355</v>
      </c>
    </row>
    <row r="445" spans="3:12" ht="15.75" thickBot="1" x14ac:dyDescent="0.3">
      <c r="C445" s="109" t="s">
        <v>27</v>
      </c>
      <c r="D445" s="100"/>
      <c r="E445" s="91">
        <v>0</v>
      </c>
      <c r="F445" s="54">
        <f>IF(E443&lt;6,"",((E443-6)/12)*(G443/E443))</f>
        <v>0</v>
      </c>
      <c r="G445" s="34">
        <f>F445</f>
        <v>0</v>
      </c>
      <c r="H445" s="101"/>
      <c r="I445" s="38" t="s">
        <v>479</v>
      </c>
      <c r="J445" s="38" t="str">
        <f>VLOOKUP(I445,Presupuesto!$B$11:$C$565,2,0)</f>
        <v>DECIMOCUARTO MES</v>
      </c>
      <c r="K445" s="35" t="str">
        <f t="shared" si="14"/>
        <v>Posgrado</v>
      </c>
      <c r="L445" s="35" t="s">
        <v>355</v>
      </c>
    </row>
    <row r="446" spans="3:12" ht="15.75" thickBot="1" x14ac:dyDescent="0.3">
      <c r="C446" s="74" t="s">
        <v>445</v>
      </c>
      <c r="D446" s="136"/>
      <c r="E446" s="89">
        <v>12</v>
      </c>
      <c r="F446" s="239">
        <f>HLOOKUP($C446,$BZ$2:$CM$3,2,0)</f>
        <v>31763.19</v>
      </c>
      <c r="G446" s="50">
        <f>D446*E446*F446</f>
        <v>0</v>
      </c>
      <c r="H446" s="103"/>
      <c r="I446" s="51" t="s">
        <v>456</v>
      </c>
      <c r="J446" s="51" t="str">
        <f>VLOOKUP(I446,Presupuesto!$B$11:$C$565,2,0)</f>
        <v>SUELDOS Y SALARIOS PERMANENTES</v>
      </c>
      <c r="K446" s="35" t="str">
        <f t="shared" si="14"/>
        <v>Posgrado</v>
      </c>
      <c r="L446" s="35" t="s">
        <v>355</v>
      </c>
    </row>
    <row r="447" spans="3:12" x14ac:dyDescent="0.25">
      <c r="C447" s="108" t="s">
        <v>26</v>
      </c>
      <c r="D447" s="100"/>
      <c r="E447" s="91">
        <v>0</v>
      </c>
      <c r="F447" s="37">
        <f>IF(E446=0,"",(G446/E446)/12*E446)</f>
        <v>0</v>
      </c>
      <c r="G447" s="34">
        <f>F447</f>
        <v>0</v>
      </c>
      <c r="H447" s="101"/>
      <c r="I447" s="53" t="s">
        <v>476</v>
      </c>
      <c r="J447" s="53" t="str">
        <f>VLOOKUP(I447,Presupuesto!$B$11:$C$565,2,0)</f>
        <v>AGUINALDO Y DECIMO CUARTO MES</v>
      </c>
      <c r="K447" s="35" t="str">
        <f t="shared" si="14"/>
        <v>Posgrado</v>
      </c>
      <c r="L447" s="35" t="s">
        <v>355</v>
      </c>
    </row>
    <row r="448" spans="3:12" ht="15.75" thickBot="1" x14ac:dyDescent="0.3">
      <c r="C448" s="109" t="s">
        <v>27</v>
      </c>
      <c r="D448" s="100"/>
      <c r="E448" s="91">
        <v>0</v>
      </c>
      <c r="F448" s="54">
        <f>IF(E446&lt;6,"",((E446-6)/12)*(G446/E446))</f>
        <v>0</v>
      </c>
      <c r="G448" s="34">
        <f>F448</f>
        <v>0</v>
      </c>
      <c r="H448" s="101"/>
      <c r="I448" s="38" t="s">
        <v>479</v>
      </c>
      <c r="J448" s="38" t="str">
        <f>VLOOKUP(I448,Presupuesto!$B$11:$C$565,2,0)</f>
        <v>DECIMOCUARTO MES</v>
      </c>
      <c r="K448" s="35" t="str">
        <f t="shared" si="14"/>
        <v>Posgrado</v>
      </c>
      <c r="L448" s="35" t="s">
        <v>355</v>
      </c>
    </row>
    <row r="449" spans="3:12" ht="15.75" thickBot="1" x14ac:dyDescent="0.3">
      <c r="C449" s="74" t="s">
        <v>446</v>
      </c>
      <c r="D449" s="136"/>
      <c r="E449" s="89">
        <v>12</v>
      </c>
      <c r="F449" s="239">
        <f>HLOOKUP($C449,$BZ$2:$CM$3,2,0)</f>
        <v>29777.99</v>
      </c>
      <c r="G449" s="50">
        <f>D449*E449*F449</f>
        <v>0</v>
      </c>
      <c r="H449" s="103"/>
      <c r="I449" s="51" t="s">
        <v>456</v>
      </c>
      <c r="J449" s="51" t="str">
        <f>VLOOKUP(I449,Presupuesto!$B$11:$C$565,2,0)</f>
        <v>SUELDOS Y SALARIOS PERMANENTES</v>
      </c>
      <c r="K449" s="35" t="str">
        <f t="shared" si="14"/>
        <v>Posgrado</v>
      </c>
      <c r="L449" s="35" t="s">
        <v>355</v>
      </c>
    </row>
    <row r="450" spans="3:12" x14ac:dyDescent="0.25">
      <c r="C450" s="108" t="s">
        <v>26</v>
      </c>
      <c r="D450" s="100"/>
      <c r="E450" s="91">
        <v>0</v>
      </c>
      <c r="F450" s="37">
        <f>IF(E449=0,"",(G449/E449)/12*E449)</f>
        <v>0</v>
      </c>
      <c r="G450" s="34">
        <f>F450</f>
        <v>0</v>
      </c>
      <c r="H450" s="101"/>
      <c r="I450" s="53" t="s">
        <v>476</v>
      </c>
      <c r="J450" s="53" t="str">
        <f>VLOOKUP(I450,Presupuesto!$B$11:$C$565,2,0)</f>
        <v>AGUINALDO Y DECIMO CUARTO MES</v>
      </c>
      <c r="K450" s="35" t="str">
        <f t="shared" si="14"/>
        <v>Posgrado</v>
      </c>
      <c r="L450" s="35" t="s">
        <v>355</v>
      </c>
    </row>
    <row r="451" spans="3:12" ht="15.75" thickBot="1" x14ac:dyDescent="0.3">
      <c r="C451" s="109" t="s">
        <v>27</v>
      </c>
      <c r="D451" s="100"/>
      <c r="E451" s="91">
        <v>0</v>
      </c>
      <c r="F451" s="54">
        <f>IF(E449&lt;6,"",((E449-6)/12)*(G449/E449))</f>
        <v>0</v>
      </c>
      <c r="G451" s="34">
        <f>F451</f>
        <v>0</v>
      </c>
      <c r="H451" s="101"/>
      <c r="I451" s="38" t="s">
        <v>479</v>
      </c>
      <c r="J451" s="38" t="str">
        <f>VLOOKUP(I451,Presupuesto!$B$11:$C$565,2,0)</f>
        <v>DECIMOCUARTO MES</v>
      </c>
      <c r="K451" s="35" t="str">
        <f t="shared" si="14"/>
        <v>Posgrado</v>
      </c>
      <c r="L451" s="35" t="s">
        <v>355</v>
      </c>
    </row>
    <row r="452" spans="3:12" ht="15.75" thickBot="1" x14ac:dyDescent="0.3">
      <c r="C452" s="74" t="s">
        <v>447</v>
      </c>
      <c r="D452" s="136"/>
      <c r="E452" s="89">
        <v>12</v>
      </c>
      <c r="F452" s="239">
        <f>HLOOKUP($C452,$BZ$2:$CM$3,2,0)</f>
        <v>27792.79</v>
      </c>
      <c r="G452" s="50">
        <f>D452*E452*F452</f>
        <v>0</v>
      </c>
      <c r="H452" s="103"/>
      <c r="I452" s="51" t="s">
        <v>456</v>
      </c>
      <c r="J452" s="51" t="str">
        <f>VLOOKUP(I452,Presupuesto!$B$11:$C$565,2,0)</f>
        <v>SUELDOS Y SALARIOS PERMANENTES</v>
      </c>
      <c r="K452" s="35" t="str">
        <f t="shared" si="14"/>
        <v>Posgrado</v>
      </c>
      <c r="L452" s="35" t="s">
        <v>355</v>
      </c>
    </row>
    <row r="453" spans="3:12" x14ac:dyDescent="0.25">
      <c r="C453" s="108" t="s">
        <v>26</v>
      </c>
      <c r="D453" s="100"/>
      <c r="E453" s="91">
        <v>0</v>
      </c>
      <c r="F453" s="37">
        <f>IF(E452=0,"",(G452/E452)/12*E452)</f>
        <v>0</v>
      </c>
      <c r="G453" s="34">
        <f>F453</f>
        <v>0</v>
      </c>
      <c r="H453" s="101"/>
      <c r="I453" s="53" t="s">
        <v>476</v>
      </c>
      <c r="J453" s="53" t="str">
        <f>VLOOKUP(I453,Presupuesto!$B$11:$C$565,2,0)</f>
        <v>AGUINALDO Y DECIMO CUARTO MES</v>
      </c>
      <c r="K453" s="35" t="str">
        <f t="shared" si="14"/>
        <v>Posgrado</v>
      </c>
      <c r="L453" s="35" t="s">
        <v>355</v>
      </c>
    </row>
    <row r="454" spans="3:12" ht="15.75" thickBot="1" x14ac:dyDescent="0.3">
      <c r="C454" s="109" t="s">
        <v>27</v>
      </c>
      <c r="D454" s="100"/>
      <c r="E454" s="91">
        <v>0</v>
      </c>
      <c r="F454" s="54">
        <f>IF(E452&lt;6,"",((E452-6)/12)*(G452/E452))</f>
        <v>0</v>
      </c>
      <c r="G454" s="34">
        <f>F454</f>
        <v>0</v>
      </c>
      <c r="H454" s="101"/>
      <c r="I454" s="38" t="s">
        <v>479</v>
      </c>
      <c r="J454" s="38" t="str">
        <f>VLOOKUP(I454,Presupuesto!$B$11:$C$565,2,0)</f>
        <v>DECIMOCUARTO MES</v>
      </c>
      <c r="K454" s="35" t="str">
        <f t="shared" si="14"/>
        <v>Posgrado</v>
      </c>
      <c r="L454" s="35" t="s">
        <v>355</v>
      </c>
    </row>
    <row r="455" spans="3:12" ht="15.75" thickBot="1" x14ac:dyDescent="0.3">
      <c r="C455" s="74" t="s">
        <v>448</v>
      </c>
      <c r="D455" s="136"/>
      <c r="E455" s="89">
        <v>12</v>
      </c>
      <c r="F455" s="239">
        <f>HLOOKUP($C455,$BZ$2:$CM$3,2,0)</f>
        <v>18859.39</v>
      </c>
      <c r="G455" s="50">
        <f>D455*E455*F455</f>
        <v>0</v>
      </c>
      <c r="H455" s="103"/>
      <c r="I455" s="51" t="s">
        <v>456</v>
      </c>
      <c r="J455" s="51" t="str">
        <f>VLOOKUP(I455,Presupuesto!$B$11:$C$565,2,0)</f>
        <v>SUELDOS Y SALARIOS PERMANENTES</v>
      </c>
      <c r="K455" s="35" t="str">
        <f t="shared" si="14"/>
        <v>Posgrado</v>
      </c>
      <c r="L455" s="35" t="s">
        <v>355</v>
      </c>
    </row>
    <row r="456" spans="3:12" x14ac:dyDescent="0.25">
      <c r="C456" s="108" t="s">
        <v>26</v>
      </c>
      <c r="D456" s="100"/>
      <c r="E456" s="91">
        <v>0</v>
      </c>
      <c r="F456" s="37">
        <f>IF(E455=0,"",(G455/E455)/12*E455)</f>
        <v>0</v>
      </c>
      <c r="G456" s="34">
        <f>F456</f>
        <v>0</v>
      </c>
      <c r="H456" s="101"/>
      <c r="I456" s="53" t="s">
        <v>476</v>
      </c>
      <c r="J456" s="53" t="str">
        <f>VLOOKUP(I456,Presupuesto!$B$11:$C$565,2,0)</f>
        <v>AGUINALDO Y DECIMO CUARTO MES</v>
      </c>
      <c r="K456" s="35" t="str">
        <f t="shared" si="14"/>
        <v>Posgrado</v>
      </c>
      <c r="L456" s="35" t="s">
        <v>355</v>
      </c>
    </row>
    <row r="457" spans="3:12" ht="15.75" thickBot="1" x14ac:dyDescent="0.3">
      <c r="C457" s="109" t="s">
        <v>27</v>
      </c>
      <c r="D457" s="100"/>
      <c r="E457" s="91">
        <v>0</v>
      </c>
      <c r="F457" s="54">
        <f>IF(E455&lt;6,"",((E455-6)/12)*(G455/E455))</f>
        <v>0</v>
      </c>
      <c r="G457" s="34">
        <f>F457</f>
        <v>0</v>
      </c>
      <c r="H457" s="101"/>
      <c r="I457" s="38" t="s">
        <v>479</v>
      </c>
      <c r="J457" s="38" t="str">
        <f>VLOOKUP(I457,Presupuesto!$B$11:$C$565,2,0)</f>
        <v>DECIMOCUARTO MES</v>
      </c>
      <c r="K457" s="35" t="str">
        <f t="shared" si="14"/>
        <v>Posgrado</v>
      </c>
      <c r="L457" s="35" t="s">
        <v>355</v>
      </c>
    </row>
    <row r="458" spans="3:12" ht="15.75" thickBot="1" x14ac:dyDescent="0.3">
      <c r="C458" s="74" t="s">
        <v>449</v>
      </c>
      <c r="D458" s="136"/>
      <c r="E458" s="89">
        <v>12</v>
      </c>
      <c r="F458" s="239">
        <f>HLOOKUP($C458,$BZ$2:$CM$3,2,0)</f>
        <v>17866.8</v>
      </c>
      <c r="G458" s="50">
        <f>D458*E458*F458</f>
        <v>0</v>
      </c>
      <c r="H458" s="103"/>
      <c r="I458" s="51" t="s">
        <v>456</v>
      </c>
      <c r="J458" s="51" t="str">
        <f>VLOOKUP(I458,Presupuesto!$B$11:$C$565,2,0)</f>
        <v>SUELDOS Y SALARIOS PERMANENTES</v>
      </c>
      <c r="K458" s="35" t="str">
        <f t="shared" si="14"/>
        <v>Posgrado</v>
      </c>
      <c r="L458" s="35" t="s">
        <v>355</v>
      </c>
    </row>
    <row r="459" spans="3:12" x14ac:dyDescent="0.25">
      <c r="C459" s="108" t="s">
        <v>26</v>
      </c>
      <c r="D459" s="100"/>
      <c r="E459" s="91">
        <v>0</v>
      </c>
      <c r="F459" s="37">
        <f>IF(E458=0,"",(G458/E458)/12*E458)</f>
        <v>0</v>
      </c>
      <c r="G459" s="34">
        <f>F459</f>
        <v>0</v>
      </c>
      <c r="H459" s="101"/>
      <c r="I459" s="53" t="s">
        <v>476</v>
      </c>
      <c r="J459" s="53" t="str">
        <f>VLOOKUP(I459,Presupuesto!$B$11:$C$565,2,0)</f>
        <v>AGUINALDO Y DECIMO CUARTO MES</v>
      </c>
      <c r="K459" s="35" t="str">
        <f t="shared" si="14"/>
        <v>Posgrado</v>
      </c>
      <c r="L459" s="35" t="s">
        <v>355</v>
      </c>
    </row>
    <row r="460" spans="3:12" ht="15.75" thickBot="1" x14ac:dyDescent="0.3">
      <c r="C460" s="109" t="s">
        <v>27</v>
      </c>
      <c r="D460" s="100"/>
      <c r="E460" s="91">
        <v>0</v>
      </c>
      <c r="F460" s="54">
        <f>IF(E458&lt;6,"",((E458-6)/12)*(G458/E458))</f>
        <v>0</v>
      </c>
      <c r="G460" s="34">
        <f>F460</f>
        <v>0</v>
      </c>
      <c r="H460" s="101"/>
      <c r="I460" s="38" t="s">
        <v>479</v>
      </c>
      <c r="J460" s="38" t="str">
        <f>VLOOKUP(I460,Presupuesto!$B$11:$C$565,2,0)</f>
        <v>DECIMOCUARTO MES</v>
      </c>
      <c r="K460" s="35" t="str">
        <f t="shared" si="14"/>
        <v>Posgrado</v>
      </c>
      <c r="L460" s="35" t="s">
        <v>355</v>
      </c>
    </row>
    <row r="461" spans="3:12" ht="15.75" thickBot="1" x14ac:dyDescent="0.3">
      <c r="C461" s="74" t="s">
        <v>450</v>
      </c>
      <c r="D461" s="136"/>
      <c r="E461" s="89">
        <v>12</v>
      </c>
      <c r="F461" s="239">
        <f>HLOOKUP($C461,$BZ$2:$CM$3,2,0)</f>
        <v>13896.4</v>
      </c>
      <c r="G461" s="50">
        <f>D461*E461*F461</f>
        <v>0</v>
      </c>
      <c r="H461" s="103"/>
      <c r="I461" s="51" t="s">
        <v>456</v>
      </c>
      <c r="J461" s="51" t="str">
        <f>VLOOKUP(I461,Presupuesto!$B$11:$C$565,2,0)</f>
        <v>SUELDOS Y SALARIOS PERMANENTES</v>
      </c>
      <c r="K461" s="35" t="str">
        <f t="shared" si="14"/>
        <v>Posgrado</v>
      </c>
      <c r="L461" s="35" t="s">
        <v>355</v>
      </c>
    </row>
    <row r="462" spans="3:12" x14ac:dyDescent="0.25">
      <c r="C462" s="108" t="s">
        <v>26</v>
      </c>
      <c r="D462" s="100"/>
      <c r="E462" s="91">
        <v>0</v>
      </c>
      <c r="F462" s="37">
        <f>IF(E461=0,"",(G461/E461)/12*E461)</f>
        <v>0</v>
      </c>
      <c r="G462" s="34">
        <f>F462</f>
        <v>0</v>
      </c>
      <c r="H462" s="101"/>
      <c r="I462" s="53" t="s">
        <v>476</v>
      </c>
      <c r="J462" s="53" t="str">
        <f>VLOOKUP(I462,Presupuesto!$B$11:$C$565,2,0)</f>
        <v>AGUINALDO Y DECIMO CUARTO MES</v>
      </c>
      <c r="K462" s="35" t="str">
        <f t="shared" si="14"/>
        <v>Posgrado</v>
      </c>
      <c r="L462" s="35" t="s">
        <v>355</v>
      </c>
    </row>
    <row r="463" spans="3:12" ht="15.75" thickBot="1" x14ac:dyDescent="0.3">
      <c r="C463" s="109" t="s">
        <v>27</v>
      </c>
      <c r="D463" s="100"/>
      <c r="E463" s="91">
        <v>0</v>
      </c>
      <c r="F463" s="54">
        <f>IF(E461&lt;6,"",((E461-6)/12)*(G461/E461))</f>
        <v>0</v>
      </c>
      <c r="G463" s="34">
        <f>F463</f>
        <v>0</v>
      </c>
      <c r="H463" s="101"/>
      <c r="I463" s="38" t="s">
        <v>479</v>
      </c>
      <c r="J463" s="38" t="str">
        <f>VLOOKUP(I463,Presupuesto!$B$11:$C$565,2,0)</f>
        <v>DECIMOCUARTO MES</v>
      </c>
      <c r="K463" s="35" t="str">
        <f t="shared" si="14"/>
        <v>Posgrado</v>
      </c>
      <c r="L463" s="35" t="s">
        <v>355</v>
      </c>
    </row>
    <row r="464" spans="3:12" ht="15.75" thickBot="1" x14ac:dyDescent="0.3">
      <c r="C464" s="74" t="s">
        <v>451</v>
      </c>
      <c r="D464" s="136"/>
      <c r="E464" s="89">
        <v>12</v>
      </c>
      <c r="F464" s="239">
        <f>HLOOKUP($C464,$BZ$2:$CM$3,2,0)</f>
        <v>15004.09</v>
      </c>
      <c r="G464" s="50">
        <f>D464*E464*F464</f>
        <v>0</v>
      </c>
      <c r="H464" s="103"/>
      <c r="I464" s="51" t="s">
        <v>456</v>
      </c>
      <c r="J464" s="51" t="str">
        <f>VLOOKUP(I464,Presupuesto!$B$11:$C$565,2,0)</f>
        <v>SUELDOS Y SALARIOS PERMANENTES</v>
      </c>
      <c r="K464" s="35" t="str">
        <f t="shared" si="14"/>
        <v>Posgrado</v>
      </c>
      <c r="L464" s="35" t="s">
        <v>355</v>
      </c>
    </row>
    <row r="465" spans="3:12" x14ac:dyDescent="0.25">
      <c r="C465" s="108" t="s">
        <v>26</v>
      </c>
      <c r="D465" s="100"/>
      <c r="E465" s="91">
        <v>0</v>
      </c>
      <c r="F465" s="37">
        <f>IF(E464=0,"",(G464/E464)/12*E464)</f>
        <v>0</v>
      </c>
      <c r="G465" s="34">
        <f>F465</f>
        <v>0</v>
      </c>
      <c r="H465" s="101"/>
      <c r="I465" s="53" t="s">
        <v>476</v>
      </c>
      <c r="J465" s="53" t="str">
        <f>VLOOKUP(I465,Presupuesto!$B$11:$C$565,2,0)</f>
        <v>AGUINALDO Y DECIMO CUARTO MES</v>
      </c>
      <c r="K465" s="35" t="str">
        <f t="shared" si="14"/>
        <v>Posgrado</v>
      </c>
      <c r="L465" s="35" t="s">
        <v>355</v>
      </c>
    </row>
    <row r="466" spans="3:12" ht="15.75" thickBot="1" x14ac:dyDescent="0.3">
      <c r="C466" s="109" t="s">
        <v>27</v>
      </c>
      <c r="D466" s="100"/>
      <c r="E466" s="91">
        <v>0</v>
      </c>
      <c r="F466" s="54">
        <f>IF(E464&lt;6,"",((E464-6)/12)*(G464/E464))</f>
        <v>0</v>
      </c>
      <c r="G466" s="34">
        <f>F466</f>
        <v>0</v>
      </c>
      <c r="H466" s="101"/>
      <c r="I466" s="38" t="s">
        <v>479</v>
      </c>
      <c r="J466" s="38" t="str">
        <f>VLOOKUP(I466,Presupuesto!$B$11:$C$565,2,0)</f>
        <v>DECIMOCUARTO MES</v>
      </c>
      <c r="K466" s="35" t="str">
        <f t="shared" si="14"/>
        <v>Posgrado</v>
      </c>
      <c r="L466" s="35" t="s">
        <v>355</v>
      </c>
    </row>
    <row r="467" spans="3:12" ht="15.75" thickBot="1" x14ac:dyDescent="0.3">
      <c r="C467" s="74" t="s">
        <v>452</v>
      </c>
      <c r="D467" s="136"/>
      <c r="E467" s="89">
        <v>12</v>
      </c>
      <c r="F467" s="239">
        <f>HLOOKUP($C467,$BZ$2:$CM$3,2,0)</f>
        <v>13238.9</v>
      </c>
      <c r="G467" s="50">
        <f>D467*E467*F467</f>
        <v>0</v>
      </c>
      <c r="H467" s="103"/>
      <c r="I467" s="51" t="s">
        <v>456</v>
      </c>
      <c r="J467" s="51" t="str">
        <f>VLOOKUP(I467,Presupuesto!$B$11:$C$565,2,0)</f>
        <v>SUELDOS Y SALARIOS PERMANENTES</v>
      </c>
      <c r="K467" s="35" t="str">
        <f t="shared" si="14"/>
        <v>Posgrado</v>
      </c>
      <c r="L467" s="35" t="s">
        <v>355</v>
      </c>
    </row>
    <row r="468" spans="3:12" x14ac:dyDescent="0.25">
      <c r="C468" s="108" t="s">
        <v>26</v>
      </c>
      <c r="D468" s="100"/>
      <c r="E468" s="91">
        <v>0</v>
      </c>
      <c r="F468" s="37">
        <f>IF(E467=0,"",(G467/E467)/12*E467)</f>
        <v>0</v>
      </c>
      <c r="G468" s="34">
        <f>F468</f>
        <v>0</v>
      </c>
      <c r="H468" s="101"/>
      <c r="I468" s="53" t="s">
        <v>476</v>
      </c>
      <c r="J468" s="53" t="str">
        <f>VLOOKUP(I468,Presupuesto!$B$11:$C$565,2,0)</f>
        <v>AGUINALDO Y DECIMO CUARTO MES</v>
      </c>
      <c r="K468" s="35" t="str">
        <f t="shared" si="14"/>
        <v>Posgrado</v>
      </c>
      <c r="L468" s="35" t="s">
        <v>355</v>
      </c>
    </row>
    <row r="469" spans="3:12" ht="15.75" thickBot="1" x14ac:dyDescent="0.3">
      <c r="C469" s="109" t="s">
        <v>27</v>
      </c>
      <c r="D469" s="100"/>
      <c r="E469" s="91">
        <v>0</v>
      </c>
      <c r="F469" s="54">
        <f>IF(E467&lt;6,"",((E467-6)/12)*(G467/E467))</f>
        <v>0</v>
      </c>
      <c r="G469" s="34">
        <f>F469</f>
        <v>0</v>
      </c>
      <c r="H469" s="101"/>
      <c r="I469" s="38" t="s">
        <v>479</v>
      </c>
      <c r="J469" s="38" t="str">
        <f>VLOOKUP(I469,Presupuesto!$B$11:$C$565,2,0)</f>
        <v>DECIMOCUARTO MES</v>
      </c>
      <c r="K469" s="35" t="str">
        <f t="shared" si="14"/>
        <v>Posgrado</v>
      </c>
      <c r="L469" s="35" t="s">
        <v>355</v>
      </c>
    </row>
    <row r="470" spans="3:12" ht="15.75" thickBot="1" x14ac:dyDescent="0.3">
      <c r="C470" s="74" t="s">
        <v>453</v>
      </c>
      <c r="D470" s="136"/>
      <c r="E470" s="89">
        <v>12</v>
      </c>
      <c r="F470" s="239">
        <f>HLOOKUP($C470,$BZ$2:$CM$3,2,0)</f>
        <v>12356.31</v>
      </c>
      <c r="G470" s="50">
        <f>D470*E470*F470</f>
        <v>0</v>
      </c>
      <c r="H470" s="103"/>
      <c r="I470" s="51" t="s">
        <v>456</v>
      </c>
      <c r="J470" s="51" t="str">
        <f>VLOOKUP(I470,Presupuesto!$B$11:$C$565,2,0)</f>
        <v>SUELDOS Y SALARIOS PERMANENTES</v>
      </c>
      <c r="K470" s="35" t="str">
        <f t="shared" ref="K470:K487" si="15">$K$437</f>
        <v>Posgrado</v>
      </c>
      <c r="L470" s="35" t="s">
        <v>355</v>
      </c>
    </row>
    <row r="471" spans="3:12" x14ac:dyDescent="0.25">
      <c r="C471" s="108" t="s">
        <v>26</v>
      </c>
      <c r="D471" s="100"/>
      <c r="E471" s="91">
        <v>0</v>
      </c>
      <c r="F471" s="37">
        <f>IF(E470=0,"",(G470/E470)/12*E470)</f>
        <v>0</v>
      </c>
      <c r="G471" s="34">
        <f>F471</f>
        <v>0</v>
      </c>
      <c r="H471" s="101"/>
      <c r="I471" s="53" t="s">
        <v>476</v>
      </c>
      <c r="J471" s="53" t="str">
        <f>VLOOKUP(I471,Presupuesto!$B$11:$C$565,2,0)</f>
        <v>AGUINALDO Y DECIMO CUARTO MES</v>
      </c>
      <c r="K471" s="35" t="str">
        <f t="shared" si="15"/>
        <v>Posgrado</v>
      </c>
      <c r="L471" s="35" t="s">
        <v>355</v>
      </c>
    </row>
    <row r="472" spans="3:12" ht="15.75" thickBot="1" x14ac:dyDescent="0.3">
      <c r="C472" s="109" t="s">
        <v>27</v>
      </c>
      <c r="D472" s="100"/>
      <c r="E472" s="91">
        <v>0</v>
      </c>
      <c r="F472" s="54">
        <f>IF(E470&lt;6,"",((E470-6)/12)*(G470/E470))</f>
        <v>0</v>
      </c>
      <c r="G472" s="34">
        <f>F472</f>
        <v>0</v>
      </c>
      <c r="H472" s="101"/>
      <c r="I472" s="38" t="s">
        <v>479</v>
      </c>
      <c r="J472" s="38" t="str">
        <f>VLOOKUP(I472,Presupuesto!$B$11:$C$565,2,0)</f>
        <v>DECIMOCUARTO MES</v>
      </c>
      <c r="K472" s="35" t="str">
        <f t="shared" si="15"/>
        <v>Posgrado</v>
      </c>
      <c r="L472" s="35" t="s">
        <v>355</v>
      </c>
    </row>
    <row r="473" spans="3:12" ht="15.75" thickBot="1" x14ac:dyDescent="0.3">
      <c r="C473" s="74" t="s">
        <v>454</v>
      </c>
      <c r="D473" s="136"/>
      <c r="E473" s="89">
        <v>12</v>
      </c>
      <c r="F473" s="239">
        <f>HLOOKUP($C473,$BZ$2:$CM$3,2,0)</f>
        <v>463.22</v>
      </c>
      <c r="G473" s="50">
        <f>D473*E473*F473</f>
        <v>0</v>
      </c>
      <c r="H473" s="103"/>
      <c r="I473" s="51" t="s">
        <v>456</v>
      </c>
      <c r="J473" s="51" t="str">
        <f>VLOOKUP(I473,Presupuesto!$B$11:$C$565,2,0)</f>
        <v>SUELDOS Y SALARIOS PERMANENTES</v>
      </c>
      <c r="K473" s="35" t="str">
        <f t="shared" si="15"/>
        <v>Posgrado</v>
      </c>
      <c r="L473" s="35" t="s">
        <v>355</v>
      </c>
    </row>
    <row r="474" spans="3:12" x14ac:dyDescent="0.25">
      <c r="C474" s="108" t="s">
        <v>26</v>
      </c>
      <c r="D474" s="100"/>
      <c r="E474" s="91">
        <v>0</v>
      </c>
      <c r="F474" s="37">
        <f>IF(E473=0,"",(G473/E473)/12*E473)</f>
        <v>0</v>
      </c>
      <c r="G474" s="34">
        <f>F474</f>
        <v>0</v>
      </c>
      <c r="H474" s="101"/>
      <c r="I474" s="53" t="s">
        <v>476</v>
      </c>
      <c r="J474" s="53" t="str">
        <f>VLOOKUP(I474,Presupuesto!$B$11:$C$565,2,0)</f>
        <v>AGUINALDO Y DECIMO CUARTO MES</v>
      </c>
      <c r="K474" s="35" t="str">
        <f t="shared" si="15"/>
        <v>Posgrado</v>
      </c>
      <c r="L474" s="35" t="s">
        <v>355</v>
      </c>
    </row>
    <row r="475" spans="3:12" ht="15.75" thickBot="1" x14ac:dyDescent="0.3">
      <c r="C475" s="109" t="s">
        <v>27</v>
      </c>
      <c r="D475" s="100"/>
      <c r="E475" s="91">
        <v>0</v>
      </c>
      <c r="F475" s="54">
        <f>IF(E473&lt;6,"",((E473-6)/12)*(G473/E473))</f>
        <v>0</v>
      </c>
      <c r="G475" s="34">
        <f>F475</f>
        <v>0</v>
      </c>
      <c r="H475" s="101"/>
      <c r="I475" s="38" t="s">
        <v>479</v>
      </c>
      <c r="J475" s="38" t="str">
        <f>VLOOKUP(I475,Presupuesto!$B$11:$C$565,2,0)</f>
        <v>DECIMOCUARTO MES</v>
      </c>
      <c r="K475" s="35" t="str">
        <f t="shared" si="15"/>
        <v>Posgrado</v>
      </c>
      <c r="L475" s="35" t="s">
        <v>355</v>
      </c>
    </row>
    <row r="476" spans="3:12" ht="15.75" thickBot="1" x14ac:dyDescent="0.3">
      <c r="C476" s="74" t="s">
        <v>455</v>
      </c>
      <c r="D476" s="136"/>
      <c r="E476" s="89">
        <v>12</v>
      </c>
      <c r="F476" s="239">
        <f>HLOOKUP($C476,$BZ$2:$CM$3,2,0)</f>
        <v>2007.3</v>
      </c>
      <c r="G476" s="50">
        <f>D476*E476*F476</f>
        <v>0</v>
      </c>
      <c r="H476" s="103"/>
      <c r="I476" s="51" t="s">
        <v>456</v>
      </c>
      <c r="J476" s="51" t="str">
        <f>VLOOKUP(I476,Presupuesto!$B$11:$C$565,2,0)</f>
        <v>SUELDOS Y SALARIOS PERMANENTES</v>
      </c>
      <c r="K476" s="35" t="str">
        <f t="shared" si="15"/>
        <v>Posgrado</v>
      </c>
      <c r="L476" s="35" t="s">
        <v>355</v>
      </c>
    </row>
    <row r="477" spans="3:12" x14ac:dyDescent="0.25">
      <c r="C477" s="108" t="s">
        <v>26</v>
      </c>
      <c r="D477" s="100"/>
      <c r="E477" s="91">
        <v>0</v>
      </c>
      <c r="F477" s="37">
        <f>IF(E476=0,"",(G476/E476)/12*E476)</f>
        <v>0</v>
      </c>
      <c r="G477" s="34">
        <f>F477</f>
        <v>0</v>
      </c>
      <c r="H477" s="101"/>
      <c r="I477" s="53" t="s">
        <v>476</v>
      </c>
      <c r="J477" s="53" t="str">
        <f>VLOOKUP(I477,Presupuesto!$B$11:$C$565,2,0)</f>
        <v>AGUINALDO Y DECIMO CUARTO MES</v>
      </c>
      <c r="K477" s="35" t="str">
        <f t="shared" si="15"/>
        <v>Posgrado</v>
      </c>
      <c r="L477" s="35" t="s">
        <v>355</v>
      </c>
    </row>
    <row r="478" spans="3:12" ht="15.75" thickBot="1" x14ac:dyDescent="0.3">
      <c r="C478" s="109" t="s">
        <v>27</v>
      </c>
      <c r="D478" s="100"/>
      <c r="E478" s="91">
        <v>0</v>
      </c>
      <c r="F478" s="54">
        <f>IF(E476&lt;6,"",((E476-6)/12)*(G476/E476))</f>
        <v>0</v>
      </c>
      <c r="G478" s="34">
        <f>F478</f>
        <v>0</v>
      </c>
      <c r="H478" s="101"/>
      <c r="I478" s="38" t="s">
        <v>479</v>
      </c>
      <c r="J478" s="38" t="str">
        <f>VLOOKUP(I478,Presupuesto!$B$11:$C$565,2,0)</f>
        <v>DECIMOCUARTO MES</v>
      </c>
      <c r="K478" s="35" t="str">
        <f t="shared" si="15"/>
        <v>Posgrado</v>
      </c>
      <c r="L478" s="35" t="s">
        <v>355</v>
      </c>
    </row>
    <row r="479" spans="3:12" ht="15.75" thickBot="1" x14ac:dyDescent="0.3">
      <c r="C479" s="77" t="s">
        <v>51</v>
      </c>
      <c r="D479" s="136"/>
      <c r="E479" s="89">
        <v>12</v>
      </c>
      <c r="F479" s="76">
        <v>30000</v>
      </c>
      <c r="G479" s="50">
        <f>D479*E479*F479</f>
        <v>0</v>
      </c>
      <c r="H479" s="103"/>
      <c r="I479" s="51" t="s">
        <v>524</v>
      </c>
      <c r="J479" s="51" t="str">
        <f>VLOOKUP(I479,Presupuesto!$B$11:$C$565,2,0)</f>
        <v>CONTRATOS ESPECIALES</v>
      </c>
      <c r="K479" s="35" t="str">
        <f t="shared" si="15"/>
        <v>Posgrado</v>
      </c>
      <c r="L479" s="35" t="s">
        <v>355</v>
      </c>
    </row>
    <row r="480" spans="3:12" x14ac:dyDescent="0.25">
      <c r="C480" s="108" t="s">
        <v>26</v>
      </c>
      <c r="D480" s="100"/>
      <c r="E480" s="91">
        <v>0</v>
      </c>
      <c r="F480" s="54">
        <f>IF(E479=0,"",(G479/E479)/12*E479)</f>
        <v>0</v>
      </c>
      <c r="G480" s="34">
        <f>F480</f>
        <v>0</v>
      </c>
      <c r="H480" s="101"/>
      <c r="I480" s="38" t="s">
        <v>524</v>
      </c>
      <c r="J480" s="38" t="str">
        <f>VLOOKUP(I480,Presupuesto!$B$11:$C$565,2,0)</f>
        <v>CONTRATOS ESPECIALES</v>
      </c>
      <c r="K480" s="35" t="str">
        <f t="shared" si="15"/>
        <v>Posgrado</v>
      </c>
      <c r="L480" s="35" t="s">
        <v>354</v>
      </c>
    </row>
    <row r="481" spans="3:12" ht="15.75" thickBot="1" x14ac:dyDescent="0.3">
      <c r="C481" s="109" t="s">
        <v>27</v>
      </c>
      <c r="D481" s="100"/>
      <c r="E481" s="91">
        <v>0</v>
      </c>
      <c r="F481" s="37">
        <f>IF(E479&lt;6,"",((E479-6)/12)*(G479/E479))</f>
        <v>0</v>
      </c>
      <c r="G481" s="34">
        <f>F481</f>
        <v>0</v>
      </c>
      <c r="H481" s="101"/>
      <c r="I481" s="38" t="s">
        <v>524</v>
      </c>
      <c r="J481" s="38" t="str">
        <f>VLOOKUP(I481,Presupuesto!$B$11:$C$565,2,0)</f>
        <v>CONTRATOS ESPECIALES</v>
      </c>
      <c r="K481" s="35" t="str">
        <f t="shared" si="15"/>
        <v>Posgrado</v>
      </c>
      <c r="L481" s="35" t="s">
        <v>359</v>
      </c>
    </row>
    <row r="482" spans="3:12" ht="15.75" thickBot="1" x14ac:dyDescent="0.3">
      <c r="C482" s="77" t="s">
        <v>28</v>
      </c>
      <c r="D482" s="136"/>
      <c r="E482" s="89">
        <v>12</v>
      </c>
      <c r="F482" s="55">
        <v>30000</v>
      </c>
      <c r="G482" s="50">
        <f>D482*E482*F482</f>
        <v>0</v>
      </c>
      <c r="H482" s="103"/>
      <c r="I482" s="51" t="s">
        <v>665</v>
      </c>
      <c r="J482" s="51" t="str">
        <f>VLOOKUP(I482,Presupuesto!$B$11:$C$565,2,0)</f>
        <v>OTROS SERVICIOS TECNICOS Y PROFESIONALES</v>
      </c>
      <c r="K482" s="35" t="str">
        <f t="shared" si="15"/>
        <v>Posgrado</v>
      </c>
      <c r="L482" s="35" t="s">
        <v>354</v>
      </c>
    </row>
    <row r="483" spans="3:12" x14ac:dyDescent="0.25">
      <c r="C483" s="108" t="s">
        <v>26</v>
      </c>
      <c r="D483" s="100"/>
      <c r="E483" s="91">
        <v>0</v>
      </c>
      <c r="F483" s="37">
        <v>0</v>
      </c>
      <c r="G483" s="34">
        <f>F483</f>
        <v>0</v>
      </c>
      <c r="H483" s="101"/>
      <c r="I483" s="38" t="s">
        <v>665</v>
      </c>
      <c r="J483" s="38" t="str">
        <f>VLOOKUP(I483,Presupuesto!$B$11:$C$565,2,0)</f>
        <v>OTROS SERVICIOS TECNICOS Y PROFESIONALES</v>
      </c>
      <c r="K483" s="35" t="str">
        <f t="shared" si="15"/>
        <v>Posgrado</v>
      </c>
      <c r="L483" s="35" t="s">
        <v>354</v>
      </c>
    </row>
    <row r="484" spans="3:12" ht="15.75" thickBot="1" x14ac:dyDescent="0.3">
      <c r="C484" s="109" t="s">
        <v>27</v>
      </c>
      <c r="D484" s="100"/>
      <c r="E484" s="91">
        <v>0</v>
      </c>
      <c r="F484" s="37">
        <v>0</v>
      </c>
      <c r="G484" s="34">
        <f>F484</f>
        <v>0</v>
      </c>
      <c r="H484" s="101"/>
      <c r="I484" s="38" t="s">
        <v>665</v>
      </c>
      <c r="J484" s="38" t="str">
        <f>VLOOKUP(I484,Presupuesto!$B$11:$C$565,2,0)</f>
        <v>OTROS SERVICIOS TECNICOS Y PROFESIONALES</v>
      </c>
      <c r="K484" s="35" t="str">
        <f t="shared" si="15"/>
        <v>Posgrado</v>
      </c>
      <c r="L484" s="35" t="s">
        <v>354</v>
      </c>
    </row>
    <row r="485" spans="3:12" ht="15.75" thickBot="1" x14ac:dyDescent="0.3">
      <c r="C485" s="77" t="s">
        <v>29</v>
      </c>
      <c r="D485" s="136"/>
      <c r="E485" s="89">
        <v>12</v>
      </c>
      <c r="F485" s="55">
        <v>30000</v>
      </c>
      <c r="G485" s="50">
        <f>D485*E485*F485</f>
        <v>0</v>
      </c>
      <c r="H485" s="103"/>
      <c r="I485" s="51" t="s">
        <v>456</v>
      </c>
      <c r="J485" s="51" t="str">
        <f>VLOOKUP(I485,Presupuesto!$B$11:$C$565,2,0)</f>
        <v>SUELDOS Y SALARIOS PERMANENTES</v>
      </c>
      <c r="K485" s="35" t="str">
        <f t="shared" si="15"/>
        <v>Posgrado</v>
      </c>
      <c r="L485" s="35" t="s">
        <v>354</v>
      </c>
    </row>
    <row r="486" spans="3:12" x14ac:dyDescent="0.25">
      <c r="C486" s="108" t="s">
        <v>26</v>
      </c>
      <c r="D486" s="106"/>
      <c r="E486" s="68">
        <v>0</v>
      </c>
      <c r="F486" s="56">
        <f>IF(E485=0,"",(G485/E485)/12*E485)</f>
        <v>0</v>
      </c>
      <c r="G486" s="57">
        <f>F486</f>
        <v>0</v>
      </c>
      <c r="H486" s="101"/>
      <c r="I486" s="38" t="s">
        <v>476</v>
      </c>
      <c r="J486" s="38" t="str">
        <f>VLOOKUP(I486,Presupuesto!$B$11:$C$565,2,0)</f>
        <v>AGUINALDO Y DECIMO CUARTO MES</v>
      </c>
      <c r="K486" s="35" t="str">
        <f t="shared" si="15"/>
        <v>Posgrado</v>
      </c>
      <c r="L486" s="35" t="s">
        <v>354</v>
      </c>
    </row>
    <row r="487" spans="3:12" ht="15.75" thickBot="1" x14ac:dyDescent="0.3">
      <c r="C487" s="110" t="s">
        <v>27</v>
      </c>
      <c r="D487" s="99"/>
      <c r="E487" s="69">
        <v>0</v>
      </c>
      <c r="F487" s="42">
        <f>IF(E485&lt;6,"",((E485-6)/12)*(G485/E485))</f>
        <v>0</v>
      </c>
      <c r="G487" s="42">
        <f>F487</f>
        <v>0</v>
      </c>
      <c r="H487" s="99"/>
      <c r="I487" s="43" t="s">
        <v>479</v>
      </c>
      <c r="J487" s="61" t="str">
        <f>VLOOKUP(I487,Presupuesto!$B$11:$C$565,2,0)</f>
        <v>DECIMOCUARTO MES</v>
      </c>
      <c r="K487" s="43" t="str">
        <f t="shared" si="15"/>
        <v>Posgrado</v>
      </c>
      <c r="L487" s="61" t="s">
        <v>354</v>
      </c>
    </row>
    <row r="489" spans="3:12" ht="15.75" thickBot="1" x14ac:dyDescent="0.3">
      <c r="K489" s="90"/>
    </row>
    <row r="490" spans="3:12" ht="15.75" thickBot="1" x14ac:dyDescent="0.3">
      <c r="C490" s="7" t="s">
        <v>11</v>
      </c>
      <c r="D490" s="2">
        <f>SUM(G497:G547)</f>
        <v>0</v>
      </c>
      <c r="E490" s="30"/>
      <c r="F490" s="30"/>
      <c r="G490" s="30"/>
      <c r="H490" s="14"/>
      <c r="I490" s="14"/>
      <c r="J490" s="14"/>
      <c r="K490" s="90"/>
    </row>
    <row r="491" spans="3:12" x14ac:dyDescent="0.25">
      <c r="D491" s="3"/>
      <c r="E491" s="30"/>
      <c r="F491" s="30"/>
      <c r="G491" s="30"/>
      <c r="H491" s="14"/>
      <c r="I491" s="14"/>
      <c r="J491" s="14"/>
      <c r="K491" s="90"/>
    </row>
    <row r="492" spans="3:12" x14ac:dyDescent="0.25">
      <c r="D492" s="3"/>
      <c r="E492" s="30"/>
      <c r="F492" s="30"/>
      <c r="G492" s="30"/>
      <c r="H492" s="14"/>
      <c r="I492" s="14"/>
      <c r="J492" s="14"/>
      <c r="K492" s="90"/>
    </row>
    <row r="493" spans="3:12" ht="15.75" x14ac:dyDescent="0.25">
      <c r="C493" s="139" t="s">
        <v>352</v>
      </c>
      <c r="D493" s="302"/>
      <c r="E493" s="30"/>
      <c r="F493" s="30"/>
      <c r="G493" s="30"/>
      <c r="H493" s="14"/>
      <c r="I493" s="14"/>
      <c r="J493" s="14"/>
      <c r="K493" s="90"/>
    </row>
    <row r="494" spans="3:12" ht="18.75" x14ac:dyDescent="0.25">
      <c r="C494" s="147"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
      <c r="E494" s="30"/>
      <c r="F494" s="30"/>
      <c r="G494" s="30"/>
      <c r="H494" s="14"/>
      <c r="I494" s="14"/>
      <c r="J494" s="14"/>
      <c r="K494" s="90"/>
    </row>
    <row r="495" spans="3:12" ht="15.75" thickBot="1" x14ac:dyDescent="0.3">
      <c r="C495" s="114"/>
      <c r="D495" s="3"/>
      <c r="E495" s="30"/>
      <c r="F495" s="30"/>
      <c r="G495" s="30"/>
      <c r="H495" s="14"/>
      <c r="I495" s="14"/>
      <c r="J495" s="14"/>
      <c r="K495" s="90"/>
    </row>
    <row r="496" spans="3:12" ht="30.75" thickBot="1" x14ac:dyDescent="0.3">
      <c r="C496" s="71" t="s">
        <v>12</v>
      </c>
      <c r="D496" s="75" t="s">
        <v>23</v>
      </c>
      <c r="E496" s="107" t="s">
        <v>24</v>
      </c>
      <c r="F496" s="75" t="s">
        <v>25</v>
      </c>
      <c r="G496" s="72" t="s">
        <v>6</v>
      </c>
      <c r="H496" s="70" t="s">
        <v>91</v>
      </c>
      <c r="I496" s="73" t="s">
        <v>14</v>
      </c>
      <c r="J496" s="73" t="s">
        <v>92</v>
      </c>
      <c r="K496" s="73" t="s">
        <v>370</v>
      </c>
      <c r="L496" s="73" t="s">
        <v>371</v>
      </c>
    </row>
    <row r="497" spans="3:12" ht="15.75" thickBot="1" x14ac:dyDescent="0.3">
      <c r="C497" s="74" t="s">
        <v>442</v>
      </c>
      <c r="D497" s="136"/>
      <c r="E497" s="89">
        <v>12</v>
      </c>
      <c r="F497" s="239">
        <f>HLOOKUP($C497,$BZ$2:$CM$3,2,0)</f>
        <v>43674.39</v>
      </c>
      <c r="G497" s="50">
        <f>D497*E497*F497</f>
        <v>0</v>
      </c>
      <c r="H497" s="103"/>
      <c r="I497" s="51" t="s">
        <v>456</v>
      </c>
      <c r="J497" s="51" t="str">
        <f>VLOOKUP(I497,Presupuesto!$B$11:$C$565,2,0)</f>
        <v>SUELDOS Y SALARIOS PERMANENTES</v>
      </c>
      <c r="K497" s="155" t="s">
        <v>1413</v>
      </c>
      <c r="L497" s="35" t="s">
        <v>354</v>
      </c>
    </row>
    <row r="498" spans="3:12" x14ac:dyDescent="0.25">
      <c r="C498" s="108" t="s">
        <v>26</v>
      </c>
      <c r="D498" s="100"/>
      <c r="E498" s="91">
        <v>0</v>
      </c>
      <c r="F498" s="37">
        <f>IF(E497=0,"",(G497/E497)/12*E497)</f>
        <v>0</v>
      </c>
      <c r="G498" s="34">
        <f>F498</f>
        <v>0</v>
      </c>
      <c r="H498" s="101"/>
      <c r="I498" s="53" t="s">
        <v>476</v>
      </c>
      <c r="J498" s="53" t="str">
        <f>VLOOKUP(I498,Presupuesto!$B$11:$C$565,2,0)</f>
        <v>AGUINALDO Y DECIMO CUARTO MES</v>
      </c>
      <c r="K498" s="35" t="str">
        <f t="shared" ref="K498:K529" si="16">$K$497</f>
        <v>Posgrado</v>
      </c>
      <c r="L498" s="35" t="s">
        <v>372</v>
      </c>
    </row>
    <row r="499" spans="3:12" ht="15.75" thickBot="1" x14ac:dyDescent="0.3">
      <c r="C499" s="109" t="s">
        <v>27</v>
      </c>
      <c r="D499" s="100"/>
      <c r="E499" s="91">
        <v>0</v>
      </c>
      <c r="F499" s="54">
        <f>IF(E497&lt;6,"",((E497-6)/12)*(G497/E497))</f>
        <v>0</v>
      </c>
      <c r="G499" s="34">
        <f>F499</f>
        <v>0</v>
      </c>
      <c r="H499" s="101"/>
      <c r="I499" s="38" t="s">
        <v>479</v>
      </c>
      <c r="J499" s="38" t="str">
        <f>VLOOKUP(I499,Presupuesto!$B$11:$C$565,2,0)</f>
        <v>DECIMOCUARTO MES</v>
      </c>
      <c r="K499" s="35" t="str">
        <f t="shared" si="16"/>
        <v>Posgrado</v>
      </c>
      <c r="L499" s="35" t="s">
        <v>355</v>
      </c>
    </row>
    <row r="500" spans="3:12" ht="15.75" thickBot="1" x14ac:dyDescent="0.3">
      <c r="C500" s="74" t="s">
        <v>443</v>
      </c>
      <c r="D500" s="136"/>
      <c r="E500" s="89">
        <v>12</v>
      </c>
      <c r="F500" s="239">
        <f>HLOOKUP($C500,$BZ$2:$CM$3,2,0)</f>
        <v>39703.99</v>
      </c>
      <c r="G500" s="50">
        <f>D500*E500*F500</f>
        <v>0</v>
      </c>
      <c r="H500" s="103"/>
      <c r="I500" s="51" t="s">
        <v>456</v>
      </c>
      <c r="J500" s="51" t="str">
        <f>VLOOKUP(I500,Presupuesto!$B$11:$C$565,2,0)</f>
        <v>SUELDOS Y SALARIOS PERMANENTES</v>
      </c>
      <c r="K500" s="35" t="str">
        <f t="shared" si="16"/>
        <v>Posgrado</v>
      </c>
      <c r="L500" s="35" t="s">
        <v>355</v>
      </c>
    </row>
    <row r="501" spans="3:12" x14ac:dyDescent="0.25">
      <c r="C501" s="108" t="s">
        <v>26</v>
      </c>
      <c r="D501" s="100"/>
      <c r="E501" s="91">
        <v>0</v>
      </c>
      <c r="F501" s="37">
        <f>IF(E500=0,"",(G500/E500)/12*E500)</f>
        <v>0</v>
      </c>
      <c r="G501" s="34">
        <f>F501</f>
        <v>0</v>
      </c>
      <c r="H501" s="101"/>
      <c r="I501" s="53" t="s">
        <v>476</v>
      </c>
      <c r="J501" s="53" t="str">
        <f>VLOOKUP(I501,Presupuesto!$B$11:$C$565,2,0)</f>
        <v>AGUINALDO Y DECIMO CUARTO MES</v>
      </c>
      <c r="K501" s="35" t="str">
        <f t="shared" si="16"/>
        <v>Posgrado</v>
      </c>
      <c r="L501" s="35" t="s">
        <v>355</v>
      </c>
    </row>
    <row r="502" spans="3:12" ht="15.75" thickBot="1" x14ac:dyDescent="0.3">
      <c r="C502" s="109" t="s">
        <v>27</v>
      </c>
      <c r="D502" s="100"/>
      <c r="E502" s="91">
        <v>0</v>
      </c>
      <c r="F502" s="54">
        <f>IF(E500&lt;6,"",((E500-6)/12)*(G500/E500))</f>
        <v>0</v>
      </c>
      <c r="G502" s="34">
        <f>F502</f>
        <v>0</v>
      </c>
      <c r="H502" s="101"/>
      <c r="I502" s="38" t="s">
        <v>479</v>
      </c>
      <c r="J502" s="38" t="str">
        <f>VLOOKUP(I502,Presupuesto!$B$11:$C$565,2,0)</f>
        <v>DECIMOCUARTO MES</v>
      </c>
      <c r="K502" s="35" t="str">
        <f t="shared" si="16"/>
        <v>Posgrado</v>
      </c>
      <c r="L502" s="35" t="s">
        <v>355</v>
      </c>
    </row>
    <row r="503" spans="3:12" ht="15.75" thickBot="1" x14ac:dyDescent="0.3">
      <c r="C503" s="74" t="s">
        <v>444</v>
      </c>
      <c r="D503" s="136"/>
      <c r="E503" s="89">
        <v>12</v>
      </c>
      <c r="F503" s="239">
        <f>HLOOKUP($C503,$BZ$2:$CM$3,2,0)</f>
        <v>35733.589999999997</v>
      </c>
      <c r="G503" s="50">
        <f>D503*E503*F503</f>
        <v>0</v>
      </c>
      <c r="H503" s="103"/>
      <c r="I503" s="51" t="s">
        <v>456</v>
      </c>
      <c r="J503" s="51" t="str">
        <f>VLOOKUP(I503,Presupuesto!$B$11:$C$565,2,0)</f>
        <v>SUELDOS Y SALARIOS PERMANENTES</v>
      </c>
      <c r="K503" s="35" t="str">
        <f t="shared" si="16"/>
        <v>Posgrado</v>
      </c>
      <c r="L503" s="35" t="s">
        <v>355</v>
      </c>
    </row>
    <row r="504" spans="3:12" x14ac:dyDescent="0.25">
      <c r="C504" s="108" t="s">
        <v>26</v>
      </c>
      <c r="D504" s="100"/>
      <c r="E504" s="91">
        <v>0</v>
      </c>
      <c r="F504" s="37">
        <f>IF(E503=0,"",(G503/E503)/12*E503)</f>
        <v>0</v>
      </c>
      <c r="G504" s="34">
        <f>F504</f>
        <v>0</v>
      </c>
      <c r="H504" s="101"/>
      <c r="I504" s="53" t="s">
        <v>476</v>
      </c>
      <c r="J504" s="53" t="str">
        <f>VLOOKUP(I504,Presupuesto!$B$11:$C$565,2,0)</f>
        <v>AGUINALDO Y DECIMO CUARTO MES</v>
      </c>
      <c r="K504" s="35" t="str">
        <f t="shared" si="16"/>
        <v>Posgrado</v>
      </c>
      <c r="L504" s="35" t="s">
        <v>355</v>
      </c>
    </row>
    <row r="505" spans="3:12" ht="15.75" thickBot="1" x14ac:dyDescent="0.3">
      <c r="C505" s="109" t="s">
        <v>27</v>
      </c>
      <c r="D505" s="100"/>
      <c r="E505" s="91">
        <v>0</v>
      </c>
      <c r="F505" s="54">
        <f>IF(E503&lt;6,"",((E503-6)/12)*(G503/E503))</f>
        <v>0</v>
      </c>
      <c r="G505" s="34">
        <f>F505</f>
        <v>0</v>
      </c>
      <c r="H505" s="101"/>
      <c r="I505" s="38" t="s">
        <v>479</v>
      </c>
      <c r="J505" s="38" t="str">
        <f>VLOOKUP(I505,Presupuesto!$B$11:$C$565,2,0)</f>
        <v>DECIMOCUARTO MES</v>
      </c>
      <c r="K505" s="35" t="str">
        <f t="shared" si="16"/>
        <v>Posgrado</v>
      </c>
      <c r="L505" s="35" t="s">
        <v>355</v>
      </c>
    </row>
    <row r="506" spans="3:12" ht="15.75" thickBot="1" x14ac:dyDescent="0.3">
      <c r="C506" s="74" t="s">
        <v>445</v>
      </c>
      <c r="D506" s="136"/>
      <c r="E506" s="89">
        <v>12</v>
      </c>
      <c r="F506" s="239">
        <f>HLOOKUP($C506,$BZ$2:$CM$3,2,0)</f>
        <v>31763.19</v>
      </c>
      <c r="G506" s="50">
        <f>D506*E506*F506</f>
        <v>0</v>
      </c>
      <c r="H506" s="103"/>
      <c r="I506" s="51" t="s">
        <v>456</v>
      </c>
      <c r="J506" s="51" t="str">
        <f>VLOOKUP(I506,Presupuesto!$B$11:$C$565,2,0)</f>
        <v>SUELDOS Y SALARIOS PERMANENTES</v>
      </c>
      <c r="K506" s="35" t="str">
        <f t="shared" si="16"/>
        <v>Posgrado</v>
      </c>
      <c r="L506" s="35" t="s">
        <v>355</v>
      </c>
    </row>
    <row r="507" spans="3:12" x14ac:dyDescent="0.25">
      <c r="C507" s="108" t="s">
        <v>26</v>
      </c>
      <c r="D507" s="100"/>
      <c r="E507" s="91">
        <v>0</v>
      </c>
      <c r="F507" s="37">
        <f>IF(E506=0,"",(G506/E506)/12*E506)</f>
        <v>0</v>
      </c>
      <c r="G507" s="34">
        <f>F507</f>
        <v>0</v>
      </c>
      <c r="H507" s="101"/>
      <c r="I507" s="53" t="s">
        <v>476</v>
      </c>
      <c r="J507" s="53" t="str">
        <f>VLOOKUP(I507,Presupuesto!$B$11:$C$565,2,0)</f>
        <v>AGUINALDO Y DECIMO CUARTO MES</v>
      </c>
      <c r="K507" s="35" t="str">
        <f t="shared" si="16"/>
        <v>Posgrado</v>
      </c>
      <c r="L507" s="35" t="s">
        <v>355</v>
      </c>
    </row>
    <row r="508" spans="3:12" ht="15.75" thickBot="1" x14ac:dyDescent="0.3">
      <c r="C508" s="109" t="s">
        <v>27</v>
      </c>
      <c r="D508" s="100"/>
      <c r="E508" s="91">
        <v>0</v>
      </c>
      <c r="F508" s="54">
        <f>IF(E506&lt;6,"",((E506-6)/12)*(G506/E506))</f>
        <v>0</v>
      </c>
      <c r="G508" s="34">
        <f>F508</f>
        <v>0</v>
      </c>
      <c r="H508" s="101"/>
      <c r="I508" s="38" t="s">
        <v>479</v>
      </c>
      <c r="J508" s="38" t="str">
        <f>VLOOKUP(I508,Presupuesto!$B$11:$C$565,2,0)</f>
        <v>DECIMOCUARTO MES</v>
      </c>
      <c r="K508" s="35" t="str">
        <f t="shared" si="16"/>
        <v>Posgrado</v>
      </c>
      <c r="L508" s="35" t="s">
        <v>355</v>
      </c>
    </row>
    <row r="509" spans="3:12" ht="15.75" thickBot="1" x14ac:dyDescent="0.3">
      <c r="C509" s="74" t="s">
        <v>446</v>
      </c>
      <c r="D509" s="136"/>
      <c r="E509" s="89">
        <v>12</v>
      </c>
      <c r="F509" s="239">
        <f>HLOOKUP($C509,$BZ$2:$CM$3,2,0)</f>
        <v>29777.99</v>
      </c>
      <c r="G509" s="50">
        <f>D509*E509*F509</f>
        <v>0</v>
      </c>
      <c r="H509" s="103"/>
      <c r="I509" s="51" t="s">
        <v>456</v>
      </c>
      <c r="J509" s="51" t="str">
        <f>VLOOKUP(I509,Presupuesto!$B$11:$C$565,2,0)</f>
        <v>SUELDOS Y SALARIOS PERMANENTES</v>
      </c>
      <c r="K509" s="35" t="str">
        <f t="shared" si="16"/>
        <v>Posgrado</v>
      </c>
      <c r="L509" s="35" t="s">
        <v>355</v>
      </c>
    </row>
    <row r="510" spans="3:12" x14ac:dyDescent="0.25">
      <c r="C510" s="108" t="s">
        <v>26</v>
      </c>
      <c r="D510" s="100"/>
      <c r="E510" s="91">
        <v>0</v>
      </c>
      <c r="F510" s="37">
        <f>IF(E509=0,"",(G509/E509)/12*E509)</f>
        <v>0</v>
      </c>
      <c r="G510" s="34">
        <f>F510</f>
        <v>0</v>
      </c>
      <c r="H510" s="101"/>
      <c r="I510" s="53" t="s">
        <v>476</v>
      </c>
      <c r="J510" s="53" t="str">
        <f>VLOOKUP(I510,Presupuesto!$B$11:$C$565,2,0)</f>
        <v>AGUINALDO Y DECIMO CUARTO MES</v>
      </c>
      <c r="K510" s="35" t="str">
        <f t="shared" si="16"/>
        <v>Posgrado</v>
      </c>
      <c r="L510" s="35" t="s">
        <v>355</v>
      </c>
    </row>
    <row r="511" spans="3:12" ht="15.75" thickBot="1" x14ac:dyDescent="0.3">
      <c r="C511" s="109" t="s">
        <v>27</v>
      </c>
      <c r="D511" s="100"/>
      <c r="E511" s="91">
        <v>0</v>
      </c>
      <c r="F511" s="54">
        <f>IF(E509&lt;6,"",((E509-6)/12)*(G509/E509))</f>
        <v>0</v>
      </c>
      <c r="G511" s="34">
        <f>F511</f>
        <v>0</v>
      </c>
      <c r="H511" s="101"/>
      <c r="I511" s="38" t="s">
        <v>479</v>
      </c>
      <c r="J511" s="38" t="str">
        <f>VLOOKUP(I511,Presupuesto!$B$11:$C$565,2,0)</f>
        <v>DECIMOCUARTO MES</v>
      </c>
      <c r="K511" s="35" t="str">
        <f t="shared" si="16"/>
        <v>Posgrado</v>
      </c>
      <c r="L511" s="35" t="s">
        <v>355</v>
      </c>
    </row>
    <row r="512" spans="3:12" ht="15.75" thickBot="1" x14ac:dyDescent="0.3">
      <c r="C512" s="74" t="s">
        <v>447</v>
      </c>
      <c r="D512" s="136"/>
      <c r="E512" s="89">
        <v>12</v>
      </c>
      <c r="F512" s="239">
        <f>HLOOKUP($C512,$BZ$2:$CM$3,2,0)</f>
        <v>27792.79</v>
      </c>
      <c r="G512" s="50">
        <f>D512*E512*F512</f>
        <v>0</v>
      </c>
      <c r="H512" s="103"/>
      <c r="I512" s="51" t="s">
        <v>456</v>
      </c>
      <c r="J512" s="51" t="str">
        <f>VLOOKUP(I512,Presupuesto!$B$11:$C$565,2,0)</f>
        <v>SUELDOS Y SALARIOS PERMANENTES</v>
      </c>
      <c r="K512" s="35" t="str">
        <f t="shared" si="16"/>
        <v>Posgrado</v>
      </c>
      <c r="L512" s="35" t="s">
        <v>355</v>
      </c>
    </row>
    <row r="513" spans="3:12" x14ac:dyDescent="0.25">
      <c r="C513" s="108" t="s">
        <v>26</v>
      </c>
      <c r="D513" s="100"/>
      <c r="E513" s="91">
        <v>0</v>
      </c>
      <c r="F513" s="37">
        <f>IF(E512=0,"",(G512/E512)/12*E512)</f>
        <v>0</v>
      </c>
      <c r="G513" s="34">
        <f>F513</f>
        <v>0</v>
      </c>
      <c r="H513" s="101"/>
      <c r="I513" s="53" t="s">
        <v>476</v>
      </c>
      <c r="J513" s="53" t="str">
        <f>VLOOKUP(I513,Presupuesto!$B$11:$C$565,2,0)</f>
        <v>AGUINALDO Y DECIMO CUARTO MES</v>
      </c>
      <c r="K513" s="35" t="str">
        <f t="shared" si="16"/>
        <v>Posgrado</v>
      </c>
      <c r="L513" s="35" t="s">
        <v>355</v>
      </c>
    </row>
    <row r="514" spans="3:12" ht="15.75" thickBot="1" x14ac:dyDescent="0.3">
      <c r="C514" s="109" t="s">
        <v>27</v>
      </c>
      <c r="D514" s="100"/>
      <c r="E514" s="91">
        <v>0</v>
      </c>
      <c r="F514" s="54">
        <f>IF(E512&lt;6,"",((E512-6)/12)*(G512/E512))</f>
        <v>0</v>
      </c>
      <c r="G514" s="34">
        <f>F514</f>
        <v>0</v>
      </c>
      <c r="H514" s="101"/>
      <c r="I514" s="38" t="s">
        <v>479</v>
      </c>
      <c r="J514" s="38" t="str">
        <f>VLOOKUP(I514,Presupuesto!$B$11:$C$565,2,0)</f>
        <v>DECIMOCUARTO MES</v>
      </c>
      <c r="K514" s="35" t="str">
        <f t="shared" si="16"/>
        <v>Posgrado</v>
      </c>
      <c r="L514" s="35" t="s">
        <v>355</v>
      </c>
    </row>
    <row r="515" spans="3:12" ht="15.75" thickBot="1" x14ac:dyDescent="0.3">
      <c r="C515" s="74" t="s">
        <v>448</v>
      </c>
      <c r="D515" s="136"/>
      <c r="E515" s="89">
        <v>12</v>
      </c>
      <c r="F515" s="239">
        <f>HLOOKUP($C515,$BZ$2:$CM$3,2,0)</f>
        <v>18859.39</v>
      </c>
      <c r="G515" s="50">
        <f>D515*E515*F515</f>
        <v>0</v>
      </c>
      <c r="H515" s="103"/>
      <c r="I515" s="51" t="s">
        <v>456</v>
      </c>
      <c r="J515" s="51" t="str">
        <f>VLOOKUP(I515,Presupuesto!$B$11:$C$565,2,0)</f>
        <v>SUELDOS Y SALARIOS PERMANENTES</v>
      </c>
      <c r="K515" s="35" t="str">
        <f t="shared" si="16"/>
        <v>Posgrado</v>
      </c>
      <c r="L515" s="35" t="s">
        <v>355</v>
      </c>
    </row>
    <row r="516" spans="3:12" x14ac:dyDescent="0.25">
      <c r="C516" s="108" t="s">
        <v>26</v>
      </c>
      <c r="D516" s="100"/>
      <c r="E516" s="91">
        <v>0</v>
      </c>
      <c r="F516" s="37">
        <f>IF(E515=0,"",(G515/E515)/12*E515)</f>
        <v>0</v>
      </c>
      <c r="G516" s="34">
        <f>F516</f>
        <v>0</v>
      </c>
      <c r="H516" s="101"/>
      <c r="I516" s="53" t="s">
        <v>476</v>
      </c>
      <c r="J516" s="53" t="str">
        <f>VLOOKUP(I516,Presupuesto!$B$11:$C$565,2,0)</f>
        <v>AGUINALDO Y DECIMO CUARTO MES</v>
      </c>
      <c r="K516" s="35" t="str">
        <f t="shared" si="16"/>
        <v>Posgrado</v>
      </c>
      <c r="L516" s="35" t="s">
        <v>355</v>
      </c>
    </row>
    <row r="517" spans="3:12" ht="15.75" thickBot="1" x14ac:dyDescent="0.3">
      <c r="C517" s="109" t="s">
        <v>27</v>
      </c>
      <c r="D517" s="100"/>
      <c r="E517" s="91">
        <v>0</v>
      </c>
      <c r="F517" s="54">
        <f>IF(E515&lt;6,"",((E515-6)/12)*(G515/E515))</f>
        <v>0</v>
      </c>
      <c r="G517" s="34">
        <f>F517</f>
        <v>0</v>
      </c>
      <c r="H517" s="101"/>
      <c r="I517" s="38" t="s">
        <v>479</v>
      </c>
      <c r="J517" s="38" t="str">
        <f>VLOOKUP(I517,Presupuesto!$B$11:$C$565,2,0)</f>
        <v>DECIMOCUARTO MES</v>
      </c>
      <c r="K517" s="35" t="str">
        <f t="shared" si="16"/>
        <v>Posgrado</v>
      </c>
      <c r="L517" s="35" t="s">
        <v>355</v>
      </c>
    </row>
    <row r="518" spans="3:12" ht="15.75" thickBot="1" x14ac:dyDescent="0.3">
      <c r="C518" s="74" t="s">
        <v>449</v>
      </c>
      <c r="D518" s="136"/>
      <c r="E518" s="89">
        <v>12</v>
      </c>
      <c r="F518" s="239">
        <f>HLOOKUP($C518,$BZ$2:$CM$3,2,0)</f>
        <v>17866.8</v>
      </c>
      <c r="G518" s="50">
        <f>D518*E518*F518</f>
        <v>0</v>
      </c>
      <c r="H518" s="103"/>
      <c r="I518" s="51" t="s">
        <v>456</v>
      </c>
      <c r="J518" s="51" t="str">
        <f>VLOOKUP(I518,Presupuesto!$B$11:$C$565,2,0)</f>
        <v>SUELDOS Y SALARIOS PERMANENTES</v>
      </c>
      <c r="K518" s="35" t="str">
        <f t="shared" si="16"/>
        <v>Posgrado</v>
      </c>
      <c r="L518" s="35" t="s">
        <v>355</v>
      </c>
    </row>
    <row r="519" spans="3:12" x14ac:dyDescent="0.25">
      <c r="C519" s="108" t="s">
        <v>26</v>
      </c>
      <c r="D519" s="100"/>
      <c r="E519" s="91">
        <v>0</v>
      </c>
      <c r="F519" s="37">
        <f>IF(E518=0,"",(G518/E518)/12*E518)</f>
        <v>0</v>
      </c>
      <c r="G519" s="34">
        <f>F519</f>
        <v>0</v>
      </c>
      <c r="H519" s="101"/>
      <c r="I519" s="53" t="s">
        <v>476</v>
      </c>
      <c r="J519" s="53" t="str">
        <f>VLOOKUP(I519,Presupuesto!$B$11:$C$565,2,0)</f>
        <v>AGUINALDO Y DECIMO CUARTO MES</v>
      </c>
      <c r="K519" s="35" t="str">
        <f t="shared" si="16"/>
        <v>Posgrado</v>
      </c>
      <c r="L519" s="35" t="s">
        <v>355</v>
      </c>
    </row>
    <row r="520" spans="3:12" ht="15.75" thickBot="1" x14ac:dyDescent="0.3">
      <c r="C520" s="109" t="s">
        <v>27</v>
      </c>
      <c r="D520" s="100"/>
      <c r="E520" s="91">
        <v>0</v>
      </c>
      <c r="F520" s="54">
        <f>IF(E518&lt;6,"",((E518-6)/12)*(G518/E518))</f>
        <v>0</v>
      </c>
      <c r="G520" s="34">
        <f>F520</f>
        <v>0</v>
      </c>
      <c r="H520" s="101"/>
      <c r="I520" s="38" t="s">
        <v>479</v>
      </c>
      <c r="J520" s="38" t="str">
        <f>VLOOKUP(I520,Presupuesto!$B$11:$C$565,2,0)</f>
        <v>DECIMOCUARTO MES</v>
      </c>
      <c r="K520" s="35" t="str">
        <f t="shared" si="16"/>
        <v>Posgrado</v>
      </c>
      <c r="L520" s="35" t="s">
        <v>355</v>
      </c>
    </row>
    <row r="521" spans="3:12" ht="15.75" thickBot="1" x14ac:dyDescent="0.3">
      <c r="C521" s="74" t="s">
        <v>450</v>
      </c>
      <c r="D521" s="136"/>
      <c r="E521" s="89">
        <v>12</v>
      </c>
      <c r="F521" s="239">
        <f>HLOOKUP($C521,$BZ$2:$CM$3,2,0)</f>
        <v>13896.4</v>
      </c>
      <c r="G521" s="50">
        <f>D521*E521*F521</f>
        <v>0</v>
      </c>
      <c r="H521" s="103"/>
      <c r="I521" s="51" t="s">
        <v>456</v>
      </c>
      <c r="J521" s="51" t="str">
        <f>VLOOKUP(I521,Presupuesto!$B$11:$C$565,2,0)</f>
        <v>SUELDOS Y SALARIOS PERMANENTES</v>
      </c>
      <c r="K521" s="35" t="str">
        <f t="shared" si="16"/>
        <v>Posgrado</v>
      </c>
      <c r="L521" s="35" t="s">
        <v>355</v>
      </c>
    </row>
    <row r="522" spans="3:12" x14ac:dyDescent="0.25">
      <c r="C522" s="108" t="s">
        <v>26</v>
      </c>
      <c r="D522" s="100"/>
      <c r="E522" s="91">
        <v>0</v>
      </c>
      <c r="F522" s="37">
        <f>IF(E521=0,"",(G521/E521)/12*E521)</f>
        <v>0</v>
      </c>
      <c r="G522" s="34">
        <f>F522</f>
        <v>0</v>
      </c>
      <c r="H522" s="101"/>
      <c r="I522" s="53" t="s">
        <v>476</v>
      </c>
      <c r="J522" s="53" t="str">
        <f>VLOOKUP(I522,Presupuesto!$B$11:$C$565,2,0)</f>
        <v>AGUINALDO Y DECIMO CUARTO MES</v>
      </c>
      <c r="K522" s="35" t="str">
        <f t="shared" si="16"/>
        <v>Posgrado</v>
      </c>
      <c r="L522" s="35" t="s">
        <v>355</v>
      </c>
    </row>
    <row r="523" spans="3:12" ht="15.75" thickBot="1" x14ac:dyDescent="0.3">
      <c r="C523" s="109" t="s">
        <v>27</v>
      </c>
      <c r="D523" s="100"/>
      <c r="E523" s="91">
        <v>0</v>
      </c>
      <c r="F523" s="54">
        <f>IF(E521&lt;6,"",((E521-6)/12)*(G521/E521))</f>
        <v>0</v>
      </c>
      <c r="G523" s="34">
        <f>F523</f>
        <v>0</v>
      </c>
      <c r="H523" s="101"/>
      <c r="I523" s="38" t="s">
        <v>479</v>
      </c>
      <c r="J523" s="38" t="str">
        <f>VLOOKUP(I523,Presupuesto!$B$11:$C$565,2,0)</f>
        <v>DECIMOCUARTO MES</v>
      </c>
      <c r="K523" s="35" t="str">
        <f t="shared" si="16"/>
        <v>Posgrado</v>
      </c>
      <c r="L523" s="35" t="s">
        <v>355</v>
      </c>
    </row>
    <row r="524" spans="3:12" ht="15.75" thickBot="1" x14ac:dyDescent="0.3">
      <c r="C524" s="74" t="s">
        <v>451</v>
      </c>
      <c r="D524" s="136"/>
      <c r="E524" s="89">
        <v>12</v>
      </c>
      <c r="F524" s="239">
        <f>HLOOKUP($C524,$BZ$2:$CM$3,2,0)</f>
        <v>15004.09</v>
      </c>
      <c r="G524" s="50">
        <f>D524*E524*F524</f>
        <v>0</v>
      </c>
      <c r="H524" s="103"/>
      <c r="I524" s="51" t="s">
        <v>456</v>
      </c>
      <c r="J524" s="51" t="str">
        <f>VLOOKUP(I524,Presupuesto!$B$11:$C$565,2,0)</f>
        <v>SUELDOS Y SALARIOS PERMANENTES</v>
      </c>
      <c r="K524" s="35" t="str">
        <f t="shared" si="16"/>
        <v>Posgrado</v>
      </c>
      <c r="L524" s="35" t="s">
        <v>355</v>
      </c>
    </row>
    <row r="525" spans="3:12" x14ac:dyDescent="0.25">
      <c r="C525" s="108" t="s">
        <v>26</v>
      </c>
      <c r="D525" s="100"/>
      <c r="E525" s="91">
        <v>0</v>
      </c>
      <c r="F525" s="37">
        <f>IF(E524=0,"",(G524/E524)/12*E524)</f>
        <v>0</v>
      </c>
      <c r="G525" s="34">
        <f>F525</f>
        <v>0</v>
      </c>
      <c r="H525" s="101"/>
      <c r="I525" s="53" t="s">
        <v>476</v>
      </c>
      <c r="J525" s="53" t="str">
        <f>VLOOKUP(I525,Presupuesto!$B$11:$C$565,2,0)</f>
        <v>AGUINALDO Y DECIMO CUARTO MES</v>
      </c>
      <c r="K525" s="35" t="str">
        <f t="shared" si="16"/>
        <v>Posgrado</v>
      </c>
      <c r="L525" s="35" t="s">
        <v>355</v>
      </c>
    </row>
    <row r="526" spans="3:12" ht="15.75" thickBot="1" x14ac:dyDescent="0.3">
      <c r="C526" s="109" t="s">
        <v>27</v>
      </c>
      <c r="D526" s="100"/>
      <c r="E526" s="91">
        <v>0</v>
      </c>
      <c r="F526" s="54">
        <f>IF(E524&lt;6,"",((E524-6)/12)*(G524/E524))</f>
        <v>0</v>
      </c>
      <c r="G526" s="34">
        <f>F526</f>
        <v>0</v>
      </c>
      <c r="H526" s="101"/>
      <c r="I526" s="38" t="s">
        <v>479</v>
      </c>
      <c r="J526" s="38" t="str">
        <f>VLOOKUP(I526,Presupuesto!$B$11:$C$565,2,0)</f>
        <v>DECIMOCUARTO MES</v>
      </c>
      <c r="K526" s="35" t="str">
        <f t="shared" si="16"/>
        <v>Posgrado</v>
      </c>
      <c r="L526" s="35" t="s">
        <v>355</v>
      </c>
    </row>
    <row r="527" spans="3:12" ht="15.75" thickBot="1" x14ac:dyDescent="0.3">
      <c r="C527" s="74" t="s">
        <v>452</v>
      </c>
      <c r="D527" s="136"/>
      <c r="E527" s="89">
        <v>12</v>
      </c>
      <c r="F527" s="239">
        <f>HLOOKUP($C527,$BZ$2:$CM$3,2,0)</f>
        <v>13238.9</v>
      </c>
      <c r="G527" s="50">
        <f>D527*E527*F527</f>
        <v>0</v>
      </c>
      <c r="H527" s="103"/>
      <c r="I527" s="51" t="s">
        <v>456</v>
      </c>
      <c r="J527" s="51" t="str">
        <f>VLOOKUP(I527,Presupuesto!$B$11:$C$565,2,0)</f>
        <v>SUELDOS Y SALARIOS PERMANENTES</v>
      </c>
      <c r="K527" s="35" t="str">
        <f t="shared" si="16"/>
        <v>Posgrado</v>
      </c>
      <c r="L527" s="35" t="s">
        <v>355</v>
      </c>
    </row>
    <row r="528" spans="3:12" x14ac:dyDescent="0.25">
      <c r="C528" s="108" t="s">
        <v>26</v>
      </c>
      <c r="D528" s="100"/>
      <c r="E528" s="91">
        <v>0</v>
      </c>
      <c r="F528" s="37">
        <f>IF(E527=0,"",(G527/E527)/12*E527)</f>
        <v>0</v>
      </c>
      <c r="G528" s="34">
        <f>F528</f>
        <v>0</v>
      </c>
      <c r="H528" s="101"/>
      <c r="I528" s="53" t="s">
        <v>476</v>
      </c>
      <c r="J528" s="53" t="str">
        <f>VLOOKUP(I528,Presupuesto!$B$11:$C$565,2,0)</f>
        <v>AGUINALDO Y DECIMO CUARTO MES</v>
      </c>
      <c r="K528" s="35" t="str">
        <f t="shared" si="16"/>
        <v>Posgrado</v>
      </c>
      <c r="L528" s="35" t="s">
        <v>355</v>
      </c>
    </row>
    <row r="529" spans="3:12" ht="15.75" thickBot="1" x14ac:dyDescent="0.3">
      <c r="C529" s="109" t="s">
        <v>27</v>
      </c>
      <c r="D529" s="100"/>
      <c r="E529" s="91">
        <v>0</v>
      </c>
      <c r="F529" s="54">
        <f>IF(E527&lt;6,"",((E527-6)/12)*(G527/E527))</f>
        <v>0</v>
      </c>
      <c r="G529" s="34">
        <f>F529</f>
        <v>0</v>
      </c>
      <c r="H529" s="101"/>
      <c r="I529" s="38" t="s">
        <v>479</v>
      </c>
      <c r="J529" s="38" t="str">
        <f>VLOOKUP(I529,Presupuesto!$B$11:$C$565,2,0)</f>
        <v>DECIMOCUARTO MES</v>
      </c>
      <c r="K529" s="35" t="str">
        <f t="shared" si="16"/>
        <v>Posgrado</v>
      </c>
      <c r="L529" s="35" t="s">
        <v>355</v>
      </c>
    </row>
    <row r="530" spans="3:12" ht="15.75" thickBot="1" x14ac:dyDescent="0.3">
      <c r="C530" s="74" t="s">
        <v>453</v>
      </c>
      <c r="D530" s="136"/>
      <c r="E530" s="89">
        <v>12</v>
      </c>
      <c r="F530" s="239">
        <f>HLOOKUP($C530,$BZ$2:$CM$3,2,0)</f>
        <v>12356.31</v>
      </c>
      <c r="G530" s="50">
        <f>D530*E530*F530</f>
        <v>0</v>
      </c>
      <c r="H530" s="103"/>
      <c r="I530" s="51" t="s">
        <v>456</v>
      </c>
      <c r="J530" s="51" t="str">
        <f>VLOOKUP(I530,Presupuesto!$B$11:$C$565,2,0)</f>
        <v>SUELDOS Y SALARIOS PERMANENTES</v>
      </c>
      <c r="K530" s="35" t="str">
        <f t="shared" ref="K530:K547" si="17">$K$497</f>
        <v>Posgrado</v>
      </c>
      <c r="L530" s="35" t="s">
        <v>355</v>
      </c>
    </row>
    <row r="531" spans="3:12" x14ac:dyDescent="0.25">
      <c r="C531" s="108" t="s">
        <v>26</v>
      </c>
      <c r="D531" s="100"/>
      <c r="E531" s="91">
        <v>0</v>
      </c>
      <c r="F531" s="37">
        <f>IF(E530=0,"",(G530/E530)/12*E530)</f>
        <v>0</v>
      </c>
      <c r="G531" s="34">
        <f>F531</f>
        <v>0</v>
      </c>
      <c r="H531" s="101"/>
      <c r="I531" s="53" t="s">
        <v>476</v>
      </c>
      <c r="J531" s="53" t="str">
        <f>VLOOKUP(I531,Presupuesto!$B$11:$C$565,2,0)</f>
        <v>AGUINALDO Y DECIMO CUARTO MES</v>
      </c>
      <c r="K531" s="35" t="str">
        <f t="shared" si="17"/>
        <v>Posgrado</v>
      </c>
      <c r="L531" s="35" t="s">
        <v>355</v>
      </c>
    </row>
    <row r="532" spans="3:12" ht="15.75" thickBot="1" x14ac:dyDescent="0.3">
      <c r="C532" s="109" t="s">
        <v>27</v>
      </c>
      <c r="D532" s="100"/>
      <c r="E532" s="91">
        <v>0</v>
      </c>
      <c r="F532" s="54">
        <f>IF(E530&lt;6,"",((E530-6)/12)*(G530/E530))</f>
        <v>0</v>
      </c>
      <c r="G532" s="34">
        <f>F532</f>
        <v>0</v>
      </c>
      <c r="H532" s="101"/>
      <c r="I532" s="38" t="s">
        <v>479</v>
      </c>
      <c r="J532" s="38" t="str">
        <f>VLOOKUP(I532,Presupuesto!$B$11:$C$565,2,0)</f>
        <v>DECIMOCUARTO MES</v>
      </c>
      <c r="K532" s="35" t="str">
        <f t="shared" si="17"/>
        <v>Posgrado</v>
      </c>
      <c r="L532" s="35" t="s">
        <v>355</v>
      </c>
    </row>
    <row r="533" spans="3:12" ht="15.75" thickBot="1" x14ac:dyDescent="0.3">
      <c r="C533" s="74" t="s">
        <v>454</v>
      </c>
      <c r="D533" s="136"/>
      <c r="E533" s="89">
        <v>12</v>
      </c>
      <c r="F533" s="239">
        <f>HLOOKUP($C533,$BZ$2:$CM$3,2,0)</f>
        <v>463.22</v>
      </c>
      <c r="G533" s="50">
        <f>D533*E533*F533</f>
        <v>0</v>
      </c>
      <c r="H533" s="103"/>
      <c r="I533" s="51" t="s">
        <v>456</v>
      </c>
      <c r="J533" s="51" t="str">
        <f>VLOOKUP(I533,Presupuesto!$B$11:$C$565,2,0)</f>
        <v>SUELDOS Y SALARIOS PERMANENTES</v>
      </c>
      <c r="K533" s="35" t="str">
        <f t="shared" si="17"/>
        <v>Posgrado</v>
      </c>
      <c r="L533" s="35" t="s">
        <v>355</v>
      </c>
    </row>
    <row r="534" spans="3:12" x14ac:dyDescent="0.25">
      <c r="C534" s="108" t="s">
        <v>26</v>
      </c>
      <c r="D534" s="100"/>
      <c r="E534" s="91">
        <v>0</v>
      </c>
      <c r="F534" s="37">
        <f>IF(E533=0,"",(G533/E533)/12*E533)</f>
        <v>0</v>
      </c>
      <c r="G534" s="34">
        <f>F534</f>
        <v>0</v>
      </c>
      <c r="H534" s="101"/>
      <c r="I534" s="53" t="s">
        <v>476</v>
      </c>
      <c r="J534" s="53" t="str">
        <f>VLOOKUP(I534,Presupuesto!$B$11:$C$565,2,0)</f>
        <v>AGUINALDO Y DECIMO CUARTO MES</v>
      </c>
      <c r="K534" s="35" t="str">
        <f t="shared" si="17"/>
        <v>Posgrado</v>
      </c>
      <c r="L534" s="35" t="s">
        <v>355</v>
      </c>
    </row>
    <row r="535" spans="3:12" ht="15.75" thickBot="1" x14ac:dyDescent="0.3">
      <c r="C535" s="109" t="s">
        <v>27</v>
      </c>
      <c r="D535" s="100"/>
      <c r="E535" s="91">
        <v>0</v>
      </c>
      <c r="F535" s="54">
        <f>IF(E533&lt;6,"",((E533-6)/12)*(G533/E533))</f>
        <v>0</v>
      </c>
      <c r="G535" s="34">
        <f>F535</f>
        <v>0</v>
      </c>
      <c r="H535" s="101"/>
      <c r="I535" s="38" t="s">
        <v>479</v>
      </c>
      <c r="J535" s="38" t="str">
        <f>VLOOKUP(I535,Presupuesto!$B$11:$C$565,2,0)</f>
        <v>DECIMOCUARTO MES</v>
      </c>
      <c r="K535" s="35" t="str">
        <f t="shared" si="17"/>
        <v>Posgrado</v>
      </c>
      <c r="L535" s="35" t="s">
        <v>355</v>
      </c>
    </row>
    <row r="536" spans="3:12" ht="15.75" thickBot="1" x14ac:dyDescent="0.3">
      <c r="C536" s="74" t="s">
        <v>455</v>
      </c>
      <c r="D536" s="136"/>
      <c r="E536" s="89">
        <v>12</v>
      </c>
      <c r="F536" s="239">
        <f>HLOOKUP($C536,$BZ$2:$CM$3,2,0)</f>
        <v>2007.3</v>
      </c>
      <c r="G536" s="50">
        <f>D536*E536*F536</f>
        <v>0</v>
      </c>
      <c r="H536" s="103"/>
      <c r="I536" s="51" t="s">
        <v>456</v>
      </c>
      <c r="J536" s="51" t="str">
        <f>VLOOKUP(I536,Presupuesto!$B$11:$C$565,2,0)</f>
        <v>SUELDOS Y SALARIOS PERMANENTES</v>
      </c>
      <c r="K536" s="35" t="str">
        <f t="shared" si="17"/>
        <v>Posgrado</v>
      </c>
      <c r="L536" s="35" t="s">
        <v>355</v>
      </c>
    </row>
    <row r="537" spans="3:12" x14ac:dyDescent="0.25">
      <c r="C537" s="108" t="s">
        <v>26</v>
      </c>
      <c r="D537" s="100"/>
      <c r="E537" s="91">
        <v>0</v>
      </c>
      <c r="F537" s="37">
        <f>IF(E536=0,"",(G536/E536)/12*E536)</f>
        <v>0</v>
      </c>
      <c r="G537" s="34">
        <f>F537</f>
        <v>0</v>
      </c>
      <c r="H537" s="101"/>
      <c r="I537" s="53" t="s">
        <v>476</v>
      </c>
      <c r="J537" s="53" t="str">
        <f>VLOOKUP(I537,Presupuesto!$B$11:$C$565,2,0)</f>
        <v>AGUINALDO Y DECIMO CUARTO MES</v>
      </c>
      <c r="K537" s="35" t="str">
        <f t="shared" si="17"/>
        <v>Posgrado</v>
      </c>
      <c r="L537" s="35" t="s">
        <v>355</v>
      </c>
    </row>
    <row r="538" spans="3:12" ht="15.75" thickBot="1" x14ac:dyDescent="0.3">
      <c r="C538" s="109" t="s">
        <v>27</v>
      </c>
      <c r="D538" s="100"/>
      <c r="E538" s="91">
        <v>0</v>
      </c>
      <c r="F538" s="54">
        <f>IF(E536&lt;6,"",((E536-6)/12)*(G536/E536))</f>
        <v>0</v>
      </c>
      <c r="G538" s="34">
        <f>F538</f>
        <v>0</v>
      </c>
      <c r="H538" s="101"/>
      <c r="I538" s="38" t="s">
        <v>479</v>
      </c>
      <c r="J538" s="38" t="str">
        <f>VLOOKUP(I538,Presupuesto!$B$11:$C$565,2,0)</f>
        <v>DECIMOCUARTO MES</v>
      </c>
      <c r="K538" s="35" t="str">
        <f t="shared" si="17"/>
        <v>Posgrado</v>
      </c>
      <c r="L538" s="35" t="s">
        <v>355</v>
      </c>
    </row>
    <row r="539" spans="3:12" ht="15.75" thickBot="1" x14ac:dyDescent="0.3">
      <c r="C539" s="77" t="s">
        <v>51</v>
      </c>
      <c r="D539" s="136"/>
      <c r="E539" s="89">
        <v>12</v>
      </c>
      <c r="F539" s="76">
        <v>30000</v>
      </c>
      <c r="G539" s="50">
        <f>D539*E539*F539</f>
        <v>0</v>
      </c>
      <c r="H539" s="103"/>
      <c r="I539" s="51" t="s">
        <v>524</v>
      </c>
      <c r="J539" s="51" t="str">
        <f>VLOOKUP(I539,Presupuesto!$B$11:$C$565,2,0)</f>
        <v>CONTRATOS ESPECIALES</v>
      </c>
      <c r="K539" s="35" t="str">
        <f t="shared" si="17"/>
        <v>Posgrado</v>
      </c>
      <c r="L539" s="35" t="s">
        <v>355</v>
      </c>
    </row>
    <row r="540" spans="3:12" x14ac:dyDescent="0.25">
      <c r="C540" s="108" t="s">
        <v>26</v>
      </c>
      <c r="D540" s="100"/>
      <c r="E540" s="91">
        <v>0</v>
      </c>
      <c r="F540" s="54">
        <f>IF(E539=0,"",(G539/E539)/12*E539)</f>
        <v>0</v>
      </c>
      <c r="G540" s="34">
        <f>F540</f>
        <v>0</v>
      </c>
      <c r="H540" s="101"/>
      <c r="I540" s="38" t="s">
        <v>524</v>
      </c>
      <c r="J540" s="38" t="str">
        <f>VLOOKUP(I540,Presupuesto!$B$11:$C$565,2,0)</f>
        <v>CONTRATOS ESPECIALES</v>
      </c>
      <c r="K540" s="35" t="str">
        <f t="shared" si="17"/>
        <v>Posgrado</v>
      </c>
      <c r="L540" s="35" t="s">
        <v>354</v>
      </c>
    </row>
    <row r="541" spans="3:12" ht="15.75" thickBot="1" x14ac:dyDescent="0.3">
      <c r="C541" s="109" t="s">
        <v>27</v>
      </c>
      <c r="D541" s="100"/>
      <c r="E541" s="91">
        <v>0</v>
      </c>
      <c r="F541" s="37">
        <f>IF(E539&lt;6,"",((E539-6)/12)*(G539/E539))</f>
        <v>0</v>
      </c>
      <c r="G541" s="34">
        <f>F541</f>
        <v>0</v>
      </c>
      <c r="H541" s="101"/>
      <c r="I541" s="38" t="s">
        <v>524</v>
      </c>
      <c r="J541" s="38" t="str">
        <f>VLOOKUP(I541,Presupuesto!$B$11:$C$565,2,0)</f>
        <v>CONTRATOS ESPECIALES</v>
      </c>
      <c r="K541" s="35" t="str">
        <f t="shared" si="17"/>
        <v>Posgrado</v>
      </c>
      <c r="L541" s="35" t="s">
        <v>359</v>
      </c>
    </row>
    <row r="542" spans="3:12" ht="15.75" thickBot="1" x14ac:dyDescent="0.3">
      <c r="C542" s="77" t="s">
        <v>28</v>
      </c>
      <c r="D542" s="136"/>
      <c r="E542" s="89">
        <v>12</v>
      </c>
      <c r="F542" s="55">
        <v>30000</v>
      </c>
      <c r="G542" s="50">
        <f>D542*E542*F542</f>
        <v>0</v>
      </c>
      <c r="H542" s="103"/>
      <c r="I542" s="51" t="s">
        <v>665</v>
      </c>
      <c r="J542" s="51" t="str">
        <f>VLOOKUP(I542,Presupuesto!$B$11:$C$565,2,0)</f>
        <v>OTROS SERVICIOS TECNICOS Y PROFESIONALES</v>
      </c>
      <c r="K542" s="35" t="str">
        <f t="shared" si="17"/>
        <v>Posgrado</v>
      </c>
      <c r="L542" s="35" t="s">
        <v>354</v>
      </c>
    </row>
    <row r="543" spans="3:12" x14ac:dyDescent="0.25">
      <c r="C543" s="108" t="s">
        <v>26</v>
      </c>
      <c r="D543" s="100"/>
      <c r="E543" s="91">
        <v>0</v>
      </c>
      <c r="F543" s="37">
        <v>0</v>
      </c>
      <c r="G543" s="34">
        <f>F543</f>
        <v>0</v>
      </c>
      <c r="H543" s="101"/>
      <c r="I543" s="38" t="s">
        <v>665</v>
      </c>
      <c r="J543" s="38" t="str">
        <f>VLOOKUP(I543,Presupuesto!$B$11:$C$565,2,0)</f>
        <v>OTROS SERVICIOS TECNICOS Y PROFESIONALES</v>
      </c>
      <c r="K543" s="35" t="str">
        <f t="shared" si="17"/>
        <v>Posgrado</v>
      </c>
      <c r="L543" s="35" t="s">
        <v>354</v>
      </c>
    </row>
    <row r="544" spans="3:12" ht="15.75" thickBot="1" x14ac:dyDescent="0.3">
      <c r="C544" s="109" t="s">
        <v>27</v>
      </c>
      <c r="D544" s="100"/>
      <c r="E544" s="91">
        <v>0</v>
      </c>
      <c r="F544" s="37">
        <v>0</v>
      </c>
      <c r="G544" s="34">
        <f>F544</f>
        <v>0</v>
      </c>
      <c r="H544" s="101"/>
      <c r="I544" s="38" t="s">
        <v>665</v>
      </c>
      <c r="J544" s="38" t="str">
        <f>VLOOKUP(I544,Presupuesto!$B$11:$C$565,2,0)</f>
        <v>OTROS SERVICIOS TECNICOS Y PROFESIONALES</v>
      </c>
      <c r="K544" s="35" t="str">
        <f t="shared" si="17"/>
        <v>Posgrado</v>
      </c>
      <c r="L544" s="35" t="s">
        <v>354</v>
      </c>
    </row>
    <row r="545" spans="3:12" ht="15.75" thickBot="1" x14ac:dyDescent="0.3">
      <c r="C545" s="77" t="s">
        <v>29</v>
      </c>
      <c r="D545" s="136"/>
      <c r="E545" s="89">
        <v>12</v>
      </c>
      <c r="F545" s="55">
        <v>30000</v>
      </c>
      <c r="G545" s="50">
        <f>D545*E545*F545</f>
        <v>0</v>
      </c>
      <c r="H545" s="103"/>
      <c r="I545" s="51" t="s">
        <v>456</v>
      </c>
      <c r="J545" s="51" t="str">
        <f>VLOOKUP(I545,Presupuesto!$B$11:$C$565,2,0)</f>
        <v>SUELDOS Y SALARIOS PERMANENTES</v>
      </c>
      <c r="K545" s="35" t="str">
        <f t="shared" si="17"/>
        <v>Posgrado</v>
      </c>
      <c r="L545" s="35" t="s">
        <v>354</v>
      </c>
    </row>
    <row r="546" spans="3:12" x14ac:dyDescent="0.25">
      <c r="C546" s="108" t="s">
        <v>26</v>
      </c>
      <c r="D546" s="106"/>
      <c r="E546" s="68">
        <v>0</v>
      </c>
      <c r="F546" s="56">
        <f>IF(E545=0,"",(G545/E545)/12*E545)</f>
        <v>0</v>
      </c>
      <c r="G546" s="57">
        <f>F546</f>
        <v>0</v>
      </c>
      <c r="H546" s="101"/>
      <c r="I546" s="38" t="s">
        <v>476</v>
      </c>
      <c r="J546" s="38" t="str">
        <f>VLOOKUP(I546,Presupuesto!$B$11:$C$565,2,0)</f>
        <v>AGUINALDO Y DECIMO CUARTO MES</v>
      </c>
      <c r="K546" s="35" t="str">
        <f t="shared" si="17"/>
        <v>Posgrado</v>
      </c>
      <c r="L546" s="35" t="s">
        <v>354</v>
      </c>
    </row>
    <row r="547" spans="3:12" ht="15.75" thickBot="1" x14ac:dyDescent="0.3">
      <c r="C547" s="110" t="s">
        <v>27</v>
      </c>
      <c r="D547" s="99"/>
      <c r="E547" s="69">
        <v>0</v>
      </c>
      <c r="F547" s="42">
        <f>IF(E545&lt;6,"",((E545-6)/12)*(G545/E545))</f>
        <v>0</v>
      </c>
      <c r="G547" s="42">
        <f>F547</f>
        <v>0</v>
      </c>
      <c r="H547" s="99"/>
      <c r="I547" s="43" t="s">
        <v>479</v>
      </c>
      <c r="J547" s="61" t="str">
        <f>VLOOKUP(I547,Presupuesto!$B$11:$C$565,2,0)</f>
        <v>DECIMOCUARTO MES</v>
      </c>
      <c r="K547" s="43" t="str">
        <f t="shared" si="17"/>
        <v>Posgrado</v>
      </c>
      <c r="L547" s="61" t="s">
        <v>354</v>
      </c>
    </row>
    <row r="549" spans="3:12" ht="15.75" thickBot="1" x14ac:dyDescent="0.3">
      <c r="K549" s="90"/>
    </row>
    <row r="550" spans="3:12" ht="15.75" thickBot="1" x14ac:dyDescent="0.3">
      <c r="C550" s="7" t="s">
        <v>11</v>
      </c>
      <c r="D550" s="2">
        <f>SUM(G557:G607)</f>
        <v>0</v>
      </c>
      <c r="E550" s="30"/>
      <c r="F550" s="30"/>
      <c r="G550" s="30"/>
      <c r="H550" s="14"/>
      <c r="I550" s="14"/>
      <c r="J550" s="14"/>
      <c r="K550" s="90"/>
    </row>
    <row r="551" spans="3:12" x14ac:dyDescent="0.25">
      <c r="D551" s="3"/>
      <c r="E551" s="30"/>
      <c r="F551" s="30"/>
      <c r="G551" s="30"/>
      <c r="H551" s="14"/>
      <c r="I551" s="14"/>
      <c r="J551" s="14"/>
      <c r="K551" s="90"/>
    </row>
    <row r="552" spans="3:12" x14ac:dyDescent="0.25">
      <c r="D552" s="3"/>
      <c r="E552" s="30"/>
      <c r="F552" s="30"/>
      <c r="G552" s="30"/>
      <c r="H552" s="14"/>
      <c r="I552" s="14"/>
      <c r="J552" s="14"/>
      <c r="K552" s="90"/>
    </row>
    <row r="553" spans="3:12" ht="15.75" x14ac:dyDescent="0.25">
      <c r="C553" s="139" t="s">
        <v>352</v>
      </c>
      <c r="D553" s="302"/>
      <c r="E553" s="30"/>
      <c r="F553" s="30"/>
      <c r="G553" s="30"/>
      <c r="H553" s="14"/>
      <c r="I553" s="14"/>
      <c r="J553" s="14"/>
      <c r="K553" s="90"/>
    </row>
    <row r="554" spans="3:12" ht="18.75" x14ac:dyDescent="0.25">
      <c r="C554" s="147"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
      <c r="E554" s="30"/>
      <c r="F554" s="30"/>
      <c r="G554" s="30"/>
      <c r="H554" s="14"/>
      <c r="I554" s="14"/>
      <c r="J554" s="14"/>
      <c r="K554" s="90"/>
    </row>
    <row r="555" spans="3:12" ht="15.75" thickBot="1" x14ac:dyDescent="0.3">
      <c r="C555" s="114"/>
      <c r="D555" s="3"/>
      <c r="E555" s="30"/>
      <c r="F555" s="30"/>
      <c r="G555" s="30"/>
      <c r="H555" s="14"/>
      <c r="I555" s="14"/>
      <c r="J555" s="14"/>
      <c r="K555" s="90"/>
    </row>
    <row r="556" spans="3:12" ht="30.75" thickBot="1" x14ac:dyDescent="0.3">
      <c r="C556" s="71" t="s">
        <v>12</v>
      </c>
      <c r="D556" s="75" t="s">
        <v>23</v>
      </c>
      <c r="E556" s="107" t="s">
        <v>24</v>
      </c>
      <c r="F556" s="75" t="s">
        <v>25</v>
      </c>
      <c r="G556" s="72" t="s">
        <v>6</v>
      </c>
      <c r="H556" s="70" t="s">
        <v>91</v>
      </c>
      <c r="I556" s="73" t="s">
        <v>14</v>
      </c>
      <c r="J556" s="73" t="s">
        <v>92</v>
      </c>
      <c r="K556" s="73" t="s">
        <v>370</v>
      </c>
      <c r="L556" s="73" t="s">
        <v>371</v>
      </c>
    </row>
    <row r="557" spans="3:12" ht="15.75" thickBot="1" x14ac:dyDescent="0.3">
      <c r="C557" s="74" t="s">
        <v>442</v>
      </c>
      <c r="D557" s="136"/>
      <c r="E557" s="89">
        <v>12</v>
      </c>
      <c r="F557" s="239">
        <f>HLOOKUP($C557,$BZ$2:$CM$3,2,0)</f>
        <v>43674.39</v>
      </c>
      <c r="G557" s="50">
        <f>D557*E557*F557</f>
        <v>0</v>
      </c>
      <c r="H557" s="103"/>
      <c r="I557" s="51" t="s">
        <v>456</v>
      </c>
      <c r="J557" s="51" t="str">
        <f>VLOOKUP(I557,Presupuesto!$B$11:$C$565,2,0)</f>
        <v>SUELDOS Y SALARIOS PERMANENTES</v>
      </c>
      <c r="K557" s="155" t="s">
        <v>1413</v>
      </c>
      <c r="L557" s="35" t="s">
        <v>354</v>
      </c>
    </row>
    <row r="558" spans="3:12" x14ac:dyDescent="0.25">
      <c r="C558" s="108" t="s">
        <v>26</v>
      </c>
      <c r="D558" s="100"/>
      <c r="E558" s="91">
        <v>0</v>
      </c>
      <c r="F558" s="37">
        <f>IF(E557=0,"",(G557/E557)/12*E557)</f>
        <v>0</v>
      </c>
      <c r="G558" s="34">
        <f>F558</f>
        <v>0</v>
      </c>
      <c r="H558" s="101"/>
      <c r="I558" s="53" t="s">
        <v>476</v>
      </c>
      <c r="J558" s="53" t="str">
        <f>VLOOKUP(I558,Presupuesto!$B$11:$C$565,2,0)</f>
        <v>AGUINALDO Y DECIMO CUARTO MES</v>
      </c>
      <c r="K558" s="35" t="str">
        <f t="shared" ref="K558:K589" si="18">$K$557</f>
        <v>Posgrado</v>
      </c>
      <c r="L558" s="35" t="s">
        <v>372</v>
      </c>
    </row>
    <row r="559" spans="3:12" ht="15.75" thickBot="1" x14ac:dyDescent="0.3">
      <c r="C559" s="109" t="s">
        <v>27</v>
      </c>
      <c r="D559" s="100"/>
      <c r="E559" s="91">
        <v>0</v>
      </c>
      <c r="F559" s="54">
        <f>IF(E557&lt;6,"",((E557-6)/12)*(G557/E557))</f>
        <v>0</v>
      </c>
      <c r="G559" s="34">
        <f>F559</f>
        <v>0</v>
      </c>
      <c r="H559" s="101"/>
      <c r="I559" s="38" t="s">
        <v>479</v>
      </c>
      <c r="J559" s="38" t="str">
        <f>VLOOKUP(I559,Presupuesto!$B$11:$C$565,2,0)</f>
        <v>DECIMOCUARTO MES</v>
      </c>
      <c r="K559" s="35" t="str">
        <f t="shared" si="18"/>
        <v>Posgrado</v>
      </c>
      <c r="L559" s="35" t="s">
        <v>355</v>
      </c>
    </row>
    <row r="560" spans="3:12" ht="15.75" thickBot="1" x14ac:dyDescent="0.3">
      <c r="C560" s="74" t="s">
        <v>443</v>
      </c>
      <c r="D560" s="136"/>
      <c r="E560" s="89">
        <v>12</v>
      </c>
      <c r="F560" s="239">
        <f>HLOOKUP($C560,$BZ$2:$CM$3,2,0)</f>
        <v>39703.99</v>
      </c>
      <c r="G560" s="50">
        <f>D560*E560*F560</f>
        <v>0</v>
      </c>
      <c r="H560" s="103"/>
      <c r="I560" s="51" t="s">
        <v>456</v>
      </c>
      <c r="J560" s="51" t="str">
        <f>VLOOKUP(I560,Presupuesto!$B$11:$C$565,2,0)</f>
        <v>SUELDOS Y SALARIOS PERMANENTES</v>
      </c>
      <c r="K560" s="35" t="str">
        <f t="shared" si="18"/>
        <v>Posgrado</v>
      </c>
      <c r="L560" s="35" t="s">
        <v>355</v>
      </c>
    </row>
    <row r="561" spans="3:12" x14ac:dyDescent="0.25">
      <c r="C561" s="108" t="s">
        <v>26</v>
      </c>
      <c r="D561" s="100"/>
      <c r="E561" s="91">
        <v>0</v>
      </c>
      <c r="F561" s="37">
        <f>IF(E560=0,"",(G560/E560)/12*E560)</f>
        <v>0</v>
      </c>
      <c r="G561" s="34">
        <f>F561</f>
        <v>0</v>
      </c>
      <c r="H561" s="101"/>
      <c r="I561" s="53" t="s">
        <v>476</v>
      </c>
      <c r="J561" s="53" t="str">
        <f>VLOOKUP(I561,Presupuesto!$B$11:$C$565,2,0)</f>
        <v>AGUINALDO Y DECIMO CUARTO MES</v>
      </c>
      <c r="K561" s="35" t="str">
        <f t="shared" si="18"/>
        <v>Posgrado</v>
      </c>
      <c r="L561" s="35" t="s">
        <v>355</v>
      </c>
    </row>
    <row r="562" spans="3:12" ht="15.75" thickBot="1" x14ac:dyDescent="0.3">
      <c r="C562" s="109" t="s">
        <v>27</v>
      </c>
      <c r="D562" s="100"/>
      <c r="E562" s="91">
        <v>0</v>
      </c>
      <c r="F562" s="54">
        <f>IF(E560&lt;6,"",((E560-6)/12)*(G560/E560))</f>
        <v>0</v>
      </c>
      <c r="G562" s="34">
        <f>F562</f>
        <v>0</v>
      </c>
      <c r="H562" s="101"/>
      <c r="I562" s="38" t="s">
        <v>479</v>
      </c>
      <c r="J562" s="38" t="str">
        <f>VLOOKUP(I562,Presupuesto!$B$11:$C$565,2,0)</f>
        <v>DECIMOCUARTO MES</v>
      </c>
      <c r="K562" s="35" t="str">
        <f t="shared" si="18"/>
        <v>Posgrado</v>
      </c>
      <c r="L562" s="35" t="s">
        <v>355</v>
      </c>
    </row>
    <row r="563" spans="3:12" ht="15.75" thickBot="1" x14ac:dyDescent="0.3">
      <c r="C563" s="74" t="s">
        <v>444</v>
      </c>
      <c r="D563" s="136"/>
      <c r="E563" s="89">
        <v>12</v>
      </c>
      <c r="F563" s="239">
        <f>HLOOKUP($C563,$BZ$2:$CM$3,2,0)</f>
        <v>35733.589999999997</v>
      </c>
      <c r="G563" s="50">
        <f>D563*E563*F563</f>
        <v>0</v>
      </c>
      <c r="H563" s="103"/>
      <c r="I563" s="51" t="s">
        <v>456</v>
      </c>
      <c r="J563" s="51" t="str">
        <f>VLOOKUP(I563,Presupuesto!$B$11:$C$565,2,0)</f>
        <v>SUELDOS Y SALARIOS PERMANENTES</v>
      </c>
      <c r="K563" s="35" t="str">
        <f t="shared" si="18"/>
        <v>Posgrado</v>
      </c>
      <c r="L563" s="35" t="s">
        <v>355</v>
      </c>
    </row>
    <row r="564" spans="3:12" x14ac:dyDescent="0.25">
      <c r="C564" s="108" t="s">
        <v>26</v>
      </c>
      <c r="D564" s="100"/>
      <c r="E564" s="91">
        <v>0</v>
      </c>
      <c r="F564" s="37">
        <f>IF(E563=0,"",(G563/E563)/12*E563)</f>
        <v>0</v>
      </c>
      <c r="G564" s="34">
        <f>F564</f>
        <v>0</v>
      </c>
      <c r="H564" s="101"/>
      <c r="I564" s="53" t="s">
        <v>476</v>
      </c>
      <c r="J564" s="53" t="str">
        <f>VLOOKUP(I564,Presupuesto!$B$11:$C$565,2,0)</f>
        <v>AGUINALDO Y DECIMO CUARTO MES</v>
      </c>
      <c r="K564" s="35" t="str">
        <f t="shared" si="18"/>
        <v>Posgrado</v>
      </c>
      <c r="L564" s="35" t="s">
        <v>355</v>
      </c>
    </row>
    <row r="565" spans="3:12" ht="15.75" thickBot="1" x14ac:dyDescent="0.3">
      <c r="C565" s="109" t="s">
        <v>27</v>
      </c>
      <c r="D565" s="100"/>
      <c r="E565" s="91">
        <v>0</v>
      </c>
      <c r="F565" s="54">
        <f>IF(E563&lt;6,"",((E563-6)/12)*(G563/E563))</f>
        <v>0</v>
      </c>
      <c r="G565" s="34">
        <f>F565</f>
        <v>0</v>
      </c>
      <c r="H565" s="101"/>
      <c r="I565" s="38" t="s">
        <v>479</v>
      </c>
      <c r="J565" s="38" t="str">
        <f>VLOOKUP(I565,Presupuesto!$B$11:$C$565,2,0)</f>
        <v>DECIMOCUARTO MES</v>
      </c>
      <c r="K565" s="35" t="str">
        <f t="shared" si="18"/>
        <v>Posgrado</v>
      </c>
      <c r="L565" s="35" t="s">
        <v>355</v>
      </c>
    </row>
    <row r="566" spans="3:12" ht="15.75" thickBot="1" x14ac:dyDescent="0.3">
      <c r="C566" s="74" t="s">
        <v>445</v>
      </c>
      <c r="D566" s="136"/>
      <c r="E566" s="89">
        <v>12</v>
      </c>
      <c r="F566" s="239">
        <f>HLOOKUP($C566,$BZ$2:$CM$3,2,0)</f>
        <v>31763.19</v>
      </c>
      <c r="G566" s="50">
        <f>D566*E566*F566</f>
        <v>0</v>
      </c>
      <c r="H566" s="103"/>
      <c r="I566" s="51" t="s">
        <v>456</v>
      </c>
      <c r="J566" s="51" t="str">
        <f>VLOOKUP(I566,Presupuesto!$B$11:$C$565,2,0)</f>
        <v>SUELDOS Y SALARIOS PERMANENTES</v>
      </c>
      <c r="K566" s="35" t="str">
        <f t="shared" si="18"/>
        <v>Posgrado</v>
      </c>
      <c r="L566" s="35" t="s">
        <v>355</v>
      </c>
    </row>
    <row r="567" spans="3:12" x14ac:dyDescent="0.25">
      <c r="C567" s="108" t="s">
        <v>26</v>
      </c>
      <c r="D567" s="100"/>
      <c r="E567" s="91">
        <v>0</v>
      </c>
      <c r="F567" s="37">
        <f>IF(E566=0,"",(G566/E566)/12*E566)</f>
        <v>0</v>
      </c>
      <c r="G567" s="34">
        <f>F567</f>
        <v>0</v>
      </c>
      <c r="H567" s="101"/>
      <c r="I567" s="53" t="s">
        <v>476</v>
      </c>
      <c r="J567" s="53" t="str">
        <f>VLOOKUP(I567,Presupuesto!$B$11:$C$565,2,0)</f>
        <v>AGUINALDO Y DECIMO CUARTO MES</v>
      </c>
      <c r="K567" s="35" t="str">
        <f t="shared" si="18"/>
        <v>Posgrado</v>
      </c>
      <c r="L567" s="35" t="s">
        <v>355</v>
      </c>
    </row>
    <row r="568" spans="3:12" ht="15.75" thickBot="1" x14ac:dyDescent="0.3">
      <c r="C568" s="109" t="s">
        <v>27</v>
      </c>
      <c r="D568" s="100"/>
      <c r="E568" s="91">
        <v>0</v>
      </c>
      <c r="F568" s="54">
        <f>IF(E566&lt;6,"",((E566-6)/12)*(G566/E566))</f>
        <v>0</v>
      </c>
      <c r="G568" s="34">
        <f>F568</f>
        <v>0</v>
      </c>
      <c r="H568" s="101"/>
      <c r="I568" s="38" t="s">
        <v>479</v>
      </c>
      <c r="J568" s="38" t="str">
        <f>VLOOKUP(I568,Presupuesto!$B$11:$C$565,2,0)</f>
        <v>DECIMOCUARTO MES</v>
      </c>
      <c r="K568" s="35" t="str">
        <f t="shared" si="18"/>
        <v>Posgrado</v>
      </c>
      <c r="L568" s="35" t="s">
        <v>355</v>
      </c>
    </row>
    <row r="569" spans="3:12" ht="15.75" thickBot="1" x14ac:dyDescent="0.3">
      <c r="C569" s="74" t="s">
        <v>446</v>
      </c>
      <c r="D569" s="136"/>
      <c r="E569" s="89">
        <v>12</v>
      </c>
      <c r="F569" s="239">
        <f>HLOOKUP($C569,$BZ$2:$CM$3,2,0)</f>
        <v>29777.99</v>
      </c>
      <c r="G569" s="50">
        <f>D569*E569*F569</f>
        <v>0</v>
      </c>
      <c r="H569" s="103"/>
      <c r="I569" s="51" t="s">
        <v>456</v>
      </c>
      <c r="J569" s="51" t="str">
        <f>VLOOKUP(I569,Presupuesto!$B$11:$C$565,2,0)</f>
        <v>SUELDOS Y SALARIOS PERMANENTES</v>
      </c>
      <c r="K569" s="35" t="str">
        <f t="shared" si="18"/>
        <v>Posgrado</v>
      </c>
      <c r="L569" s="35" t="s">
        <v>355</v>
      </c>
    </row>
    <row r="570" spans="3:12" x14ac:dyDescent="0.25">
      <c r="C570" s="108" t="s">
        <v>26</v>
      </c>
      <c r="D570" s="100"/>
      <c r="E570" s="91">
        <v>0</v>
      </c>
      <c r="F570" s="37">
        <f>IF(E569=0,"",(G569/E569)/12*E569)</f>
        <v>0</v>
      </c>
      <c r="G570" s="34">
        <f>F570</f>
        <v>0</v>
      </c>
      <c r="H570" s="101"/>
      <c r="I570" s="53" t="s">
        <v>476</v>
      </c>
      <c r="J570" s="53" t="str">
        <f>VLOOKUP(I570,Presupuesto!$B$11:$C$565,2,0)</f>
        <v>AGUINALDO Y DECIMO CUARTO MES</v>
      </c>
      <c r="K570" s="35" t="str">
        <f t="shared" si="18"/>
        <v>Posgrado</v>
      </c>
      <c r="L570" s="35" t="s">
        <v>355</v>
      </c>
    </row>
    <row r="571" spans="3:12" ht="15.75" thickBot="1" x14ac:dyDescent="0.3">
      <c r="C571" s="109" t="s">
        <v>27</v>
      </c>
      <c r="D571" s="100"/>
      <c r="E571" s="91">
        <v>0</v>
      </c>
      <c r="F571" s="54">
        <f>IF(E569&lt;6,"",((E569-6)/12)*(G569/E569))</f>
        <v>0</v>
      </c>
      <c r="G571" s="34">
        <f>F571</f>
        <v>0</v>
      </c>
      <c r="H571" s="101"/>
      <c r="I571" s="38" t="s">
        <v>479</v>
      </c>
      <c r="J571" s="38" t="str">
        <f>VLOOKUP(I571,Presupuesto!$B$11:$C$565,2,0)</f>
        <v>DECIMOCUARTO MES</v>
      </c>
      <c r="K571" s="35" t="str">
        <f t="shared" si="18"/>
        <v>Posgrado</v>
      </c>
      <c r="L571" s="35" t="s">
        <v>355</v>
      </c>
    </row>
    <row r="572" spans="3:12" ht="15.75" thickBot="1" x14ac:dyDescent="0.3">
      <c r="C572" s="74" t="s">
        <v>447</v>
      </c>
      <c r="D572" s="136"/>
      <c r="E572" s="89">
        <v>12</v>
      </c>
      <c r="F572" s="239">
        <f>HLOOKUP($C572,$BZ$2:$CM$3,2,0)</f>
        <v>27792.79</v>
      </c>
      <c r="G572" s="50">
        <f>D572*E572*F572</f>
        <v>0</v>
      </c>
      <c r="H572" s="103"/>
      <c r="I572" s="51" t="s">
        <v>456</v>
      </c>
      <c r="J572" s="51" t="str">
        <f>VLOOKUP(I572,Presupuesto!$B$11:$C$565,2,0)</f>
        <v>SUELDOS Y SALARIOS PERMANENTES</v>
      </c>
      <c r="K572" s="35" t="str">
        <f t="shared" si="18"/>
        <v>Posgrado</v>
      </c>
      <c r="L572" s="35" t="s">
        <v>355</v>
      </c>
    </row>
    <row r="573" spans="3:12" x14ac:dyDescent="0.25">
      <c r="C573" s="108" t="s">
        <v>26</v>
      </c>
      <c r="D573" s="100"/>
      <c r="E573" s="91">
        <v>0</v>
      </c>
      <c r="F573" s="37">
        <f>IF(E572=0,"",(G572/E572)/12*E572)</f>
        <v>0</v>
      </c>
      <c r="G573" s="34">
        <f>F573</f>
        <v>0</v>
      </c>
      <c r="H573" s="101"/>
      <c r="I573" s="53" t="s">
        <v>476</v>
      </c>
      <c r="J573" s="53" t="str">
        <f>VLOOKUP(I573,Presupuesto!$B$11:$C$565,2,0)</f>
        <v>AGUINALDO Y DECIMO CUARTO MES</v>
      </c>
      <c r="K573" s="35" t="str">
        <f t="shared" si="18"/>
        <v>Posgrado</v>
      </c>
      <c r="L573" s="35" t="s">
        <v>355</v>
      </c>
    </row>
    <row r="574" spans="3:12" ht="15.75" thickBot="1" x14ac:dyDescent="0.3">
      <c r="C574" s="109" t="s">
        <v>27</v>
      </c>
      <c r="D574" s="100"/>
      <c r="E574" s="91">
        <v>0</v>
      </c>
      <c r="F574" s="54">
        <f>IF(E572&lt;6,"",((E572-6)/12)*(G572/E572))</f>
        <v>0</v>
      </c>
      <c r="G574" s="34">
        <f>F574</f>
        <v>0</v>
      </c>
      <c r="H574" s="101"/>
      <c r="I574" s="38" t="s">
        <v>479</v>
      </c>
      <c r="J574" s="38" t="str">
        <f>VLOOKUP(I574,Presupuesto!$B$11:$C$565,2,0)</f>
        <v>DECIMOCUARTO MES</v>
      </c>
      <c r="K574" s="35" t="str">
        <f t="shared" si="18"/>
        <v>Posgrado</v>
      </c>
      <c r="L574" s="35" t="s">
        <v>355</v>
      </c>
    </row>
    <row r="575" spans="3:12" ht="15.75" thickBot="1" x14ac:dyDescent="0.3">
      <c r="C575" s="74" t="s">
        <v>448</v>
      </c>
      <c r="D575" s="136"/>
      <c r="E575" s="89">
        <v>12</v>
      </c>
      <c r="F575" s="239">
        <f>HLOOKUP($C575,$BZ$2:$CM$3,2,0)</f>
        <v>18859.39</v>
      </c>
      <c r="G575" s="50">
        <f>D575*E575*F575</f>
        <v>0</v>
      </c>
      <c r="H575" s="103"/>
      <c r="I575" s="51" t="s">
        <v>456</v>
      </c>
      <c r="J575" s="51" t="str">
        <f>VLOOKUP(I575,Presupuesto!$B$11:$C$565,2,0)</f>
        <v>SUELDOS Y SALARIOS PERMANENTES</v>
      </c>
      <c r="K575" s="35" t="str">
        <f t="shared" si="18"/>
        <v>Posgrado</v>
      </c>
      <c r="L575" s="35" t="s">
        <v>355</v>
      </c>
    </row>
    <row r="576" spans="3:12" x14ac:dyDescent="0.25">
      <c r="C576" s="108" t="s">
        <v>26</v>
      </c>
      <c r="D576" s="100"/>
      <c r="E576" s="91">
        <v>0</v>
      </c>
      <c r="F576" s="37">
        <f>IF(E575=0,"",(G575/E575)/12*E575)</f>
        <v>0</v>
      </c>
      <c r="G576" s="34">
        <f>F576</f>
        <v>0</v>
      </c>
      <c r="H576" s="101"/>
      <c r="I576" s="53" t="s">
        <v>476</v>
      </c>
      <c r="J576" s="53" t="str">
        <f>VLOOKUP(I576,Presupuesto!$B$11:$C$565,2,0)</f>
        <v>AGUINALDO Y DECIMO CUARTO MES</v>
      </c>
      <c r="K576" s="35" t="str">
        <f t="shared" si="18"/>
        <v>Posgrado</v>
      </c>
      <c r="L576" s="35" t="s">
        <v>355</v>
      </c>
    </row>
    <row r="577" spans="3:12" ht="15.75" thickBot="1" x14ac:dyDescent="0.3">
      <c r="C577" s="109" t="s">
        <v>27</v>
      </c>
      <c r="D577" s="100"/>
      <c r="E577" s="91">
        <v>0</v>
      </c>
      <c r="F577" s="54">
        <f>IF(E575&lt;6,"",((E575-6)/12)*(G575/E575))</f>
        <v>0</v>
      </c>
      <c r="G577" s="34">
        <f>F577</f>
        <v>0</v>
      </c>
      <c r="H577" s="101"/>
      <c r="I577" s="38" t="s">
        <v>479</v>
      </c>
      <c r="J577" s="38" t="str">
        <f>VLOOKUP(I577,Presupuesto!$B$11:$C$565,2,0)</f>
        <v>DECIMOCUARTO MES</v>
      </c>
      <c r="K577" s="35" t="str">
        <f t="shared" si="18"/>
        <v>Posgrado</v>
      </c>
      <c r="L577" s="35" t="s">
        <v>355</v>
      </c>
    </row>
    <row r="578" spans="3:12" ht="15.75" thickBot="1" x14ac:dyDescent="0.3">
      <c r="C578" s="74" t="s">
        <v>449</v>
      </c>
      <c r="D578" s="136"/>
      <c r="E578" s="89">
        <v>12</v>
      </c>
      <c r="F578" s="239">
        <f>HLOOKUP($C578,$BZ$2:$CM$3,2,0)</f>
        <v>17866.8</v>
      </c>
      <c r="G578" s="50">
        <f>D578*E578*F578</f>
        <v>0</v>
      </c>
      <c r="H578" s="103"/>
      <c r="I578" s="51" t="s">
        <v>456</v>
      </c>
      <c r="J578" s="51" t="str">
        <f>VLOOKUP(I578,Presupuesto!$B$11:$C$565,2,0)</f>
        <v>SUELDOS Y SALARIOS PERMANENTES</v>
      </c>
      <c r="K578" s="35" t="str">
        <f t="shared" si="18"/>
        <v>Posgrado</v>
      </c>
      <c r="L578" s="35" t="s">
        <v>355</v>
      </c>
    </row>
    <row r="579" spans="3:12" x14ac:dyDescent="0.25">
      <c r="C579" s="108" t="s">
        <v>26</v>
      </c>
      <c r="D579" s="100"/>
      <c r="E579" s="91">
        <v>0</v>
      </c>
      <c r="F579" s="37">
        <f>IF(E578=0,"",(G578/E578)/12*E578)</f>
        <v>0</v>
      </c>
      <c r="G579" s="34">
        <f>F579</f>
        <v>0</v>
      </c>
      <c r="H579" s="101"/>
      <c r="I579" s="53" t="s">
        <v>476</v>
      </c>
      <c r="J579" s="53" t="str">
        <f>VLOOKUP(I579,Presupuesto!$B$11:$C$565,2,0)</f>
        <v>AGUINALDO Y DECIMO CUARTO MES</v>
      </c>
      <c r="K579" s="35" t="str">
        <f t="shared" si="18"/>
        <v>Posgrado</v>
      </c>
      <c r="L579" s="35" t="s">
        <v>355</v>
      </c>
    </row>
    <row r="580" spans="3:12" ht="15.75" thickBot="1" x14ac:dyDescent="0.3">
      <c r="C580" s="109" t="s">
        <v>27</v>
      </c>
      <c r="D580" s="100"/>
      <c r="E580" s="91">
        <v>0</v>
      </c>
      <c r="F580" s="54">
        <f>IF(E578&lt;6,"",((E578-6)/12)*(G578/E578))</f>
        <v>0</v>
      </c>
      <c r="G580" s="34">
        <f>F580</f>
        <v>0</v>
      </c>
      <c r="H580" s="101"/>
      <c r="I580" s="38" t="s">
        <v>479</v>
      </c>
      <c r="J580" s="38" t="str">
        <f>VLOOKUP(I580,Presupuesto!$B$11:$C$565,2,0)</f>
        <v>DECIMOCUARTO MES</v>
      </c>
      <c r="K580" s="35" t="str">
        <f t="shared" si="18"/>
        <v>Posgrado</v>
      </c>
      <c r="L580" s="35" t="s">
        <v>355</v>
      </c>
    </row>
    <row r="581" spans="3:12" ht="15.75" thickBot="1" x14ac:dyDescent="0.3">
      <c r="C581" s="74" t="s">
        <v>450</v>
      </c>
      <c r="D581" s="136"/>
      <c r="E581" s="89">
        <v>12</v>
      </c>
      <c r="F581" s="239">
        <f>HLOOKUP($C581,$BZ$2:$CM$3,2,0)</f>
        <v>13896.4</v>
      </c>
      <c r="G581" s="50">
        <f>D581*E581*F581</f>
        <v>0</v>
      </c>
      <c r="H581" s="103"/>
      <c r="I581" s="51" t="s">
        <v>456</v>
      </c>
      <c r="J581" s="51" t="str">
        <f>VLOOKUP(I581,Presupuesto!$B$11:$C$565,2,0)</f>
        <v>SUELDOS Y SALARIOS PERMANENTES</v>
      </c>
      <c r="K581" s="35" t="str">
        <f t="shared" si="18"/>
        <v>Posgrado</v>
      </c>
      <c r="L581" s="35" t="s">
        <v>355</v>
      </c>
    </row>
    <row r="582" spans="3:12" x14ac:dyDescent="0.25">
      <c r="C582" s="108" t="s">
        <v>26</v>
      </c>
      <c r="D582" s="100"/>
      <c r="E582" s="91">
        <v>0</v>
      </c>
      <c r="F582" s="37">
        <f>IF(E581=0,"",(G581/E581)/12*E581)</f>
        <v>0</v>
      </c>
      <c r="G582" s="34">
        <f>F582</f>
        <v>0</v>
      </c>
      <c r="H582" s="101"/>
      <c r="I582" s="53" t="s">
        <v>476</v>
      </c>
      <c r="J582" s="53" t="str">
        <f>VLOOKUP(I582,Presupuesto!$B$11:$C$565,2,0)</f>
        <v>AGUINALDO Y DECIMO CUARTO MES</v>
      </c>
      <c r="K582" s="35" t="str">
        <f t="shared" si="18"/>
        <v>Posgrado</v>
      </c>
      <c r="L582" s="35" t="s">
        <v>355</v>
      </c>
    </row>
    <row r="583" spans="3:12" ht="15.75" thickBot="1" x14ac:dyDescent="0.3">
      <c r="C583" s="109" t="s">
        <v>27</v>
      </c>
      <c r="D583" s="100"/>
      <c r="E583" s="91">
        <v>0</v>
      </c>
      <c r="F583" s="54">
        <f>IF(E581&lt;6,"",((E581-6)/12)*(G581/E581))</f>
        <v>0</v>
      </c>
      <c r="G583" s="34">
        <f>F583</f>
        <v>0</v>
      </c>
      <c r="H583" s="101"/>
      <c r="I583" s="38" t="s">
        <v>479</v>
      </c>
      <c r="J583" s="38" t="str">
        <f>VLOOKUP(I583,Presupuesto!$B$11:$C$565,2,0)</f>
        <v>DECIMOCUARTO MES</v>
      </c>
      <c r="K583" s="35" t="str">
        <f t="shared" si="18"/>
        <v>Posgrado</v>
      </c>
      <c r="L583" s="35" t="s">
        <v>355</v>
      </c>
    </row>
    <row r="584" spans="3:12" ht="15.75" thickBot="1" x14ac:dyDescent="0.3">
      <c r="C584" s="74" t="s">
        <v>451</v>
      </c>
      <c r="D584" s="136"/>
      <c r="E584" s="89">
        <v>12</v>
      </c>
      <c r="F584" s="239">
        <f>HLOOKUP($C584,$BZ$2:$CM$3,2,0)</f>
        <v>15004.09</v>
      </c>
      <c r="G584" s="50">
        <f>D584*E584*F584</f>
        <v>0</v>
      </c>
      <c r="H584" s="103"/>
      <c r="I584" s="51" t="s">
        <v>456</v>
      </c>
      <c r="J584" s="51" t="str">
        <f>VLOOKUP(I584,Presupuesto!$B$11:$C$565,2,0)</f>
        <v>SUELDOS Y SALARIOS PERMANENTES</v>
      </c>
      <c r="K584" s="35" t="str">
        <f t="shared" si="18"/>
        <v>Posgrado</v>
      </c>
      <c r="L584" s="35" t="s">
        <v>355</v>
      </c>
    </row>
    <row r="585" spans="3:12" x14ac:dyDescent="0.25">
      <c r="C585" s="108" t="s">
        <v>26</v>
      </c>
      <c r="D585" s="100"/>
      <c r="E585" s="91">
        <v>0</v>
      </c>
      <c r="F585" s="37">
        <f>IF(E584=0,"",(G584/E584)/12*E584)</f>
        <v>0</v>
      </c>
      <c r="G585" s="34">
        <f>F585</f>
        <v>0</v>
      </c>
      <c r="H585" s="101"/>
      <c r="I585" s="53" t="s">
        <v>476</v>
      </c>
      <c r="J585" s="53" t="str">
        <f>VLOOKUP(I585,Presupuesto!$B$11:$C$565,2,0)</f>
        <v>AGUINALDO Y DECIMO CUARTO MES</v>
      </c>
      <c r="K585" s="35" t="str">
        <f t="shared" si="18"/>
        <v>Posgrado</v>
      </c>
      <c r="L585" s="35" t="s">
        <v>355</v>
      </c>
    </row>
    <row r="586" spans="3:12" ht="15.75" thickBot="1" x14ac:dyDescent="0.3">
      <c r="C586" s="109" t="s">
        <v>27</v>
      </c>
      <c r="D586" s="100"/>
      <c r="E586" s="91">
        <v>0</v>
      </c>
      <c r="F586" s="54">
        <f>IF(E584&lt;6,"",((E584-6)/12)*(G584/E584))</f>
        <v>0</v>
      </c>
      <c r="G586" s="34">
        <f>F586</f>
        <v>0</v>
      </c>
      <c r="H586" s="101"/>
      <c r="I586" s="38" t="s">
        <v>479</v>
      </c>
      <c r="J586" s="38" t="str">
        <f>VLOOKUP(I586,Presupuesto!$B$11:$C$565,2,0)</f>
        <v>DECIMOCUARTO MES</v>
      </c>
      <c r="K586" s="35" t="str">
        <f t="shared" si="18"/>
        <v>Posgrado</v>
      </c>
      <c r="L586" s="35" t="s">
        <v>355</v>
      </c>
    </row>
    <row r="587" spans="3:12" ht="15.75" thickBot="1" x14ac:dyDescent="0.3">
      <c r="C587" s="74" t="s">
        <v>452</v>
      </c>
      <c r="D587" s="136"/>
      <c r="E587" s="89">
        <v>12</v>
      </c>
      <c r="F587" s="239">
        <f>HLOOKUP($C587,$BZ$2:$CM$3,2,0)</f>
        <v>13238.9</v>
      </c>
      <c r="G587" s="50">
        <f>D587*E587*F587</f>
        <v>0</v>
      </c>
      <c r="H587" s="103"/>
      <c r="I587" s="51" t="s">
        <v>456</v>
      </c>
      <c r="J587" s="51" t="str">
        <f>VLOOKUP(I587,Presupuesto!$B$11:$C$565,2,0)</f>
        <v>SUELDOS Y SALARIOS PERMANENTES</v>
      </c>
      <c r="K587" s="35" t="str">
        <f t="shared" si="18"/>
        <v>Posgrado</v>
      </c>
      <c r="L587" s="35" t="s">
        <v>355</v>
      </c>
    </row>
    <row r="588" spans="3:12" x14ac:dyDescent="0.25">
      <c r="C588" s="108" t="s">
        <v>26</v>
      </c>
      <c r="D588" s="100"/>
      <c r="E588" s="91">
        <v>0</v>
      </c>
      <c r="F588" s="37">
        <f>IF(E587=0,"",(G587/E587)/12*E587)</f>
        <v>0</v>
      </c>
      <c r="G588" s="34">
        <f>F588</f>
        <v>0</v>
      </c>
      <c r="H588" s="101"/>
      <c r="I588" s="53" t="s">
        <v>476</v>
      </c>
      <c r="J588" s="53" t="str">
        <f>VLOOKUP(I588,Presupuesto!$B$11:$C$565,2,0)</f>
        <v>AGUINALDO Y DECIMO CUARTO MES</v>
      </c>
      <c r="K588" s="35" t="str">
        <f t="shared" si="18"/>
        <v>Posgrado</v>
      </c>
      <c r="L588" s="35" t="s">
        <v>355</v>
      </c>
    </row>
    <row r="589" spans="3:12" ht="15.75" thickBot="1" x14ac:dyDescent="0.3">
      <c r="C589" s="109" t="s">
        <v>27</v>
      </c>
      <c r="D589" s="100"/>
      <c r="E589" s="91">
        <v>0</v>
      </c>
      <c r="F589" s="54">
        <f>IF(E587&lt;6,"",((E587-6)/12)*(G587/E587))</f>
        <v>0</v>
      </c>
      <c r="G589" s="34">
        <f>F589</f>
        <v>0</v>
      </c>
      <c r="H589" s="101"/>
      <c r="I589" s="38" t="s">
        <v>479</v>
      </c>
      <c r="J589" s="38" t="str">
        <f>VLOOKUP(I589,Presupuesto!$B$11:$C$565,2,0)</f>
        <v>DECIMOCUARTO MES</v>
      </c>
      <c r="K589" s="35" t="str">
        <f t="shared" si="18"/>
        <v>Posgrado</v>
      </c>
      <c r="L589" s="35" t="s">
        <v>355</v>
      </c>
    </row>
    <row r="590" spans="3:12" ht="15.75" thickBot="1" x14ac:dyDescent="0.3">
      <c r="C590" s="74" t="s">
        <v>453</v>
      </c>
      <c r="D590" s="136"/>
      <c r="E590" s="89">
        <v>12</v>
      </c>
      <c r="F590" s="239">
        <f>HLOOKUP($C590,$BZ$2:$CM$3,2,0)</f>
        <v>12356.31</v>
      </c>
      <c r="G590" s="50">
        <f>D590*E590*F590</f>
        <v>0</v>
      </c>
      <c r="H590" s="103"/>
      <c r="I590" s="51" t="s">
        <v>456</v>
      </c>
      <c r="J590" s="51" t="str">
        <f>VLOOKUP(I590,Presupuesto!$B$11:$C$565,2,0)</f>
        <v>SUELDOS Y SALARIOS PERMANENTES</v>
      </c>
      <c r="K590" s="35" t="str">
        <f t="shared" ref="K590:K607" si="19">$K$557</f>
        <v>Posgrado</v>
      </c>
      <c r="L590" s="35" t="s">
        <v>355</v>
      </c>
    </row>
    <row r="591" spans="3:12" x14ac:dyDescent="0.25">
      <c r="C591" s="108" t="s">
        <v>26</v>
      </c>
      <c r="D591" s="100"/>
      <c r="E591" s="91">
        <v>0</v>
      </c>
      <c r="F591" s="37">
        <f>IF(E590=0,"",(G590/E590)/12*E590)</f>
        <v>0</v>
      </c>
      <c r="G591" s="34">
        <f>F591</f>
        <v>0</v>
      </c>
      <c r="H591" s="101"/>
      <c r="I591" s="53" t="s">
        <v>476</v>
      </c>
      <c r="J591" s="53" t="str">
        <f>VLOOKUP(I591,Presupuesto!$B$11:$C$565,2,0)</f>
        <v>AGUINALDO Y DECIMO CUARTO MES</v>
      </c>
      <c r="K591" s="35" t="str">
        <f t="shared" si="19"/>
        <v>Posgrado</v>
      </c>
      <c r="L591" s="35" t="s">
        <v>355</v>
      </c>
    </row>
    <row r="592" spans="3:12" ht="15.75" thickBot="1" x14ac:dyDescent="0.3">
      <c r="C592" s="109" t="s">
        <v>27</v>
      </c>
      <c r="D592" s="100"/>
      <c r="E592" s="91">
        <v>0</v>
      </c>
      <c r="F592" s="54">
        <f>IF(E590&lt;6,"",((E590-6)/12)*(G590/E590))</f>
        <v>0</v>
      </c>
      <c r="G592" s="34">
        <f>F592</f>
        <v>0</v>
      </c>
      <c r="H592" s="101"/>
      <c r="I592" s="38" t="s">
        <v>479</v>
      </c>
      <c r="J592" s="38" t="str">
        <f>VLOOKUP(I592,Presupuesto!$B$11:$C$565,2,0)</f>
        <v>DECIMOCUARTO MES</v>
      </c>
      <c r="K592" s="35" t="str">
        <f t="shared" si="19"/>
        <v>Posgrado</v>
      </c>
      <c r="L592" s="35" t="s">
        <v>355</v>
      </c>
    </row>
    <row r="593" spans="3:12" ht="15.75" thickBot="1" x14ac:dyDescent="0.3">
      <c r="C593" s="74" t="s">
        <v>454</v>
      </c>
      <c r="D593" s="136"/>
      <c r="E593" s="89">
        <v>12</v>
      </c>
      <c r="F593" s="239">
        <f>HLOOKUP($C593,$BZ$2:$CM$3,2,0)</f>
        <v>463.22</v>
      </c>
      <c r="G593" s="50">
        <f>D593*E593*F593</f>
        <v>0</v>
      </c>
      <c r="H593" s="103"/>
      <c r="I593" s="51" t="s">
        <v>456</v>
      </c>
      <c r="J593" s="51" t="str">
        <f>VLOOKUP(I593,Presupuesto!$B$11:$C$565,2,0)</f>
        <v>SUELDOS Y SALARIOS PERMANENTES</v>
      </c>
      <c r="K593" s="35" t="str">
        <f t="shared" si="19"/>
        <v>Posgrado</v>
      </c>
      <c r="L593" s="35" t="s">
        <v>355</v>
      </c>
    </row>
    <row r="594" spans="3:12" x14ac:dyDescent="0.25">
      <c r="C594" s="108" t="s">
        <v>26</v>
      </c>
      <c r="D594" s="100"/>
      <c r="E594" s="91">
        <v>0</v>
      </c>
      <c r="F594" s="37">
        <f>IF(E593=0,"",(G593/E593)/12*E593)</f>
        <v>0</v>
      </c>
      <c r="G594" s="34">
        <f>F594</f>
        <v>0</v>
      </c>
      <c r="H594" s="101"/>
      <c r="I594" s="53" t="s">
        <v>476</v>
      </c>
      <c r="J594" s="53" t="str">
        <f>VLOOKUP(I594,Presupuesto!$B$11:$C$565,2,0)</f>
        <v>AGUINALDO Y DECIMO CUARTO MES</v>
      </c>
      <c r="K594" s="35" t="str">
        <f t="shared" si="19"/>
        <v>Posgrado</v>
      </c>
      <c r="L594" s="35" t="s">
        <v>355</v>
      </c>
    </row>
    <row r="595" spans="3:12" ht="15.75" thickBot="1" x14ac:dyDescent="0.3">
      <c r="C595" s="109" t="s">
        <v>27</v>
      </c>
      <c r="D595" s="100"/>
      <c r="E595" s="91">
        <v>0</v>
      </c>
      <c r="F595" s="54">
        <f>IF(E593&lt;6,"",((E593-6)/12)*(G593/E593))</f>
        <v>0</v>
      </c>
      <c r="G595" s="34">
        <f>F595</f>
        <v>0</v>
      </c>
      <c r="H595" s="101"/>
      <c r="I595" s="38" t="s">
        <v>479</v>
      </c>
      <c r="J595" s="38" t="str">
        <f>VLOOKUP(I595,Presupuesto!$B$11:$C$565,2,0)</f>
        <v>DECIMOCUARTO MES</v>
      </c>
      <c r="K595" s="35" t="str">
        <f t="shared" si="19"/>
        <v>Posgrado</v>
      </c>
      <c r="L595" s="35" t="s">
        <v>355</v>
      </c>
    </row>
    <row r="596" spans="3:12" ht="15.75" thickBot="1" x14ac:dyDescent="0.3">
      <c r="C596" s="74" t="s">
        <v>455</v>
      </c>
      <c r="D596" s="136"/>
      <c r="E596" s="89">
        <v>12</v>
      </c>
      <c r="F596" s="239">
        <f>HLOOKUP($C596,$BZ$2:$CM$3,2,0)</f>
        <v>2007.3</v>
      </c>
      <c r="G596" s="50">
        <f>D596*E596*F596</f>
        <v>0</v>
      </c>
      <c r="H596" s="103"/>
      <c r="I596" s="51" t="s">
        <v>456</v>
      </c>
      <c r="J596" s="51" t="str">
        <f>VLOOKUP(I596,Presupuesto!$B$11:$C$565,2,0)</f>
        <v>SUELDOS Y SALARIOS PERMANENTES</v>
      </c>
      <c r="K596" s="35" t="str">
        <f t="shared" si="19"/>
        <v>Posgrado</v>
      </c>
      <c r="L596" s="35" t="s">
        <v>355</v>
      </c>
    </row>
    <row r="597" spans="3:12" x14ac:dyDescent="0.25">
      <c r="C597" s="108" t="s">
        <v>26</v>
      </c>
      <c r="D597" s="100"/>
      <c r="E597" s="91">
        <v>0</v>
      </c>
      <c r="F597" s="37">
        <f>IF(E596=0,"",(G596/E596)/12*E596)</f>
        <v>0</v>
      </c>
      <c r="G597" s="34">
        <f>F597</f>
        <v>0</v>
      </c>
      <c r="H597" s="101"/>
      <c r="I597" s="53" t="s">
        <v>476</v>
      </c>
      <c r="J597" s="53" t="str">
        <f>VLOOKUP(I597,Presupuesto!$B$11:$C$565,2,0)</f>
        <v>AGUINALDO Y DECIMO CUARTO MES</v>
      </c>
      <c r="K597" s="35" t="str">
        <f t="shared" si="19"/>
        <v>Posgrado</v>
      </c>
      <c r="L597" s="35" t="s">
        <v>355</v>
      </c>
    </row>
    <row r="598" spans="3:12" ht="15.75" thickBot="1" x14ac:dyDescent="0.3">
      <c r="C598" s="109" t="s">
        <v>27</v>
      </c>
      <c r="D598" s="100"/>
      <c r="E598" s="91">
        <v>0</v>
      </c>
      <c r="F598" s="54">
        <f>IF(E596&lt;6,"",((E596-6)/12)*(G596/E596))</f>
        <v>0</v>
      </c>
      <c r="G598" s="34">
        <f>F598</f>
        <v>0</v>
      </c>
      <c r="H598" s="101"/>
      <c r="I598" s="38" t="s">
        <v>479</v>
      </c>
      <c r="J598" s="38" t="str">
        <f>VLOOKUP(I598,Presupuesto!$B$11:$C$565,2,0)</f>
        <v>DECIMOCUARTO MES</v>
      </c>
      <c r="K598" s="35" t="str">
        <f t="shared" si="19"/>
        <v>Posgrado</v>
      </c>
      <c r="L598" s="35" t="s">
        <v>355</v>
      </c>
    </row>
    <row r="599" spans="3:12" ht="15.75" thickBot="1" x14ac:dyDescent="0.3">
      <c r="C599" s="77" t="s">
        <v>51</v>
      </c>
      <c r="D599" s="136"/>
      <c r="E599" s="89">
        <v>12</v>
      </c>
      <c r="F599" s="76">
        <v>30000</v>
      </c>
      <c r="G599" s="50">
        <f>D599*E599*F599</f>
        <v>0</v>
      </c>
      <c r="H599" s="103"/>
      <c r="I599" s="51" t="s">
        <v>524</v>
      </c>
      <c r="J599" s="51" t="str">
        <f>VLOOKUP(I599,Presupuesto!$B$11:$C$565,2,0)</f>
        <v>CONTRATOS ESPECIALES</v>
      </c>
      <c r="K599" s="35" t="str">
        <f t="shared" si="19"/>
        <v>Posgrado</v>
      </c>
      <c r="L599" s="35" t="s">
        <v>355</v>
      </c>
    </row>
    <row r="600" spans="3:12" x14ac:dyDescent="0.25">
      <c r="C600" s="108" t="s">
        <v>26</v>
      </c>
      <c r="D600" s="100"/>
      <c r="E600" s="91">
        <v>0</v>
      </c>
      <c r="F600" s="54">
        <f>IF(E599=0,"",(G599/E599)/12*E599)</f>
        <v>0</v>
      </c>
      <c r="G600" s="34">
        <f>F600</f>
        <v>0</v>
      </c>
      <c r="H600" s="101"/>
      <c r="I600" s="38" t="s">
        <v>524</v>
      </c>
      <c r="J600" s="38" t="str">
        <f>VLOOKUP(I600,Presupuesto!$B$11:$C$565,2,0)</f>
        <v>CONTRATOS ESPECIALES</v>
      </c>
      <c r="K600" s="35" t="str">
        <f t="shared" si="19"/>
        <v>Posgrado</v>
      </c>
      <c r="L600" s="35" t="s">
        <v>354</v>
      </c>
    </row>
    <row r="601" spans="3:12" ht="15.75" thickBot="1" x14ac:dyDescent="0.3">
      <c r="C601" s="109" t="s">
        <v>27</v>
      </c>
      <c r="D601" s="100"/>
      <c r="E601" s="91">
        <v>0</v>
      </c>
      <c r="F601" s="37">
        <f>IF(E599&lt;6,"",((E599-6)/12)*(G599/E599))</f>
        <v>0</v>
      </c>
      <c r="G601" s="34">
        <f>F601</f>
        <v>0</v>
      </c>
      <c r="H601" s="101"/>
      <c r="I601" s="38" t="s">
        <v>524</v>
      </c>
      <c r="J601" s="38" t="str">
        <f>VLOOKUP(I601,Presupuesto!$B$11:$C$565,2,0)</f>
        <v>CONTRATOS ESPECIALES</v>
      </c>
      <c r="K601" s="35" t="str">
        <f t="shared" si="19"/>
        <v>Posgrado</v>
      </c>
      <c r="L601" s="35" t="s">
        <v>359</v>
      </c>
    </row>
    <row r="602" spans="3:12" ht="15.75" thickBot="1" x14ac:dyDescent="0.3">
      <c r="C602" s="77" t="s">
        <v>28</v>
      </c>
      <c r="D602" s="136"/>
      <c r="E602" s="89">
        <v>12</v>
      </c>
      <c r="F602" s="55">
        <v>30000</v>
      </c>
      <c r="G602" s="50">
        <f>D602*E602*F602</f>
        <v>0</v>
      </c>
      <c r="H602" s="103"/>
      <c r="I602" s="51" t="s">
        <v>665</v>
      </c>
      <c r="J602" s="51" t="str">
        <f>VLOOKUP(I602,Presupuesto!$B$11:$C$565,2,0)</f>
        <v>OTROS SERVICIOS TECNICOS Y PROFESIONALES</v>
      </c>
      <c r="K602" s="35" t="str">
        <f t="shared" si="19"/>
        <v>Posgrado</v>
      </c>
      <c r="L602" s="35" t="s">
        <v>354</v>
      </c>
    </row>
    <row r="603" spans="3:12" x14ac:dyDescent="0.25">
      <c r="C603" s="108" t="s">
        <v>26</v>
      </c>
      <c r="D603" s="100"/>
      <c r="E603" s="91">
        <v>0</v>
      </c>
      <c r="F603" s="37">
        <v>0</v>
      </c>
      <c r="G603" s="34">
        <f>F603</f>
        <v>0</v>
      </c>
      <c r="H603" s="101"/>
      <c r="I603" s="38" t="s">
        <v>665</v>
      </c>
      <c r="J603" s="38" t="str">
        <f>VLOOKUP(I603,Presupuesto!$B$11:$C$565,2,0)</f>
        <v>OTROS SERVICIOS TECNICOS Y PROFESIONALES</v>
      </c>
      <c r="K603" s="35" t="str">
        <f t="shared" si="19"/>
        <v>Posgrado</v>
      </c>
      <c r="L603" s="35" t="s">
        <v>354</v>
      </c>
    </row>
    <row r="604" spans="3:12" ht="15.75" thickBot="1" x14ac:dyDescent="0.3">
      <c r="C604" s="109" t="s">
        <v>27</v>
      </c>
      <c r="D604" s="100"/>
      <c r="E604" s="91">
        <v>0</v>
      </c>
      <c r="F604" s="37">
        <v>0</v>
      </c>
      <c r="G604" s="34">
        <f>F604</f>
        <v>0</v>
      </c>
      <c r="H604" s="101"/>
      <c r="I604" s="38" t="s">
        <v>665</v>
      </c>
      <c r="J604" s="38" t="str">
        <f>VLOOKUP(I604,Presupuesto!$B$11:$C$565,2,0)</f>
        <v>OTROS SERVICIOS TECNICOS Y PROFESIONALES</v>
      </c>
      <c r="K604" s="35" t="str">
        <f t="shared" si="19"/>
        <v>Posgrado</v>
      </c>
      <c r="L604" s="35" t="s">
        <v>354</v>
      </c>
    </row>
    <row r="605" spans="3:12" ht="15.75" thickBot="1" x14ac:dyDescent="0.3">
      <c r="C605" s="77" t="s">
        <v>29</v>
      </c>
      <c r="D605" s="136"/>
      <c r="E605" s="89">
        <v>12</v>
      </c>
      <c r="F605" s="55">
        <v>30000</v>
      </c>
      <c r="G605" s="50">
        <f>D605*E605*F605</f>
        <v>0</v>
      </c>
      <c r="H605" s="103"/>
      <c r="I605" s="51" t="s">
        <v>456</v>
      </c>
      <c r="J605" s="51" t="str">
        <f>VLOOKUP(I605,Presupuesto!$B$11:$C$565,2,0)</f>
        <v>SUELDOS Y SALARIOS PERMANENTES</v>
      </c>
      <c r="K605" s="35" t="str">
        <f t="shared" si="19"/>
        <v>Posgrado</v>
      </c>
      <c r="L605" s="35" t="s">
        <v>354</v>
      </c>
    </row>
    <row r="606" spans="3:12" x14ac:dyDescent="0.25">
      <c r="C606" s="108" t="s">
        <v>26</v>
      </c>
      <c r="D606" s="106"/>
      <c r="E606" s="68">
        <v>0</v>
      </c>
      <c r="F606" s="56">
        <f>IF(E605=0,"",(G605/E605)/12*E605)</f>
        <v>0</v>
      </c>
      <c r="G606" s="57">
        <f>F606</f>
        <v>0</v>
      </c>
      <c r="H606" s="101"/>
      <c r="I606" s="38" t="s">
        <v>476</v>
      </c>
      <c r="J606" s="38" t="str">
        <f>VLOOKUP(I606,Presupuesto!$B$11:$C$565,2,0)</f>
        <v>AGUINALDO Y DECIMO CUARTO MES</v>
      </c>
      <c r="K606" s="35" t="str">
        <f t="shared" si="19"/>
        <v>Posgrado</v>
      </c>
      <c r="L606" s="35" t="s">
        <v>354</v>
      </c>
    </row>
    <row r="607" spans="3:12" ht="15.75" thickBot="1" x14ac:dyDescent="0.3">
      <c r="C607" s="110" t="s">
        <v>27</v>
      </c>
      <c r="D607" s="99"/>
      <c r="E607" s="69">
        <v>0</v>
      </c>
      <c r="F607" s="42">
        <f>IF(E605&lt;6,"",((E605-6)/12)*(G605/E605))</f>
        <v>0</v>
      </c>
      <c r="G607" s="42">
        <f>F607</f>
        <v>0</v>
      </c>
      <c r="H607" s="99"/>
      <c r="I607" s="43" t="s">
        <v>479</v>
      </c>
      <c r="J607" s="61" t="str">
        <f>VLOOKUP(I607,Presupuesto!$B$11:$C$565,2,0)</f>
        <v>DECIMOCUARTO MES</v>
      </c>
      <c r="K607" s="43" t="str">
        <f t="shared" si="19"/>
        <v>Posgrado</v>
      </c>
      <c r="L607" s="61" t="s">
        <v>354</v>
      </c>
    </row>
    <row r="609" spans="3:12" ht="15.75" thickBot="1" x14ac:dyDescent="0.3"/>
    <row r="610" spans="3:12" ht="15.75" thickBot="1" x14ac:dyDescent="0.3">
      <c r="C610" s="7" t="s">
        <v>11</v>
      </c>
      <c r="D610" s="2">
        <f>SUM(G617:G667)</f>
        <v>0</v>
      </c>
      <c r="E610" s="30"/>
      <c r="F610" s="30"/>
      <c r="G610" s="30"/>
      <c r="H610" s="14"/>
      <c r="I610" s="14"/>
      <c r="J610" s="14"/>
      <c r="K610" s="90"/>
    </row>
    <row r="611" spans="3:12" x14ac:dyDescent="0.25">
      <c r="D611" s="3"/>
      <c r="E611" s="30"/>
      <c r="F611" s="30"/>
      <c r="G611" s="30"/>
      <c r="H611" s="14"/>
      <c r="I611" s="14"/>
      <c r="J611" s="14"/>
      <c r="K611" s="90"/>
    </row>
    <row r="612" spans="3:12" x14ac:dyDescent="0.25">
      <c r="D612" s="3"/>
      <c r="E612" s="30"/>
      <c r="F612" s="30"/>
      <c r="G612" s="30"/>
      <c r="H612" s="14"/>
      <c r="I612" s="14"/>
      <c r="J612" s="14"/>
      <c r="K612" s="90"/>
    </row>
    <row r="613" spans="3:12" ht="15.75" x14ac:dyDescent="0.25">
      <c r="C613" s="139" t="s">
        <v>352</v>
      </c>
      <c r="D613" s="302"/>
      <c r="E613" s="30"/>
      <c r="F613" s="30"/>
      <c r="G613" s="30"/>
      <c r="H613" s="14"/>
      <c r="I613" s="14"/>
      <c r="J613" s="14"/>
      <c r="K613" s="90"/>
    </row>
    <row r="614" spans="3:12" ht="18.75" x14ac:dyDescent="0.25">
      <c r="C614" s="147"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
      <c r="E614" s="30"/>
      <c r="F614" s="30"/>
      <c r="G614" s="30"/>
      <c r="H614" s="14"/>
      <c r="I614" s="14"/>
      <c r="J614" s="14"/>
      <c r="K614" s="90"/>
    </row>
    <row r="615" spans="3:12" ht="15.75" thickBot="1" x14ac:dyDescent="0.3">
      <c r="C615" s="114"/>
      <c r="D615" s="3"/>
      <c r="E615" s="30"/>
      <c r="F615" s="30"/>
      <c r="G615" s="30"/>
      <c r="H615" s="14"/>
      <c r="I615" s="14"/>
      <c r="J615" s="14"/>
      <c r="K615" s="90"/>
    </row>
    <row r="616" spans="3:12" ht="30.75" thickBot="1" x14ac:dyDescent="0.3">
      <c r="C616" s="71" t="s">
        <v>12</v>
      </c>
      <c r="D616" s="75" t="s">
        <v>23</v>
      </c>
      <c r="E616" s="107" t="s">
        <v>24</v>
      </c>
      <c r="F616" s="75" t="s">
        <v>25</v>
      </c>
      <c r="G616" s="72" t="s">
        <v>6</v>
      </c>
      <c r="H616" s="70" t="s">
        <v>91</v>
      </c>
      <c r="I616" s="73" t="s">
        <v>14</v>
      </c>
      <c r="J616" s="73" t="s">
        <v>92</v>
      </c>
      <c r="K616" s="73" t="s">
        <v>370</v>
      </c>
      <c r="L616" s="73" t="s">
        <v>371</v>
      </c>
    </row>
    <row r="617" spans="3:12" ht="15.75" thickBot="1" x14ac:dyDescent="0.3">
      <c r="C617" s="74" t="s">
        <v>442</v>
      </c>
      <c r="D617" s="136"/>
      <c r="E617" s="89">
        <v>12</v>
      </c>
      <c r="F617" s="239">
        <f>HLOOKUP($C617,$BZ$2:$CM$3,2,0)</f>
        <v>43674.39</v>
      </c>
      <c r="G617" s="50">
        <f>D617*E617*F617</f>
        <v>0</v>
      </c>
      <c r="H617" s="103"/>
      <c r="I617" s="51" t="s">
        <v>456</v>
      </c>
      <c r="J617" s="51" t="str">
        <f>VLOOKUP(I617,Presupuesto!$B$11:$C$565,2,0)</f>
        <v>SUELDOS Y SALARIOS PERMANENTES</v>
      </c>
      <c r="K617" s="155" t="s">
        <v>1413</v>
      </c>
      <c r="L617" s="35" t="s">
        <v>354</v>
      </c>
    </row>
    <row r="618" spans="3:12" x14ac:dyDescent="0.25">
      <c r="C618" s="108" t="s">
        <v>26</v>
      </c>
      <c r="D618" s="100"/>
      <c r="E618" s="91">
        <v>0</v>
      </c>
      <c r="F618" s="37">
        <f>IF(E617=0,"",(G617/E617)/12*E617)</f>
        <v>0</v>
      </c>
      <c r="G618" s="34">
        <f>F618</f>
        <v>0</v>
      </c>
      <c r="H618" s="101"/>
      <c r="I618" s="53" t="s">
        <v>476</v>
      </c>
      <c r="J618" s="53" t="str">
        <f>VLOOKUP(I618,Presupuesto!$B$11:$C$565,2,0)</f>
        <v>AGUINALDO Y DECIMO CUARTO MES</v>
      </c>
      <c r="K618" s="35" t="str">
        <f t="shared" ref="K618:K649" si="20">$K$617</f>
        <v>Posgrado</v>
      </c>
      <c r="L618" s="35" t="s">
        <v>372</v>
      </c>
    </row>
    <row r="619" spans="3:12" ht="15.75" thickBot="1" x14ac:dyDescent="0.3">
      <c r="C619" s="109" t="s">
        <v>27</v>
      </c>
      <c r="D619" s="100"/>
      <c r="E619" s="91">
        <v>0</v>
      </c>
      <c r="F619" s="54">
        <f>IF(E617&lt;6,"",((E617-6)/12)*(G617/E617))</f>
        <v>0</v>
      </c>
      <c r="G619" s="34">
        <f>F619</f>
        <v>0</v>
      </c>
      <c r="H619" s="101"/>
      <c r="I619" s="38" t="s">
        <v>479</v>
      </c>
      <c r="J619" s="38" t="str">
        <f>VLOOKUP(I619,Presupuesto!$B$11:$C$565,2,0)</f>
        <v>DECIMOCUARTO MES</v>
      </c>
      <c r="K619" s="35" t="str">
        <f t="shared" si="20"/>
        <v>Posgrado</v>
      </c>
      <c r="L619" s="35" t="s">
        <v>355</v>
      </c>
    </row>
    <row r="620" spans="3:12" ht="15.75" thickBot="1" x14ac:dyDescent="0.3">
      <c r="C620" s="74" t="s">
        <v>443</v>
      </c>
      <c r="D620" s="136"/>
      <c r="E620" s="89">
        <v>12</v>
      </c>
      <c r="F620" s="239">
        <f>HLOOKUP($C620,$BZ$2:$CM$3,2,0)</f>
        <v>39703.99</v>
      </c>
      <c r="G620" s="50">
        <f>D620*E620*F620</f>
        <v>0</v>
      </c>
      <c r="H620" s="103"/>
      <c r="I620" s="51" t="s">
        <v>456</v>
      </c>
      <c r="J620" s="51" t="str">
        <f>VLOOKUP(I620,Presupuesto!$B$11:$C$565,2,0)</f>
        <v>SUELDOS Y SALARIOS PERMANENTES</v>
      </c>
      <c r="K620" s="35" t="str">
        <f t="shared" si="20"/>
        <v>Posgrado</v>
      </c>
      <c r="L620" s="35" t="s">
        <v>355</v>
      </c>
    </row>
    <row r="621" spans="3:12" x14ac:dyDescent="0.25">
      <c r="C621" s="108" t="s">
        <v>26</v>
      </c>
      <c r="D621" s="100"/>
      <c r="E621" s="91">
        <v>0</v>
      </c>
      <c r="F621" s="37">
        <f>IF(E620=0,"",(G620/E620)/12*E620)</f>
        <v>0</v>
      </c>
      <c r="G621" s="34">
        <f>F621</f>
        <v>0</v>
      </c>
      <c r="H621" s="101"/>
      <c r="I621" s="53" t="s">
        <v>476</v>
      </c>
      <c r="J621" s="53" t="str">
        <f>VLOOKUP(I621,Presupuesto!$B$11:$C$565,2,0)</f>
        <v>AGUINALDO Y DECIMO CUARTO MES</v>
      </c>
      <c r="K621" s="35" t="str">
        <f t="shared" si="20"/>
        <v>Posgrado</v>
      </c>
      <c r="L621" s="35" t="s">
        <v>355</v>
      </c>
    </row>
    <row r="622" spans="3:12" ht="15.75" thickBot="1" x14ac:dyDescent="0.3">
      <c r="C622" s="109" t="s">
        <v>27</v>
      </c>
      <c r="D622" s="100"/>
      <c r="E622" s="91">
        <v>0</v>
      </c>
      <c r="F622" s="54">
        <f>IF(E620&lt;6,"",((E620-6)/12)*(G620/E620))</f>
        <v>0</v>
      </c>
      <c r="G622" s="34">
        <f>F622</f>
        <v>0</v>
      </c>
      <c r="H622" s="101"/>
      <c r="I622" s="38" t="s">
        <v>479</v>
      </c>
      <c r="J622" s="38" t="str">
        <f>VLOOKUP(I622,Presupuesto!$B$11:$C$565,2,0)</f>
        <v>DECIMOCUARTO MES</v>
      </c>
      <c r="K622" s="35" t="str">
        <f t="shared" si="20"/>
        <v>Posgrado</v>
      </c>
      <c r="L622" s="35" t="s">
        <v>355</v>
      </c>
    </row>
    <row r="623" spans="3:12" ht="15.75" thickBot="1" x14ac:dyDescent="0.3">
      <c r="C623" s="74" t="s">
        <v>444</v>
      </c>
      <c r="D623" s="136"/>
      <c r="E623" s="89">
        <v>12</v>
      </c>
      <c r="F623" s="239">
        <f>HLOOKUP($C623,$BZ$2:$CM$3,2,0)</f>
        <v>35733.589999999997</v>
      </c>
      <c r="G623" s="50">
        <f>D623*E623*F623</f>
        <v>0</v>
      </c>
      <c r="H623" s="103"/>
      <c r="I623" s="51" t="s">
        <v>456</v>
      </c>
      <c r="J623" s="51" t="str">
        <f>VLOOKUP(I623,Presupuesto!$B$11:$C$565,2,0)</f>
        <v>SUELDOS Y SALARIOS PERMANENTES</v>
      </c>
      <c r="K623" s="35" t="str">
        <f t="shared" si="20"/>
        <v>Posgrado</v>
      </c>
      <c r="L623" s="35" t="s">
        <v>355</v>
      </c>
    </row>
    <row r="624" spans="3:12" x14ac:dyDescent="0.25">
      <c r="C624" s="108" t="s">
        <v>26</v>
      </c>
      <c r="D624" s="100"/>
      <c r="E624" s="91">
        <v>0</v>
      </c>
      <c r="F624" s="37">
        <f>IF(E623=0,"",(G623/E623)/12*E623)</f>
        <v>0</v>
      </c>
      <c r="G624" s="34">
        <f>F624</f>
        <v>0</v>
      </c>
      <c r="H624" s="101"/>
      <c r="I624" s="53" t="s">
        <v>476</v>
      </c>
      <c r="J624" s="53" t="str">
        <f>VLOOKUP(I624,Presupuesto!$B$11:$C$565,2,0)</f>
        <v>AGUINALDO Y DECIMO CUARTO MES</v>
      </c>
      <c r="K624" s="35" t="str">
        <f t="shared" si="20"/>
        <v>Posgrado</v>
      </c>
      <c r="L624" s="35" t="s">
        <v>355</v>
      </c>
    </row>
    <row r="625" spans="3:12" ht="15.75" thickBot="1" x14ac:dyDescent="0.3">
      <c r="C625" s="109" t="s">
        <v>27</v>
      </c>
      <c r="D625" s="100"/>
      <c r="E625" s="91">
        <v>0</v>
      </c>
      <c r="F625" s="54">
        <f>IF(E623&lt;6,"",((E623-6)/12)*(G623/E623))</f>
        <v>0</v>
      </c>
      <c r="G625" s="34">
        <f>F625</f>
        <v>0</v>
      </c>
      <c r="H625" s="101"/>
      <c r="I625" s="38" t="s">
        <v>479</v>
      </c>
      <c r="J625" s="38" t="str">
        <f>VLOOKUP(I625,Presupuesto!$B$11:$C$565,2,0)</f>
        <v>DECIMOCUARTO MES</v>
      </c>
      <c r="K625" s="35" t="str">
        <f t="shared" si="20"/>
        <v>Posgrado</v>
      </c>
      <c r="L625" s="35" t="s">
        <v>355</v>
      </c>
    </row>
    <row r="626" spans="3:12" ht="15.75" thickBot="1" x14ac:dyDescent="0.3">
      <c r="C626" s="74" t="s">
        <v>445</v>
      </c>
      <c r="D626" s="136"/>
      <c r="E626" s="89">
        <v>12</v>
      </c>
      <c r="F626" s="239">
        <f>HLOOKUP($C626,$BZ$2:$CM$3,2,0)</f>
        <v>31763.19</v>
      </c>
      <c r="G626" s="50">
        <f>D626*E626*F626</f>
        <v>0</v>
      </c>
      <c r="H626" s="103"/>
      <c r="I626" s="51" t="s">
        <v>456</v>
      </c>
      <c r="J626" s="51" t="str">
        <f>VLOOKUP(I626,Presupuesto!$B$11:$C$565,2,0)</f>
        <v>SUELDOS Y SALARIOS PERMANENTES</v>
      </c>
      <c r="K626" s="35" t="str">
        <f t="shared" si="20"/>
        <v>Posgrado</v>
      </c>
      <c r="L626" s="35" t="s">
        <v>355</v>
      </c>
    </row>
    <row r="627" spans="3:12" x14ac:dyDescent="0.25">
      <c r="C627" s="108" t="s">
        <v>26</v>
      </c>
      <c r="D627" s="100"/>
      <c r="E627" s="91">
        <v>0</v>
      </c>
      <c r="F627" s="37">
        <f>IF(E626=0,"",(G626/E626)/12*E626)</f>
        <v>0</v>
      </c>
      <c r="G627" s="34">
        <f>F627</f>
        <v>0</v>
      </c>
      <c r="H627" s="101"/>
      <c r="I627" s="53" t="s">
        <v>476</v>
      </c>
      <c r="J627" s="53" t="str">
        <f>VLOOKUP(I627,Presupuesto!$B$11:$C$565,2,0)</f>
        <v>AGUINALDO Y DECIMO CUARTO MES</v>
      </c>
      <c r="K627" s="35" t="str">
        <f t="shared" si="20"/>
        <v>Posgrado</v>
      </c>
      <c r="L627" s="35" t="s">
        <v>355</v>
      </c>
    </row>
    <row r="628" spans="3:12" ht="15.75" thickBot="1" x14ac:dyDescent="0.3">
      <c r="C628" s="109" t="s">
        <v>27</v>
      </c>
      <c r="D628" s="100"/>
      <c r="E628" s="91">
        <v>0</v>
      </c>
      <c r="F628" s="54">
        <f>IF(E626&lt;6,"",((E626-6)/12)*(G626/E626))</f>
        <v>0</v>
      </c>
      <c r="G628" s="34">
        <f>F628</f>
        <v>0</v>
      </c>
      <c r="H628" s="101"/>
      <c r="I628" s="38" t="s">
        <v>479</v>
      </c>
      <c r="J628" s="38" t="str">
        <f>VLOOKUP(I628,Presupuesto!$B$11:$C$565,2,0)</f>
        <v>DECIMOCUARTO MES</v>
      </c>
      <c r="K628" s="35" t="str">
        <f t="shared" si="20"/>
        <v>Posgrado</v>
      </c>
      <c r="L628" s="35" t="s">
        <v>355</v>
      </c>
    </row>
    <row r="629" spans="3:12" ht="15.75" thickBot="1" x14ac:dyDescent="0.3">
      <c r="C629" s="74" t="s">
        <v>446</v>
      </c>
      <c r="D629" s="136"/>
      <c r="E629" s="89">
        <v>12</v>
      </c>
      <c r="F629" s="239">
        <f>HLOOKUP($C629,$BZ$2:$CM$3,2,0)</f>
        <v>29777.99</v>
      </c>
      <c r="G629" s="50">
        <f>D629*E629*F629</f>
        <v>0</v>
      </c>
      <c r="H629" s="103"/>
      <c r="I629" s="51" t="s">
        <v>456</v>
      </c>
      <c r="J629" s="51" t="str">
        <f>VLOOKUP(I629,Presupuesto!$B$11:$C$565,2,0)</f>
        <v>SUELDOS Y SALARIOS PERMANENTES</v>
      </c>
      <c r="K629" s="35" t="str">
        <f t="shared" si="20"/>
        <v>Posgrado</v>
      </c>
      <c r="L629" s="35" t="s">
        <v>355</v>
      </c>
    </row>
    <row r="630" spans="3:12" x14ac:dyDescent="0.25">
      <c r="C630" s="108" t="s">
        <v>26</v>
      </c>
      <c r="D630" s="100"/>
      <c r="E630" s="91">
        <v>0</v>
      </c>
      <c r="F630" s="37">
        <f>IF(E629=0,"",(G629/E629)/12*E629)</f>
        <v>0</v>
      </c>
      <c r="G630" s="34">
        <f>F630</f>
        <v>0</v>
      </c>
      <c r="H630" s="101"/>
      <c r="I630" s="53" t="s">
        <v>476</v>
      </c>
      <c r="J630" s="53" t="str">
        <f>VLOOKUP(I630,Presupuesto!$B$11:$C$565,2,0)</f>
        <v>AGUINALDO Y DECIMO CUARTO MES</v>
      </c>
      <c r="K630" s="35" t="str">
        <f t="shared" si="20"/>
        <v>Posgrado</v>
      </c>
      <c r="L630" s="35" t="s">
        <v>355</v>
      </c>
    </row>
    <row r="631" spans="3:12" ht="15.75" thickBot="1" x14ac:dyDescent="0.3">
      <c r="C631" s="109" t="s">
        <v>27</v>
      </c>
      <c r="D631" s="100"/>
      <c r="E631" s="91">
        <v>0</v>
      </c>
      <c r="F631" s="54">
        <f>IF(E629&lt;6,"",((E629-6)/12)*(G629/E629))</f>
        <v>0</v>
      </c>
      <c r="G631" s="34">
        <f>F631</f>
        <v>0</v>
      </c>
      <c r="H631" s="101"/>
      <c r="I631" s="38" t="s">
        <v>479</v>
      </c>
      <c r="J631" s="38" t="str">
        <f>VLOOKUP(I631,Presupuesto!$B$11:$C$565,2,0)</f>
        <v>DECIMOCUARTO MES</v>
      </c>
      <c r="K631" s="35" t="str">
        <f t="shared" si="20"/>
        <v>Posgrado</v>
      </c>
      <c r="L631" s="35" t="s">
        <v>355</v>
      </c>
    </row>
    <row r="632" spans="3:12" ht="15.75" thickBot="1" x14ac:dyDescent="0.3">
      <c r="C632" s="74" t="s">
        <v>447</v>
      </c>
      <c r="D632" s="136"/>
      <c r="E632" s="89">
        <v>12</v>
      </c>
      <c r="F632" s="239">
        <f>HLOOKUP($C632,$BZ$2:$CM$3,2,0)</f>
        <v>27792.79</v>
      </c>
      <c r="G632" s="50">
        <f>D632*E632*F632</f>
        <v>0</v>
      </c>
      <c r="H632" s="103"/>
      <c r="I632" s="51" t="s">
        <v>456</v>
      </c>
      <c r="J632" s="51" t="str">
        <f>VLOOKUP(I632,Presupuesto!$B$11:$C$565,2,0)</f>
        <v>SUELDOS Y SALARIOS PERMANENTES</v>
      </c>
      <c r="K632" s="35" t="str">
        <f t="shared" si="20"/>
        <v>Posgrado</v>
      </c>
      <c r="L632" s="35" t="s">
        <v>355</v>
      </c>
    </row>
    <row r="633" spans="3:12" x14ac:dyDescent="0.25">
      <c r="C633" s="108" t="s">
        <v>26</v>
      </c>
      <c r="D633" s="100"/>
      <c r="E633" s="91">
        <v>0</v>
      </c>
      <c r="F633" s="37">
        <f>IF(E632=0,"",(G632/E632)/12*E632)</f>
        <v>0</v>
      </c>
      <c r="G633" s="34">
        <f>F633</f>
        <v>0</v>
      </c>
      <c r="H633" s="101"/>
      <c r="I633" s="53" t="s">
        <v>476</v>
      </c>
      <c r="J633" s="53" t="str">
        <f>VLOOKUP(I633,Presupuesto!$B$11:$C$565,2,0)</f>
        <v>AGUINALDO Y DECIMO CUARTO MES</v>
      </c>
      <c r="K633" s="35" t="str">
        <f t="shared" si="20"/>
        <v>Posgrado</v>
      </c>
      <c r="L633" s="35" t="s">
        <v>355</v>
      </c>
    </row>
    <row r="634" spans="3:12" ht="15.75" thickBot="1" x14ac:dyDescent="0.3">
      <c r="C634" s="109" t="s">
        <v>27</v>
      </c>
      <c r="D634" s="100"/>
      <c r="E634" s="91">
        <v>0</v>
      </c>
      <c r="F634" s="54">
        <f>IF(E632&lt;6,"",((E632-6)/12)*(G632/E632))</f>
        <v>0</v>
      </c>
      <c r="G634" s="34">
        <f>F634</f>
        <v>0</v>
      </c>
      <c r="H634" s="101"/>
      <c r="I634" s="38" t="s">
        <v>479</v>
      </c>
      <c r="J634" s="38" t="str">
        <f>VLOOKUP(I634,Presupuesto!$B$11:$C$565,2,0)</f>
        <v>DECIMOCUARTO MES</v>
      </c>
      <c r="K634" s="35" t="str">
        <f t="shared" si="20"/>
        <v>Posgrado</v>
      </c>
      <c r="L634" s="35" t="s">
        <v>355</v>
      </c>
    </row>
    <row r="635" spans="3:12" ht="15.75" thickBot="1" x14ac:dyDescent="0.3">
      <c r="C635" s="74" t="s">
        <v>448</v>
      </c>
      <c r="D635" s="136"/>
      <c r="E635" s="89">
        <v>12</v>
      </c>
      <c r="F635" s="239">
        <f>HLOOKUP($C635,$BZ$2:$CM$3,2,0)</f>
        <v>18859.39</v>
      </c>
      <c r="G635" s="50">
        <f>D635*E635*F635</f>
        <v>0</v>
      </c>
      <c r="H635" s="103"/>
      <c r="I635" s="51" t="s">
        <v>456</v>
      </c>
      <c r="J635" s="51" t="str">
        <f>VLOOKUP(I635,Presupuesto!$B$11:$C$565,2,0)</f>
        <v>SUELDOS Y SALARIOS PERMANENTES</v>
      </c>
      <c r="K635" s="35" t="str">
        <f t="shared" si="20"/>
        <v>Posgrado</v>
      </c>
      <c r="L635" s="35" t="s">
        <v>355</v>
      </c>
    </row>
    <row r="636" spans="3:12" x14ac:dyDescent="0.25">
      <c r="C636" s="108" t="s">
        <v>26</v>
      </c>
      <c r="D636" s="100"/>
      <c r="E636" s="91">
        <v>0</v>
      </c>
      <c r="F636" s="37">
        <f>IF(E635=0,"",(G635/E635)/12*E635)</f>
        <v>0</v>
      </c>
      <c r="G636" s="34">
        <f>F636</f>
        <v>0</v>
      </c>
      <c r="H636" s="101"/>
      <c r="I636" s="53" t="s">
        <v>476</v>
      </c>
      <c r="J636" s="53" t="str">
        <f>VLOOKUP(I636,Presupuesto!$B$11:$C$565,2,0)</f>
        <v>AGUINALDO Y DECIMO CUARTO MES</v>
      </c>
      <c r="K636" s="35" t="str">
        <f t="shared" si="20"/>
        <v>Posgrado</v>
      </c>
      <c r="L636" s="35" t="s">
        <v>355</v>
      </c>
    </row>
    <row r="637" spans="3:12" ht="15.75" thickBot="1" x14ac:dyDescent="0.3">
      <c r="C637" s="109" t="s">
        <v>27</v>
      </c>
      <c r="D637" s="100"/>
      <c r="E637" s="91">
        <v>0</v>
      </c>
      <c r="F637" s="54">
        <f>IF(E635&lt;6,"",((E635-6)/12)*(G635/E635))</f>
        <v>0</v>
      </c>
      <c r="G637" s="34">
        <f>F637</f>
        <v>0</v>
      </c>
      <c r="H637" s="101"/>
      <c r="I637" s="38" t="s">
        <v>479</v>
      </c>
      <c r="J637" s="38" t="str">
        <f>VLOOKUP(I637,Presupuesto!$B$11:$C$565,2,0)</f>
        <v>DECIMOCUARTO MES</v>
      </c>
      <c r="K637" s="35" t="str">
        <f t="shared" si="20"/>
        <v>Posgrado</v>
      </c>
      <c r="L637" s="35" t="s">
        <v>355</v>
      </c>
    </row>
    <row r="638" spans="3:12" ht="15.75" thickBot="1" x14ac:dyDescent="0.3">
      <c r="C638" s="74" t="s">
        <v>449</v>
      </c>
      <c r="D638" s="136"/>
      <c r="E638" s="89">
        <v>12</v>
      </c>
      <c r="F638" s="239">
        <f>HLOOKUP($C638,$BZ$2:$CM$3,2,0)</f>
        <v>17866.8</v>
      </c>
      <c r="G638" s="50">
        <f>D638*E638*F638</f>
        <v>0</v>
      </c>
      <c r="H638" s="103"/>
      <c r="I638" s="51" t="s">
        <v>456</v>
      </c>
      <c r="J638" s="51" t="str">
        <f>VLOOKUP(I638,Presupuesto!$B$11:$C$565,2,0)</f>
        <v>SUELDOS Y SALARIOS PERMANENTES</v>
      </c>
      <c r="K638" s="35" t="str">
        <f t="shared" si="20"/>
        <v>Posgrado</v>
      </c>
      <c r="L638" s="35" t="s">
        <v>355</v>
      </c>
    </row>
    <row r="639" spans="3:12" x14ac:dyDescent="0.25">
      <c r="C639" s="108" t="s">
        <v>26</v>
      </c>
      <c r="D639" s="100"/>
      <c r="E639" s="91">
        <v>0</v>
      </c>
      <c r="F639" s="37">
        <f>IF(E638=0,"",(G638/E638)/12*E638)</f>
        <v>0</v>
      </c>
      <c r="G639" s="34">
        <f>F639</f>
        <v>0</v>
      </c>
      <c r="H639" s="101"/>
      <c r="I639" s="53" t="s">
        <v>476</v>
      </c>
      <c r="J639" s="53" t="str">
        <f>VLOOKUP(I639,Presupuesto!$B$11:$C$565,2,0)</f>
        <v>AGUINALDO Y DECIMO CUARTO MES</v>
      </c>
      <c r="K639" s="35" t="str">
        <f t="shared" si="20"/>
        <v>Posgrado</v>
      </c>
      <c r="L639" s="35" t="s">
        <v>355</v>
      </c>
    </row>
    <row r="640" spans="3:12" ht="15.75" thickBot="1" x14ac:dyDescent="0.3">
      <c r="C640" s="109" t="s">
        <v>27</v>
      </c>
      <c r="D640" s="100"/>
      <c r="E640" s="91">
        <v>0</v>
      </c>
      <c r="F640" s="54">
        <f>IF(E638&lt;6,"",((E638-6)/12)*(G638/E638))</f>
        <v>0</v>
      </c>
      <c r="G640" s="34">
        <f>F640</f>
        <v>0</v>
      </c>
      <c r="H640" s="101"/>
      <c r="I640" s="38" t="s">
        <v>479</v>
      </c>
      <c r="J640" s="38" t="str">
        <f>VLOOKUP(I640,Presupuesto!$B$11:$C$565,2,0)</f>
        <v>DECIMOCUARTO MES</v>
      </c>
      <c r="K640" s="35" t="str">
        <f t="shared" si="20"/>
        <v>Posgrado</v>
      </c>
      <c r="L640" s="35" t="s">
        <v>355</v>
      </c>
    </row>
    <row r="641" spans="3:12" ht="15.75" thickBot="1" x14ac:dyDescent="0.3">
      <c r="C641" s="74" t="s">
        <v>450</v>
      </c>
      <c r="D641" s="136"/>
      <c r="E641" s="89">
        <v>12</v>
      </c>
      <c r="F641" s="239">
        <f>HLOOKUP($C641,$BZ$2:$CM$3,2,0)</f>
        <v>13896.4</v>
      </c>
      <c r="G641" s="50">
        <f>D641*E641*F641</f>
        <v>0</v>
      </c>
      <c r="H641" s="103"/>
      <c r="I641" s="51" t="s">
        <v>456</v>
      </c>
      <c r="J641" s="51" t="str">
        <f>VLOOKUP(I641,Presupuesto!$B$11:$C$565,2,0)</f>
        <v>SUELDOS Y SALARIOS PERMANENTES</v>
      </c>
      <c r="K641" s="35" t="str">
        <f t="shared" si="20"/>
        <v>Posgrado</v>
      </c>
      <c r="L641" s="35" t="s">
        <v>355</v>
      </c>
    </row>
    <row r="642" spans="3:12" x14ac:dyDescent="0.25">
      <c r="C642" s="108" t="s">
        <v>26</v>
      </c>
      <c r="D642" s="100"/>
      <c r="E642" s="91">
        <v>0</v>
      </c>
      <c r="F642" s="37">
        <f>IF(E641=0,"",(G641/E641)/12*E641)</f>
        <v>0</v>
      </c>
      <c r="G642" s="34">
        <f>F642</f>
        <v>0</v>
      </c>
      <c r="H642" s="101"/>
      <c r="I642" s="53" t="s">
        <v>476</v>
      </c>
      <c r="J642" s="53" t="str">
        <f>VLOOKUP(I642,Presupuesto!$B$11:$C$565,2,0)</f>
        <v>AGUINALDO Y DECIMO CUARTO MES</v>
      </c>
      <c r="K642" s="35" t="str">
        <f t="shared" si="20"/>
        <v>Posgrado</v>
      </c>
      <c r="L642" s="35" t="s">
        <v>355</v>
      </c>
    </row>
    <row r="643" spans="3:12" ht="15.75" thickBot="1" x14ac:dyDescent="0.3">
      <c r="C643" s="109" t="s">
        <v>27</v>
      </c>
      <c r="D643" s="100"/>
      <c r="E643" s="91">
        <v>0</v>
      </c>
      <c r="F643" s="54">
        <f>IF(E641&lt;6,"",((E641-6)/12)*(G641/E641))</f>
        <v>0</v>
      </c>
      <c r="G643" s="34">
        <f>F643</f>
        <v>0</v>
      </c>
      <c r="H643" s="101"/>
      <c r="I643" s="38" t="s">
        <v>479</v>
      </c>
      <c r="J643" s="38" t="str">
        <f>VLOOKUP(I643,Presupuesto!$B$11:$C$565,2,0)</f>
        <v>DECIMOCUARTO MES</v>
      </c>
      <c r="K643" s="35" t="str">
        <f t="shared" si="20"/>
        <v>Posgrado</v>
      </c>
      <c r="L643" s="35" t="s">
        <v>355</v>
      </c>
    </row>
    <row r="644" spans="3:12" ht="15.75" thickBot="1" x14ac:dyDescent="0.3">
      <c r="C644" s="74" t="s">
        <v>451</v>
      </c>
      <c r="D644" s="136"/>
      <c r="E644" s="89">
        <v>12</v>
      </c>
      <c r="F644" s="239">
        <f>HLOOKUP($C644,$BZ$2:$CM$3,2,0)</f>
        <v>15004.09</v>
      </c>
      <c r="G644" s="50">
        <f>D644*E644*F644</f>
        <v>0</v>
      </c>
      <c r="H644" s="103"/>
      <c r="I644" s="51" t="s">
        <v>456</v>
      </c>
      <c r="J644" s="51" t="str">
        <f>VLOOKUP(I644,Presupuesto!$B$11:$C$565,2,0)</f>
        <v>SUELDOS Y SALARIOS PERMANENTES</v>
      </c>
      <c r="K644" s="35" t="str">
        <f t="shared" si="20"/>
        <v>Posgrado</v>
      </c>
      <c r="L644" s="35" t="s">
        <v>355</v>
      </c>
    </row>
    <row r="645" spans="3:12" x14ac:dyDescent="0.25">
      <c r="C645" s="108" t="s">
        <v>26</v>
      </c>
      <c r="D645" s="100"/>
      <c r="E645" s="91">
        <v>0</v>
      </c>
      <c r="F645" s="37">
        <f>IF(E644=0,"",(G644/E644)/12*E644)</f>
        <v>0</v>
      </c>
      <c r="G645" s="34">
        <f>F645</f>
        <v>0</v>
      </c>
      <c r="H645" s="101"/>
      <c r="I645" s="53" t="s">
        <v>476</v>
      </c>
      <c r="J645" s="53" t="str">
        <f>VLOOKUP(I645,Presupuesto!$B$11:$C$565,2,0)</f>
        <v>AGUINALDO Y DECIMO CUARTO MES</v>
      </c>
      <c r="K645" s="35" t="str">
        <f t="shared" si="20"/>
        <v>Posgrado</v>
      </c>
      <c r="L645" s="35" t="s">
        <v>355</v>
      </c>
    </row>
    <row r="646" spans="3:12" ht="15.75" thickBot="1" x14ac:dyDescent="0.3">
      <c r="C646" s="109" t="s">
        <v>27</v>
      </c>
      <c r="D646" s="100"/>
      <c r="E646" s="91">
        <v>0</v>
      </c>
      <c r="F646" s="54">
        <f>IF(E644&lt;6,"",((E644-6)/12)*(G644/E644))</f>
        <v>0</v>
      </c>
      <c r="G646" s="34">
        <f>F646</f>
        <v>0</v>
      </c>
      <c r="H646" s="101"/>
      <c r="I646" s="38" t="s">
        <v>479</v>
      </c>
      <c r="J646" s="38" t="str">
        <f>VLOOKUP(I646,Presupuesto!$B$11:$C$565,2,0)</f>
        <v>DECIMOCUARTO MES</v>
      </c>
      <c r="K646" s="35" t="str">
        <f t="shared" si="20"/>
        <v>Posgrado</v>
      </c>
      <c r="L646" s="35" t="s">
        <v>355</v>
      </c>
    </row>
    <row r="647" spans="3:12" ht="15.75" thickBot="1" x14ac:dyDescent="0.3">
      <c r="C647" s="74" t="s">
        <v>452</v>
      </c>
      <c r="D647" s="136"/>
      <c r="E647" s="89">
        <v>12</v>
      </c>
      <c r="F647" s="239">
        <f>HLOOKUP($C647,$BZ$2:$CM$3,2,0)</f>
        <v>13238.9</v>
      </c>
      <c r="G647" s="50">
        <f>D647*E647*F647</f>
        <v>0</v>
      </c>
      <c r="H647" s="103"/>
      <c r="I647" s="51" t="s">
        <v>456</v>
      </c>
      <c r="J647" s="51" t="str">
        <f>VLOOKUP(I647,Presupuesto!$B$11:$C$565,2,0)</f>
        <v>SUELDOS Y SALARIOS PERMANENTES</v>
      </c>
      <c r="K647" s="35" t="str">
        <f t="shared" si="20"/>
        <v>Posgrado</v>
      </c>
      <c r="L647" s="35" t="s">
        <v>355</v>
      </c>
    </row>
    <row r="648" spans="3:12" x14ac:dyDescent="0.25">
      <c r="C648" s="108" t="s">
        <v>26</v>
      </c>
      <c r="D648" s="100"/>
      <c r="E648" s="91">
        <v>0</v>
      </c>
      <c r="F648" s="37">
        <f>IF(E647=0,"",(G647/E647)/12*E647)</f>
        <v>0</v>
      </c>
      <c r="G648" s="34">
        <f>F648</f>
        <v>0</v>
      </c>
      <c r="H648" s="101"/>
      <c r="I648" s="53" t="s">
        <v>476</v>
      </c>
      <c r="J648" s="53" t="str">
        <f>VLOOKUP(I648,Presupuesto!$B$11:$C$565,2,0)</f>
        <v>AGUINALDO Y DECIMO CUARTO MES</v>
      </c>
      <c r="K648" s="35" t="str">
        <f t="shared" si="20"/>
        <v>Posgrado</v>
      </c>
      <c r="L648" s="35" t="s">
        <v>355</v>
      </c>
    </row>
    <row r="649" spans="3:12" ht="15.75" thickBot="1" x14ac:dyDescent="0.3">
      <c r="C649" s="109" t="s">
        <v>27</v>
      </c>
      <c r="D649" s="100"/>
      <c r="E649" s="91">
        <v>0</v>
      </c>
      <c r="F649" s="54">
        <f>IF(E647&lt;6,"",((E647-6)/12)*(G647/E647))</f>
        <v>0</v>
      </c>
      <c r="G649" s="34">
        <f>F649</f>
        <v>0</v>
      </c>
      <c r="H649" s="101"/>
      <c r="I649" s="38" t="s">
        <v>479</v>
      </c>
      <c r="J649" s="38" t="str">
        <f>VLOOKUP(I649,Presupuesto!$B$11:$C$565,2,0)</f>
        <v>DECIMOCUARTO MES</v>
      </c>
      <c r="K649" s="35" t="str">
        <f t="shared" si="20"/>
        <v>Posgrado</v>
      </c>
      <c r="L649" s="35" t="s">
        <v>355</v>
      </c>
    </row>
    <row r="650" spans="3:12" ht="15.75" thickBot="1" x14ac:dyDescent="0.3">
      <c r="C650" s="74" t="s">
        <v>453</v>
      </c>
      <c r="D650" s="136"/>
      <c r="E650" s="89">
        <v>12</v>
      </c>
      <c r="F650" s="239">
        <f>HLOOKUP($C650,$BZ$2:$CM$3,2,0)</f>
        <v>12356.31</v>
      </c>
      <c r="G650" s="50">
        <f>D650*E650*F650</f>
        <v>0</v>
      </c>
      <c r="H650" s="103"/>
      <c r="I650" s="51" t="s">
        <v>456</v>
      </c>
      <c r="J650" s="51" t="str">
        <f>VLOOKUP(I650,Presupuesto!$B$11:$C$565,2,0)</f>
        <v>SUELDOS Y SALARIOS PERMANENTES</v>
      </c>
      <c r="K650" s="35" t="str">
        <f t="shared" ref="K650:K667" si="21">$K$617</f>
        <v>Posgrado</v>
      </c>
      <c r="L650" s="35" t="s">
        <v>355</v>
      </c>
    </row>
    <row r="651" spans="3:12" x14ac:dyDescent="0.25">
      <c r="C651" s="108" t="s">
        <v>26</v>
      </c>
      <c r="D651" s="100"/>
      <c r="E651" s="91">
        <v>0</v>
      </c>
      <c r="F651" s="37">
        <f>IF(E650=0,"",(G650/E650)/12*E650)</f>
        <v>0</v>
      </c>
      <c r="G651" s="34">
        <f>F651</f>
        <v>0</v>
      </c>
      <c r="H651" s="101"/>
      <c r="I651" s="53" t="s">
        <v>476</v>
      </c>
      <c r="J651" s="53" t="str">
        <f>VLOOKUP(I651,Presupuesto!$B$11:$C$565,2,0)</f>
        <v>AGUINALDO Y DECIMO CUARTO MES</v>
      </c>
      <c r="K651" s="35" t="str">
        <f t="shared" si="21"/>
        <v>Posgrado</v>
      </c>
      <c r="L651" s="35" t="s">
        <v>355</v>
      </c>
    </row>
    <row r="652" spans="3:12" ht="15.75" thickBot="1" x14ac:dyDescent="0.3">
      <c r="C652" s="109" t="s">
        <v>27</v>
      </c>
      <c r="D652" s="100"/>
      <c r="E652" s="91">
        <v>0</v>
      </c>
      <c r="F652" s="54">
        <f>IF(E650&lt;6,"",((E650-6)/12)*(G650/E650))</f>
        <v>0</v>
      </c>
      <c r="G652" s="34">
        <f>F652</f>
        <v>0</v>
      </c>
      <c r="H652" s="101"/>
      <c r="I652" s="38" t="s">
        <v>479</v>
      </c>
      <c r="J652" s="38" t="str">
        <f>VLOOKUP(I652,Presupuesto!$B$11:$C$565,2,0)</f>
        <v>DECIMOCUARTO MES</v>
      </c>
      <c r="K652" s="35" t="str">
        <f t="shared" si="21"/>
        <v>Posgrado</v>
      </c>
      <c r="L652" s="35" t="s">
        <v>355</v>
      </c>
    </row>
    <row r="653" spans="3:12" ht="15.75" thickBot="1" x14ac:dyDescent="0.3">
      <c r="C653" s="74" t="s">
        <v>454</v>
      </c>
      <c r="D653" s="136"/>
      <c r="E653" s="89">
        <v>12</v>
      </c>
      <c r="F653" s="239">
        <f>HLOOKUP($C653,$BZ$2:$CM$3,2,0)</f>
        <v>463.22</v>
      </c>
      <c r="G653" s="50">
        <f>D653*E653*F653</f>
        <v>0</v>
      </c>
      <c r="H653" s="103"/>
      <c r="I653" s="51" t="s">
        <v>456</v>
      </c>
      <c r="J653" s="51" t="str">
        <f>VLOOKUP(I653,Presupuesto!$B$11:$C$565,2,0)</f>
        <v>SUELDOS Y SALARIOS PERMANENTES</v>
      </c>
      <c r="K653" s="35" t="str">
        <f t="shared" si="21"/>
        <v>Posgrado</v>
      </c>
      <c r="L653" s="35" t="s">
        <v>355</v>
      </c>
    </row>
    <row r="654" spans="3:12" x14ac:dyDescent="0.25">
      <c r="C654" s="108" t="s">
        <v>26</v>
      </c>
      <c r="D654" s="100"/>
      <c r="E654" s="91">
        <v>0</v>
      </c>
      <c r="F654" s="37">
        <f>IF(E653=0,"",(G653/E653)/12*E653)</f>
        <v>0</v>
      </c>
      <c r="G654" s="34">
        <f>F654</f>
        <v>0</v>
      </c>
      <c r="H654" s="101"/>
      <c r="I654" s="53" t="s">
        <v>476</v>
      </c>
      <c r="J654" s="53" t="str">
        <f>VLOOKUP(I654,Presupuesto!$B$11:$C$565,2,0)</f>
        <v>AGUINALDO Y DECIMO CUARTO MES</v>
      </c>
      <c r="K654" s="35" t="str">
        <f t="shared" si="21"/>
        <v>Posgrado</v>
      </c>
      <c r="L654" s="35" t="s">
        <v>355</v>
      </c>
    </row>
    <row r="655" spans="3:12" ht="15.75" thickBot="1" x14ac:dyDescent="0.3">
      <c r="C655" s="109" t="s">
        <v>27</v>
      </c>
      <c r="D655" s="100"/>
      <c r="E655" s="91">
        <v>0</v>
      </c>
      <c r="F655" s="54">
        <f>IF(E653&lt;6,"",((E653-6)/12)*(G653/E653))</f>
        <v>0</v>
      </c>
      <c r="G655" s="34">
        <f>F655</f>
        <v>0</v>
      </c>
      <c r="H655" s="101"/>
      <c r="I655" s="38" t="s">
        <v>479</v>
      </c>
      <c r="J655" s="38" t="str">
        <f>VLOOKUP(I655,Presupuesto!$B$11:$C$565,2,0)</f>
        <v>DECIMOCUARTO MES</v>
      </c>
      <c r="K655" s="35" t="str">
        <f t="shared" si="21"/>
        <v>Posgrado</v>
      </c>
      <c r="L655" s="35" t="s">
        <v>355</v>
      </c>
    </row>
    <row r="656" spans="3:12" ht="15.75" thickBot="1" x14ac:dyDescent="0.3">
      <c r="C656" s="74" t="s">
        <v>455</v>
      </c>
      <c r="D656" s="136"/>
      <c r="E656" s="89">
        <v>12</v>
      </c>
      <c r="F656" s="239">
        <f>HLOOKUP($C656,$BZ$2:$CM$3,2,0)</f>
        <v>2007.3</v>
      </c>
      <c r="G656" s="50">
        <f>D656*E656*F656</f>
        <v>0</v>
      </c>
      <c r="H656" s="103"/>
      <c r="I656" s="51" t="s">
        <v>456</v>
      </c>
      <c r="J656" s="51" t="str">
        <f>VLOOKUP(I656,Presupuesto!$B$11:$C$565,2,0)</f>
        <v>SUELDOS Y SALARIOS PERMANENTES</v>
      </c>
      <c r="K656" s="35" t="str">
        <f t="shared" si="21"/>
        <v>Posgrado</v>
      </c>
      <c r="L656" s="35" t="s">
        <v>355</v>
      </c>
    </row>
    <row r="657" spans="3:12" x14ac:dyDescent="0.25">
      <c r="C657" s="108" t="s">
        <v>26</v>
      </c>
      <c r="D657" s="100"/>
      <c r="E657" s="91">
        <v>0</v>
      </c>
      <c r="F657" s="37">
        <f>IF(E656=0,"",(G656/E656)/12*E656)</f>
        <v>0</v>
      </c>
      <c r="G657" s="34">
        <f>F657</f>
        <v>0</v>
      </c>
      <c r="H657" s="101"/>
      <c r="I657" s="53" t="s">
        <v>476</v>
      </c>
      <c r="J657" s="53" t="str">
        <f>VLOOKUP(I657,Presupuesto!$B$11:$C$565,2,0)</f>
        <v>AGUINALDO Y DECIMO CUARTO MES</v>
      </c>
      <c r="K657" s="35" t="str">
        <f t="shared" si="21"/>
        <v>Posgrado</v>
      </c>
      <c r="L657" s="35" t="s">
        <v>355</v>
      </c>
    </row>
    <row r="658" spans="3:12" ht="15.75" thickBot="1" x14ac:dyDescent="0.3">
      <c r="C658" s="109" t="s">
        <v>27</v>
      </c>
      <c r="D658" s="100"/>
      <c r="E658" s="91">
        <v>0</v>
      </c>
      <c r="F658" s="54">
        <f>IF(E656&lt;6,"",((E656-6)/12)*(G656/E656))</f>
        <v>0</v>
      </c>
      <c r="G658" s="34">
        <f>F658</f>
        <v>0</v>
      </c>
      <c r="H658" s="101"/>
      <c r="I658" s="38" t="s">
        <v>479</v>
      </c>
      <c r="J658" s="38" t="str">
        <f>VLOOKUP(I658,Presupuesto!$B$11:$C$565,2,0)</f>
        <v>DECIMOCUARTO MES</v>
      </c>
      <c r="K658" s="35" t="str">
        <f t="shared" si="21"/>
        <v>Posgrado</v>
      </c>
      <c r="L658" s="35" t="s">
        <v>355</v>
      </c>
    </row>
    <row r="659" spans="3:12" ht="15.75" thickBot="1" x14ac:dyDescent="0.3">
      <c r="C659" s="77" t="s">
        <v>51</v>
      </c>
      <c r="D659" s="136"/>
      <c r="E659" s="89">
        <v>12</v>
      </c>
      <c r="F659" s="76">
        <v>30000</v>
      </c>
      <c r="G659" s="50">
        <f>D659*E659*F659</f>
        <v>0</v>
      </c>
      <c r="H659" s="103"/>
      <c r="I659" s="51" t="s">
        <v>524</v>
      </c>
      <c r="J659" s="51" t="str">
        <f>VLOOKUP(I659,Presupuesto!$B$11:$C$565,2,0)</f>
        <v>CONTRATOS ESPECIALES</v>
      </c>
      <c r="K659" s="35" t="str">
        <f t="shared" si="21"/>
        <v>Posgrado</v>
      </c>
      <c r="L659" s="35" t="s">
        <v>355</v>
      </c>
    </row>
    <row r="660" spans="3:12" x14ac:dyDescent="0.25">
      <c r="C660" s="108" t="s">
        <v>26</v>
      </c>
      <c r="D660" s="100"/>
      <c r="E660" s="91">
        <v>0</v>
      </c>
      <c r="F660" s="54">
        <f>IF(E659=0,"",(G659/E659)/12*E659)</f>
        <v>0</v>
      </c>
      <c r="G660" s="34">
        <f>F660</f>
        <v>0</v>
      </c>
      <c r="H660" s="101"/>
      <c r="I660" s="38" t="s">
        <v>524</v>
      </c>
      <c r="J660" s="38" t="str">
        <f>VLOOKUP(I660,Presupuesto!$B$11:$C$565,2,0)</f>
        <v>CONTRATOS ESPECIALES</v>
      </c>
      <c r="K660" s="35" t="str">
        <f t="shared" si="21"/>
        <v>Posgrado</v>
      </c>
      <c r="L660" s="35" t="s">
        <v>354</v>
      </c>
    </row>
    <row r="661" spans="3:12" ht="15.75" thickBot="1" x14ac:dyDescent="0.3">
      <c r="C661" s="109" t="s">
        <v>27</v>
      </c>
      <c r="D661" s="100"/>
      <c r="E661" s="91">
        <v>0</v>
      </c>
      <c r="F661" s="37">
        <f>IF(E659&lt;6,"",((E659-6)/12)*(G659/E659))</f>
        <v>0</v>
      </c>
      <c r="G661" s="34">
        <f>F661</f>
        <v>0</v>
      </c>
      <c r="H661" s="101"/>
      <c r="I661" s="38" t="s">
        <v>524</v>
      </c>
      <c r="J661" s="38" t="str">
        <f>VLOOKUP(I661,Presupuesto!$B$11:$C$565,2,0)</f>
        <v>CONTRATOS ESPECIALES</v>
      </c>
      <c r="K661" s="35" t="str">
        <f t="shared" si="21"/>
        <v>Posgrado</v>
      </c>
      <c r="L661" s="35" t="s">
        <v>359</v>
      </c>
    </row>
    <row r="662" spans="3:12" ht="15.75" thickBot="1" x14ac:dyDescent="0.3">
      <c r="C662" s="77" t="s">
        <v>28</v>
      </c>
      <c r="D662" s="136"/>
      <c r="E662" s="89">
        <v>12</v>
      </c>
      <c r="F662" s="55">
        <v>30000</v>
      </c>
      <c r="G662" s="50">
        <f>D662*E662*F662</f>
        <v>0</v>
      </c>
      <c r="H662" s="103"/>
      <c r="I662" s="51" t="s">
        <v>665</v>
      </c>
      <c r="J662" s="51" t="str">
        <f>VLOOKUP(I662,Presupuesto!$B$11:$C$565,2,0)</f>
        <v>OTROS SERVICIOS TECNICOS Y PROFESIONALES</v>
      </c>
      <c r="K662" s="35" t="str">
        <f t="shared" si="21"/>
        <v>Posgrado</v>
      </c>
      <c r="L662" s="35" t="s">
        <v>354</v>
      </c>
    </row>
    <row r="663" spans="3:12" x14ac:dyDescent="0.25">
      <c r="C663" s="108" t="s">
        <v>26</v>
      </c>
      <c r="D663" s="100"/>
      <c r="E663" s="91">
        <v>0</v>
      </c>
      <c r="F663" s="37">
        <v>0</v>
      </c>
      <c r="G663" s="34">
        <f>F663</f>
        <v>0</v>
      </c>
      <c r="H663" s="101"/>
      <c r="I663" s="38" t="s">
        <v>665</v>
      </c>
      <c r="J663" s="38" t="str">
        <f>VLOOKUP(I663,Presupuesto!$B$11:$C$565,2,0)</f>
        <v>OTROS SERVICIOS TECNICOS Y PROFESIONALES</v>
      </c>
      <c r="K663" s="35" t="str">
        <f t="shared" si="21"/>
        <v>Posgrado</v>
      </c>
      <c r="L663" s="35" t="s">
        <v>354</v>
      </c>
    </row>
    <row r="664" spans="3:12" ht="15.75" thickBot="1" x14ac:dyDescent="0.3">
      <c r="C664" s="109" t="s">
        <v>27</v>
      </c>
      <c r="D664" s="100"/>
      <c r="E664" s="91">
        <v>0</v>
      </c>
      <c r="F664" s="37">
        <v>0</v>
      </c>
      <c r="G664" s="34">
        <f>F664</f>
        <v>0</v>
      </c>
      <c r="H664" s="101"/>
      <c r="I664" s="38" t="s">
        <v>665</v>
      </c>
      <c r="J664" s="38" t="str">
        <f>VLOOKUP(I664,Presupuesto!$B$11:$C$565,2,0)</f>
        <v>OTROS SERVICIOS TECNICOS Y PROFESIONALES</v>
      </c>
      <c r="K664" s="35" t="str">
        <f t="shared" si="21"/>
        <v>Posgrado</v>
      </c>
      <c r="L664" s="35" t="s">
        <v>354</v>
      </c>
    </row>
    <row r="665" spans="3:12" ht="15.75" thickBot="1" x14ac:dyDescent="0.3">
      <c r="C665" s="77" t="s">
        <v>29</v>
      </c>
      <c r="D665" s="136"/>
      <c r="E665" s="89">
        <v>12</v>
      </c>
      <c r="F665" s="55">
        <v>30000</v>
      </c>
      <c r="G665" s="50">
        <f>D665*E665*F665</f>
        <v>0</v>
      </c>
      <c r="H665" s="103"/>
      <c r="I665" s="51" t="s">
        <v>456</v>
      </c>
      <c r="J665" s="51" t="str">
        <f>VLOOKUP(I665,Presupuesto!$B$11:$C$565,2,0)</f>
        <v>SUELDOS Y SALARIOS PERMANENTES</v>
      </c>
      <c r="K665" s="35" t="str">
        <f t="shared" si="21"/>
        <v>Posgrado</v>
      </c>
      <c r="L665" s="35" t="s">
        <v>354</v>
      </c>
    </row>
    <row r="666" spans="3:12" x14ac:dyDescent="0.25">
      <c r="C666" s="108" t="s">
        <v>26</v>
      </c>
      <c r="D666" s="106"/>
      <c r="E666" s="68">
        <v>0</v>
      </c>
      <c r="F666" s="56">
        <f>IF(E665=0,"",(G665/E665)/12*E665)</f>
        <v>0</v>
      </c>
      <c r="G666" s="57">
        <f>F666</f>
        <v>0</v>
      </c>
      <c r="H666" s="101"/>
      <c r="I666" s="38" t="s">
        <v>476</v>
      </c>
      <c r="J666" s="38" t="str">
        <f>VLOOKUP(I666,Presupuesto!$B$11:$C$565,2,0)</f>
        <v>AGUINALDO Y DECIMO CUARTO MES</v>
      </c>
      <c r="K666" s="35" t="str">
        <f t="shared" si="21"/>
        <v>Posgrado</v>
      </c>
      <c r="L666" s="35" t="s">
        <v>354</v>
      </c>
    </row>
    <row r="667" spans="3:12" ht="15.75" thickBot="1" x14ac:dyDescent="0.3">
      <c r="C667" s="110" t="s">
        <v>27</v>
      </c>
      <c r="D667" s="99"/>
      <c r="E667" s="69">
        <v>0</v>
      </c>
      <c r="F667" s="42">
        <f>IF(E665&lt;6,"",((E665-6)/12)*(G665/E665))</f>
        <v>0</v>
      </c>
      <c r="G667" s="42">
        <f>F667</f>
        <v>0</v>
      </c>
      <c r="H667" s="99"/>
      <c r="I667" s="43" t="s">
        <v>479</v>
      </c>
      <c r="J667" s="61" t="str">
        <f>VLOOKUP(I667,Presupuesto!$B$11:$C$565,2,0)</f>
        <v>DECIMOCUARTO MES</v>
      </c>
      <c r="K667" s="43" t="str">
        <f t="shared" si="21"/>
        <v>Posgrado</v>
      </c>
      <c r="L667" s="61" t="s">
        <v>354</v>
      </c>
    </row>
    <row r="669" spans="3:12" ht="15.75" thickBot="1" x14ac:dyDescent="0.3"/>
    <row r="670" spans="3:12" ht="15.75" thickBot="1" x14ac:dyDescent="0.3">
      <c r="C670" s="7" t="s">
        <v>11</v>
      </c>
      <c r="D670" s="2">
        <f>SUM(G677:G727)</f>
        <v>0</v>
      </c>
      <c r="E670" s="30"/>
      <c r="F670" s="30"/>
      <c r="G670" s="30"/>
      <c r="H670" s="14"/>
      <c r="I670" s="14"/>
      <c r="J670" s="14"/>
    </row>
    <row r="671" spans="3:12" x14ac:dyDescent="0.25">
      <c r="D671" s="3"/>
      <c r="E671" s="30"/>
      <c r="F671" s="30"/>
      <c r="G671" s="30"/>
      <c r="H671" s="14"/>
      <c r="I671" s="14"/>
      <c r="J671" s="14"/>
      <c r="K671" s="90"/>
    </row>
    <row r="672" spans="3:12" x14ac:dyDescent="0.25">
      <c r="D672" s="3"/>
      <c r="E672" s="30"/>
      <c r="F672" s="30"/>
      <c r="G672" s="30"/>
      <c r="H672" s="14"/>
      <c r="I672" s="14"/>
      <c r="J672" s="14"/>
      <c r="K672" s="90"/>
    </row>
    <row r="673" spans="3:12" ht="15.75" x14ac:dyDescent="0.25">
      <c r="C673" s="139" t="s">
        <v>352</v>
      </c>
      <c r="D673" s="302"/>
      <c r="E673" s="30"/>
      <c r="F673" s="30"/>
      <c r="G673" s="30"/>
      <c r="H673" s="14"/>
      <c r="I673" s="14"/>
      <c r="J673" s="14"/>
      <c r="K673" s="90"/>
    </row>
    <row r="674" spans="3:12" ht="18.75" x14ac:dyDescent="0.25">
      <c r="C674" s="147"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
      <c r="E674" s="30"/>
      <c r="F674" s="30"/>
      <c r="G674" s="30"/>
      <c r="H674" s="14"/>
      <c r="I674" s="14"/>
      <c r="J674" s="14"/>
      <c r="K674" s="90"/>
    </row>
    <row r="675" spans="3:12" ht="15.75" thickBot="1" x14ac:dyDescent="0.3">
      <c r="C675" s="114"/>
      <c r="D675" s="3"/>
      <c r="E675" s="30"/>
      <c r="F675" s="30"/>
      <c r="G675" s="30"/>
      <c r="H675" s="14"/>
      <c r="I675" s="14"/>
      <c r="J675" s="14"/>
      <c r="K675" s="90"/>
    </row>
    <row r="676" spans="3:12" ht="30.75" thickBot="1" x14ac:dyDescent="0.3">
      <c r="C676" s="71" t="s">
        <v>12</v>
      </c>
      <c r="D676" s="75" t="s">
        <v>23</v>
      </c>
      <c r="E676" s="107" t="s">
        <v>24</v>
      </c>
      <c r="F676" s="75" t="s">
        <v>25</v>
      </c>
      <c r="G676" s="72" t="s">
        <v>6</v>
      </c>
      <c r="H676" s="70" t="s">
        <v>91</v>
      </c>
      <c r="I676" s="73" t="s">
        <v>14</v>
      </c>
      <c r="J676" s="73" t="s">
        <v>92</v>
      </c>
      <c r="K676" s="73" t="s">
        <v>370</v>
      </c>
      <c r="L676" s="73" t="s">
        <v>371</v>
      </c>
    </row>
    <row r="677" spans="3:12" ht="15.75" thickBot="1" x14ac:dyDescent="0.3">
      <c r="C677" s="74" t="s">
        <v>442</v>
      </c>
      <c r="D677" s="136"/>
      <c r="E677" s="89">
        <v>12</v>
      </c>
      <c r="F677" s="239">
        <f>HLOOKUP($C677,$BZ$2:$CM$3,2,0)</f>
        <v>43674.39</v>
      </c>
      <c r="G677" s="50">
        <f>D677*E677*F677</f>
        <v>0</v>
      </c>
      <c r="H677" s="103"/>
      <c r="I677" s="51" t="s">
        <v>456</v>
      </c>
      <c r="J677" s="51" t="str">
        <f>VLOOKUP(I677,Presupuesto!$B$11:$C$565,2,0)</f>
        <v>SUELDOS Y SALARIOS PERMANENTES</v>
      </c>
      <c r="K677" s="155" t="s">
        <v>1413</v>
      </c>
      <c r="L677" s="35" t="s">
        <v>354</v>
      </c>
    </row>
    <row r="678" spans="3:12" x14ac:dyDescent="0.25">
      <c r="C678" s="108" t="s">
        <v>26</v>
      </c>
      <c r="D678" s="100"/>
      <c r="E678" s="91">
        <v>0</v>
      </c>
      <c r="F678" s="37">
        <f>IF(E677=0,"",(G677/E677)/12*E677)</f>
        <v>0</v>
      </c>
      <c r="G678" s="34">
        <f>F678</f>
        <v>0</v>
      </c>
      <c r="H678" s="101"/>
      <c r="I678" s="53" t="s">
        <v>476</v>
      </c>
      <c r="J678" s="53" t="str">
        <f>VLOOKUP(I678,Presupuesto!$B$11:$C$565,2,0)</f>
        <v>AGUINALDO Y DECIMO CUARTO MES</v>
      </c>
      <c r="K678" s="35" t="str">
        <f t="shared" ref="K678:K709" si="22">$K$677</f>
        <v>Posgrado</v>
      </c>
      <c r="L678" s="35" t="s">
        <v>372</v>
      </c>
    </row>
    <row r="679" spans="3:12" ht="15.75" thickBot="1" x14ac:dyDescent="0.3">
      <c r="C679" s="109" t="s">
        <v>27</v>
      </c>
      <c r="D679" s="100"/>
      <c r="E679" s="91">
        <v>0</v>
      </c>
      <c r="F679" s="54">
        <f>IF(E677&lt;6,"",((E677-6)/12)*(G677/E677))</f>
        <v>0</v>
      </c>
      <c r="G679" s="34">
        <f>F679</f>
        <v>0</v>
      </c>
      <c r="H679" s="101"/>
      <c r="I679" s="38" t="s">
        <v>479</v>
      </c>
      <c r="J679" s="38" t="str">
        <f>VLOOKUP(I679,Presupuesto!$B$11:$C$565,2,0)</f>
        <v>DECIMOCUARTO MES</v>
      </c>
      <c r="K679" s="35" t="str">
        <f t="shared" si="22"/>
        <v>Posgrado</v>
      </c>
      <c r="L679" s="35" t="s">
        <v>355</v>
      </c>
    </row>
    <row r="680" spans="3:12" ht="15.75" thickBot="1" x14ac:dyDescent="0.3">
      <c r="C680" s="74" t="s">
        <v>443</v>
      </c>
      <c r="D680" s="136"/>
      <c r="E680" s="89">
        <v>12</v>
      </c>
      <c r="F680" s="239">
        <f>HLOOKUP($C680,$BZ$2:$CM$3,2,0)</f>
        <v>39703.99</v>
      </c>
      <c r="G680" s="50">
        <f>D680*E680*F680</f>
        <v>0</v>
      </c>
      <c r="H680" s="103"/>
      <c r="I680" s="51" t="s">
        <v>456</v>
      </c>
      <c r="J680" s="51" t="str">
        <f>VLOOKUP(I680,Presupuesto!$B$11:$C$565,2,0)</f>
        <v>SUELDOS Y SALARIOS PERMANENTES</v>
      </c>
      <c r="K680" s="35" t="str">
        <f t="shared" si="22"/>
        <v>Posgrado</v>
      </c>
      <c r="L680" s="35" t="s">
        <v>355</v>
      </c>
    </row>
    <row r="681" spans="3:12" x14ac:dyDescent="0.25">
      <c r="C681" s="108" t="s">
        <v>26</v>
      </c>
      <c r="D681" s="100"/>
      <c r="E681" s="91">
        <v>0</v>
      </c>
      <c r="F681" s="37">
        <f>IF(E680=0,"",(G680/E680)/12*E680)</f>
        <v>0</v>
      </c>
      <c r="G681" s="34">
        <f>F681</f>
        <v>0</v>
      </c>
      <c r="H681" s="101"/>
      <c r="I681" s="53" t="s">
        <v>476</v>
      </c>
      <c r="J681" s="53" t="str">
        <f>VLOOKUP(I681,Presupuesto!$B$11:$C$565,2,0)</f>
        <v>AGUINALDO Y DECIMO CUARTO MES</v>
      </c>
      <c r="K681" s="35" t="str">
        <f t="shared" si="22"/>
        <v>Posgrado</v>
      </c>
      <c r="L681" s="35" t="s">
        <v>355</v>
      </c>
    </row>
    <row r="682" spans="3:12" ht="15.75" thickBot="1" x14ac:dyDescent="0.3">
      <c r="C682" s="109" t="s">
        <v>27</v>
      </c>
      <c r="D682" s="100"/>
      <c r="E682" s="91">
        <v>0</v>
      </c>
      <c r="F682" s="54">
        <f>IF(E680&lt;6,"",((E680-6)/12)*(G680/E680))</f>
        <v>0</v>
      </c>
      <c r="G682" s="34">
        <f>F682</f>
        <v>0</v>
      </c>
      <c r="H682" s="101"/>
      <c r="I682" s="38" t="s">
        <v>479</v>
      </c>
      <c r="J682" s="38" t="str">
        <f>VLOOKUP(I682,Presupuesto!$B$11:$C$565,2,0)</f>
        <v>DECIMOCUARTO MES</v>
      </c>
      <c r="K682" s="35" t="str">
        <f t="shared" si="22"/>
        <v>Posgrado</v>
      </c>
      <c r="L682" s="35" t="s">
        <v>355</v>
      </c>
    </row>
    <row r="683" spans="3:12" ht="15.75" thickBot="1" x14ac:dyDescent="0.3">
      <c r="C683" s="74" t="s">
        <v>444</v>
      </c>
      <c r="D683" s="136"/>
      <c r="E683" s="89">
        <v>12</v>
      </c>
      <c r="F683" s="239">
        <f>HLOOKUP($C683,$BZ$2:$CM$3,2,0)</f>
        <v>35733.589999999997</v>
      </c>
      <c r="G683" s="50">
        <f>D683*E683*F683</f>
        <v>0</v>
      </c>
      <c r="H683" s="103"/>
      <c r="I683" s="51" t="s">
        <v>456</v>
      </c>
      <c r="J683" s="51" t="str">
        <f>VLOOKUP(I683,Presupuesto!$B$11:$C$565,2,0)</f>
        <v>SUELDOS Y SALARIOS PERMANENTES</v>
      </c>
      <c r="K683" s="35" t="str">
        <f t="shared" si="22"/>
        <v>Posgrado</v>
      </c>
      <c r="L683" s="35" t="s">
        <v>355</v>
      </c>
    </row>
    <row r="684" spans="3:12" x14ac:dyDescent="0.25">
      <c r="C684" s="108" t="s">
        <v>26</v>
      </c>
      <c r="D684" s="100"/>
      <c r="E684" s="91">
        <v>0</v>
      </c>
      <c r="F684" s="37">
        <f>IF(E683=0,"",(G683/E683)/12*E683)</f>
        <v>0</v>
      </c>
      <c r="G684" s="34">
        <f>F684</f>
        <v>0</v>
      </c>
      <c r="H684" s="101"/>
      <c r="I684" s="53" t="s">
        <v>476</v>
      </c>
      <c r="J684" s="53" t="str">
        <f>VLOOKUP(I684,Presupuesto!$B$11:$C$565,2,0)</f>
        <v>AGUINALDO Y DECIMO CUARTO MES</v>
      </c>
      <c r="K684" s="35" t="str">
        <f t="shared" si="22"/>
        <v>Posgrado</v>
      </c>
      <c r="L684" s="35" t="s">
        <v>355</v>
      </c>
    </row>
    <row r="685" spans="3:12" ht="15.75" thickBot="1" x14ac:dyDescent="0.3">
      <c r="C685" s="109" t="s">
        <v>27</v>
      </c>
      <c r="D685" s="100"/>
      <c r="E685" s="91">
        <v>0</v>
      </c>
      <c r="F685" s="54">
        <f>IF(E683&lt;6,"",((E683-6)/12)*(G683/E683))</f>
        <v>0</v>
      </c>
      <c r="G685" s="34">
        <f>F685</f>
        <v>0</v>
      </c>
      <c r="H685" s="101"/>
      <c r="I685" s="38" t="s">
        <v>479</v>
      </c>
      <c r="J685" s="38" t="str">
        <f>VLOOKUP(I685,Presupuesto!$B$11:$C$565,2,0)</f>
        <v>DECIMOCUARTO MES</v>
      </c>
      <c r="K685" s="35" t="str">
        <f t="shared" si="22"/>
        <v>Posgrado</v>
      </c>
      <c r="L685" s="35" t="s">
        <v>355</v>
      </c>
    </row>
    <row r="686" spans="3:12" ht="15.75" thickBot="1" x14ac:dyDescent="0.3">
      <c r="C686" s="74" t="s">
        <v>445</v>
      </c>
      <c r="D686" s="136"/>
      <c r="E686" s="89">
        <v>12</v>
      </c>
      <c r="F686" s="239">
        <f>HLOOKUP($C686,$BZ$2:$CM$3,2,0)</f>
        <v>31763.19</v>
      </c>
      <c r="G686" s="50">
        <f>D686*E686*F686</f>
        <v>0</v>
      </c>
      <c r="H686" s="103"/>
      <c r="I686" s="51" t="s">
        <v>456</v>
      </c>
      <c r="J686" s="51" t="str">
        <f>VLOOKUP(I686,Presupuesto!$B$11:$C$565,2,0)</f>
        <v>SUELDOS Y SALARIOS PERMANENTES</v>
      </c>
      <c r="K686" s="35" t="str">
        <f t="shared" si="22"/>
        <v>Posgrado</v>
      </c>
      <c r="L686" s="35" t="s">
        <v>355</v>
      </c>
    </row>
    <row r="687" spans="3:12" x14ac:dyDescent="0.25">
      <c r="C687" s="108" t="s">
        <v>26</v>
      </c>
      <c r="D687" s="100"/>
      <c r="E687" s="91">
        <v>0</v>
      </c>
      <c r="F687" s="37">
        <f>IF(E686=0,"",(G686/E686)/12*E686)</f>
        <v>0</v>
      </c>
      <c r="G687" s="34">
        <f>F687</f>
        <v>0</v>
      </c>
      <c r="H687" s="101"/>
      <c r="I687" s="53" t="s">
        <v>476</v>
      </c>
      <c r="J687" s="53" t="str">
        <f>VLOOKUP(I687,Presupuesto!$B$11:$C$565,2,0)</f>
        <v>AGUINALDO Y DECIMO CUARTO MES</v>
      </c>
      <c r="K687" s="35" t="str">
        <f t="shared" si="22"/>
        <v>Posgrado</v>
      </c>
      <c r="L687" s="35" t="s">
        <v>355</v>
      </c>
    </row>
    <row r="688" spans="3:12" ht="15.75" thickBot="1" x14ac:dyDescent="0.3">
      <c r="C688" s="109" t="s">
        <v>27</v>
      </c>
      <c r="D688" s="100"/>
      <c r="E688" s="91">
        <v>0</v>
      </c>
      <c r="F688" s="54">
        <f>IF(E686&lt;6,"",((E686-6)/12)*(G686/E686))</f>
        <v>0</v>
      </c>
      <c r="G688" s="34">
        <f>F688</f>
        <v>0</v>
      </c>
      <c r="H688" s="101"/>
      <c r="I688" s="38" t="s">
        <v>479</v>
      </c>
      <c r="J688" s="38" t="str">
        <f>VLOOKUP(I688,Presupuesto!$B$11:$C$565,2,0)</f>
        <v>DECIMOCUARTO MES</v>
      </c>
      <c r="K688" s="35" t="str">
        <f t="shared" si="22"/>
        <v>Posgrado</v>
      </c>
      <c r="L688" s="35" t="s">
        <v>355</v>
      </c>
    </row>
    <row r="689" spans="3:12" ht="15.75" thickBot="1" x14ac:dyDescent="0.3">
      <c r="C689" s="74" t="s">
        <v>446</v>
      </c>
      <c r="D689" s="136"/>
      <c r="E689" s="89">
        <v>12</v>
      </c>
      <c r="F689" s="239">
        <f>HLOOKUP($C689,$BZ$2:$CM$3,2,0)</f>
        <v>29777.99</v>
      </c>
      <c r="G689" s="50">
        <f>D689*E689*F689</f>
        <v>0</v>
      </c>
      <c r="H689" s="103"/>
      <c r="I689" s="51" t="s">
        <v>456</v>
      </c>
      <c r="J689" s="51" t="str">
        <f>VLOOKUP(I689,Presupuesto!$B$11:$C$565,2,0)</f>
        <v>SUELDOS Y SALARIOS PERMANENTES</v>
      </c>
      <c r="K689" s="35" t="str">
        <f t="shared" si="22"/>
        <v>Posgrado</v>
      </c>
      <c r="L689" s="35" t="s">
        <v>355</v>
      </c>
    </row>
    <row r="690" spans="3:12" x14ac:dyDescent="0.25">
      <c r="C690" s="108" t="s">
        <v>26</v>
      </c>
      <c r="D690" s="100"/>
      <c r="E690" s="91">
        <v>0</v>
      </c>
      <c r="F690" s="37">
        <f>IF(E689=0,"",(G689/E689)/12*E689)</f>
        <v>0</v>
      </c>
      <c r="G690" s="34">
        <f>F690</f>
        <v>0</v>
      </c>
      <c r="H690" s="101"/>
      <c r="I690" s="53" t="s">
        <v>476</v>
      </c>
      <c r="J690" s="53" t="str">
        <f>VLOOKUP(I690,Presupuesto!$B$11:$C$565,2,0)</f>
        <v>AGUINALDO Y DECIMO CUARTO MES</v>
      </c>
      <c r="K690" s="35" t="str">
        <f t="shared" si="22"/>
        <v>Posgrado</v>
      </c>
      <c r="L690" s="35" t="s">
        <v>355</v>
      </c>
    </row>
    <row r="691" spans="3:12" ht="15.75" thickBot="1" x14ac:dyDescent="0.3">
      <c r="C691" s="109" t="s">
        <v>27</v>
      </c>
      <c r="D691" s="100"/>
      <c r="E691" s="91">
        <v>0</v>
      </c>
      <c r="F691" s="54">
        <f>IF(E689&lt;6,"",((E689-6)/12)*(G689/E689))</f>
        <v>0</v>
      </c>
      <c r="G691" s="34">
        <f>F691</f>
        <v>0</v>
      </c>
      <c r="H691" s="101"/>
      <c r="I691" s="38" t="s">
        <v>479</v>
      </c>
      <c r="J691" s="38" t="str">
        <f>VLOOKUP(I691,Presupuesto!$B$11:$C$565,2,0)</f>
        <v>DECIMOCUARTO MES</v>
      </c>
      <c r="K691" s="35" t="str">
        <f t="shared" si="22"/>
        <v>Posgrado</v>
      </c>
      <c r="L691" s="35" t="s">
        <v>355</v>
      </c>
    </row>
    <row r="692" spans="3:12" ht="15.75" thickBot="1" x14ac:dyDescent="0.3">
      <c r="C692" s="74" t="s">
        <v>447</v>
      </c>
      <c r="D692" s="136"/>
      <c r="E692" s="89">
        <v>12</v>
      </c>
      <c r="F692" s="239">
        <f>HLOOKUP($C692,$BZ$2:$CM$3,2,0)</f>
        <v>27792.79</v>
      </c>
      <c r="G692" s="50">
        <f>D692*E692*F692</f>
        <v>0</v>
      </c>
      <c r="H692" s="103"/>
      <c r="I692" s="51" t="s">
        <v>456</v>
      </c>
      <c r="J692" s="51" t="str">
        <f>VLOOKUP(I692,Presupuesto!$B$11:$C$565,2,0)</f>
        <v>SUELDOS Y SALARIOS PERMANENTES</v>
      </c>
      <c r="K692" s="35" t="str">
        <f t="shared" si="22"/>
        <v>Posgrado</v>
      </c>
      <c r="L692" s="35" t="s">
        <v>355</v>
      </c>
    </row>
    <row r="693" spans="3:12" x14ac:dyDescent="0.25">
      <c r="C693" s="108" t="s">
        <v>26</v>
      </c>
      <c r="D693" s="100"/>
      <c r="E693" s="91">
        <v>0</v>
      </c>
      <c r="F693" s="37">
        <f>IF(E692=0,"",(G692/E692)/12*E692)</f>
        <v>0</v>
      </c>
      <c r="G693" s="34">
        <f>F693</f>
        <v>0</v>
      </c>
      <c r="H693" s="101"/>
      <c r="I693" s="53" t="s">
        <v>476</v>
      </c>
      <c r="J693" s="53" t="str">
        <f>VLOOKUP(I693,Presupuesto!$B$11:$C$565,2,0)</f>
        <v>AGUINALDO Y DECIMO CUARTO MES</v>
      </c>
      <c r="K693" s="35" t="str">
        <f t="shared" si="22"/>
        <v>Posgrado</v>
      </c>
      <c r="L693" s="35" t="s">
        <v>355</v>
      </c>
    </row>
    <row r="694" spans="3:12" ht="15.75" thickBot="1" x14ac:dyDescent="0.3">
      <c r="C694" s="109" t="s">
        <v>27</v>
      </c>
      <c r="D694" s="100"/>
      <c r="E694" s="91">
        <v>0</v>
      </c>
      <c r="F694" s="54">
        <f>IF(E692&lt;6,"",((E692-6)/12)*(G692/E692))</f>
        <v>0</v>
      </c>
      <c r="G694" s="34">
        <f>F694</f>
        <v>0</v>
      </c>
      <c r="H694" s="101"/>
      <c r="I694" s="38" t="s">
        <v>479</v>
      </c>
      <c r="J694" s="38" t="str">
        <f>VLOOKUP(I694,Presupuesto!$B$11:$C$565,2,0)</f>
        <v>DECIMOCUARTO MES</v>
      </c>
      <c r="K694" s="35" t="str">
        <f t="shared" si="22"/>
        <v>Posgrado</v>
      </c>
      <c r="L694" s="35" t="s">
        <v>355</v>
      </c>
    </row>
    <row r="695" spans="3:12" ht="15.75" thickBot="1" x14ac:dyDescent="0.3">
      <c r="C695" s="74" t="s">
        <v>448</v>
      </c>
      <c r="D695" s="136"/>
      <c r="E695" s="89">
        <v>12</v>
      </c>
      <c r="F695" s="239">
        <f>HLOOKUP($C695,$BZ$2:$CM$3,2,0)</f>
        <v>18859.39</v>
      </c>
      <c r="G695" s="50">
        <f>D695*E695*F695</f>
        <v>0</v>
      </c>
      <c r="H695" s="103"/>
      <c r="I695" s="51" t="s">
        <v>456</v>
      </c>
      <c r="J695" s="51" t="str">
        <f>VLOOKUP(I695,Presupuesto!$B$11:$C$565,2,0)</f>
        <v>SUELDOS Y SALARIOS PERMANENTES</v>
      </c>
      <c r="K695" s="35" t="str">
        <f t="shared" si="22"/>
        <v>Posgrado</v>
      </c>
      <c r="L695" s="35" t="s">
        <v>355</v>
      </c>
    </row>
    <row r="696" spans="3:12" x14ac:dyDescent="0.25">
      <c r="C696" s="108" t="s">
        <v>26</v>
      </c>
      <c r="D696" s="100"/>
      <c r="E696" s="91">
        <v>0</v>
      </c>
      <c r="F696" s="37">
        <f>IF(E695=0,"",(G695/E695)/12*E695)</f>
        <v>0</v>
      </c>
      <c r="G696" s="34">
        <f>F696</f>
        <v>0</v>
      </c>
      <c r="H696" s="101"/>
      <c r="I696" s="53" t="s">
        <v>476</v>
      </c>
      <c r="J696" s="53" t="str">
        <f>VLOOKUP(I696,Presupuesto!$B$11:$C$565,2,0)</f>
        <v>AGUINALDO Y DECIMO CUARTO MES</v>
      </c>
      <c r="K696" s="35" t="str">
        <f t="shared" si="22"/>
        <v>Posgrado</v>
      </c>
      <c r="L696" s="35" t="s">
        <v>355</v>
      </c>
    </row>
    <row r="697" spans="3:12" ht="15.75" thickBot="1" x14ac:dyDescent="0.3">
      <c r="C697" s="109" t="s">
        <v>27</v>
      </c>
      <c r="D697" s="100"/>
      <c r="E697" s="91">
        <v>0</v>
      </c>
      <c r="F697" s="54">
        <f>IF(E695&lt;6,"",((E695-6)/12)*(G695/E695))</f>
        <v>0</v>
      </c>
      <c r="G697" s="34">
        <f>F697</f>
        <v>0</v>
      </c>
      <c r="H697" s="101"/>
      <c r="I697" s="38" t="s">
        <v>479</v>
      </c>
      <c r="J697" s="38" t="str">
        <f>VLOOKUP(I697,Presupuesto!$B$11:$C$565,2,0)</f>
        <v>DECIMOCUARTO MES</v>
      </c>
      <c r="K697" s="35" t="str">
        <f t="shared" si="22"/>
        <v>Posgrado</v>
      </c>
      <c r="L697" s="35" t="s">
        <v>355</v>
      </c>
    </row>
    <row r="698" spans="3:12" ht="15.75" thickBot="1" x14ac:dyDescent="0.3">
      <c r="C698" s="74" t="s">
        <v>449</v>
      </c>
      <c r="D698" s="136"/>
      <c r="E698" s="89">
        <v>12</v>
      </c>
      <c r="F698" s="239">
        <f>HLOOKUP($C698,$BZ$2:$CM$3,2,0)</f>
        <v>17866.8</v>
      </c>
      <c r="G698" s="50">
        <f>D698*E698*F698</f>
        <v>0</v>
      </c>
      <c r="H698" s="103"/>
      <c r="I698" s="51" t="s">
        <v>456</v>
      </c>
      <c r="J698" s="51" t="str">
        <f>VLOOKUP(I698,Presupuesto!$B$11:$C$565,2,0)</f>
        <v>SUELDOS Y SALARIOS PERMANENTES</v>
      </c>
      <c r="K698" s="35" t="str">
        <f t="shared" si="22"/>
        <v>Posgrado</v>
      </c>
      <c r="L698" s="35" t="s">
        <v>355</v>
      </c>
    </row>
    <row r="699" spans="3:12" x14ac:dyDescent="0.25">
      <c r="C699" s="108" t="s">
        <v>26</v>
      </c>
      <c r="D699" s="100"/>
      <c r="E699" s="91">
        <v>0</v>
      </c>
      <c r="F699" s="37">
        <f>IF(E698=0,"",(G698/E698)/12*E698)</f>
        <v>0</v>
      </c>
      <c r="G699" s="34">
        <f>F699</f>
        <v>0</v>
      </c>
      <c r="H699" s="101"/>
      <c r="I699" s="53" t="s">
        <v>476</v>
      </c>
      <c r="J699" s="53" t="str">
        <f>VLOOKUP(I699,Presupuesto!$B$11:$C$565,2,0)</f>
        <v>AGUINALDO Y DECIMO CUARTO MES</v>
      </c>
      <c r="K699" s="35" t="str">
        <f t="shared" si="22"/>
        <v>Posgrado</v>
      </c>
      <c r="L699" s="35" t="s">
        <v>355</v>
      </c>
    </row>
    <row r="700" spans="3:12" ht="15.75" thickBot="1" x14ac:dyDescent="0.3">
      <c r="C700" s="109" t="s">
        <v>27</v>
      </c>
      <c r="D700" s="100"/>
      <c r="E700" s="91">
        <v>0</v>
      </c>
      <c r="F700" s="54">
        <f>IF(E698&lt;6,"",((E698-6)/12)*(G698/E698))</f>
        <v>0</v>
      </c>
      <c r="G700" s="34">
        <f>F700</f>
        <v>0</v>
      </c>
      <c r="H700" s="101"/>
      <c r="I700" s="38" t="s">
        <v>479</v>
      </c>
      <c r="J700" s="38" t="str">
        <f>VLOOKUP(I700,Presupuesto!$B$11:$C$565,2,0)</f>
        <v>DECIMOCUARTO MES</v>
      </c>
      <c r="K700" s="35" t="str">
        <f t="shared" si="22"/>
        <v>Posgrado</v>
      </c>
      <c r="L700" s="35" t="s">
        <v>355</v>
      </c>
    </row>
    <row r="701" spans="3:12" ht="15.75" thickBot="1" x14ac:dyDescent="0.3">
      <c r="C701" s="74" t="s">
        <v>450</v>
      </c>
      <c r="D701" s="136"/>
      <c r="E701" s="89">
        <v>12</v>
      </c>
      <c r="F701" s="239">
        <f>HLOOKUP($C701,$BZ$2:$CM$3,2,0)</f>
        <v>13896.4</v>
      </c>
      <c r="G701" s="50">
        <f>D701*E701*F701</f>
        <v>0</v>
      </c>
      <c r="H701" s="103"/>
      <c r="I701" s="51" t="s">
        <v>456</v>
      </c>
      <c r="J701" s="51" t="str">
        <f>VLOOKUP(I701,Presupuesto!$B$11:$C$565,2,0)</f>
        <v>SUELDOS Y SALARIOS PERMANENTES</v>
      </c>
      <c r="K701" s="35" t="str">
        <f t="shared" si="22"/>
        <v>Posgrado</v>
      </c>
      <c r="L701" s="35" t="s">
        <v>355</v>
      </c>
    </row>
    <row r="702" spans="3:12" x14ac:dyDescent="0.25">
      <c r="C702" s="108" t="s">
        <v>26</v>
      </c>
      <c r="D702" s="100"/>
      <c r="E702" s="91">
        <v>0</v>
      </c>
      <c r="F702" s="37">
        <f>IF(E701=0,"",(G701/E701)/12*E701)</f>
        <v>0</v>
      </c>
      <c r="G702" s="34">
        <f>F702</f>
        <v>0</v>
      </c>
      <c r="H702" s="101"/>
      <c r="I702" s="53" t="s">
        <v>476</v>
      </c>
      <c r="J702" s="53" t="str">
        <f>VLOOKUP(I702,Presupuesto!$B$11:$C$565,2,0)</f>
        <v>AGUINALDO Y DECIMO CUARTO MES</v>
      </c>
      <c r="K702" s="35" t="str">
        <f t="shared" si="22"/>
        <v>Posgrado</v>
      </c>
      <c r="L702" s="35" t="s">
        <v>355</v>
      </c>
    </row>
    <row r="703" spans="3:12" ht="15.75" thickBot="1" x14ac:dyDescent="0.3">
      <c r="C703" s="109" t="s">
        <v>27</v>
      </c>
      <c r="D703" s="100"/>
      <c r="E703" s="91">
        <v>0</v>
      </c>
      <c r="F703" s="54">
        <f>IF(E701&lt;6,"",((E701-6)/12)*(G701/E701))</f>
        <v>0</v>
      </c>
      <c r="G703" s="34">
        <f>F703</f>
        <v>0</v>
      </c>
      <c r="H703" s="101"/>
      <c r="I703" s="38" t="s">
        <v>479</v>
      </c>
      <c r="J703" s="38" t="str">
        <f>VLOOKUP(I703,Presupuesto!$B$11:$C$565,2,0)</f>
        <v>DECIMOCUARTO MES</v>
      </c>
      <c r="K703" s="35" t="str">
        <f t="shared" si="22"/>
        <v>Posgrado</v>
      </c>
      <c r="L703" s="35" t="s">
        <v>355</v>
      </c>
    </row>
    <row r="704" spans="3:12" ht="15.75" thickBot="1" x14ac:dyDescent="0.3">
      <c r="C704" s="74" t="s">
        <v>451</v>
      </c>
      <c r="D704" s="136"/>
      <c r="E704" s="89">
        <v>12</v>
      </c>
      <c r="F704" s="239">
        <f>HLOOKUP($C704,$BZ$2:$CM$3,2,0)</f>
        <v>15004.09</v>
      </c>
      <c r="G704" s="50">
        <f>D704*E704*F704</f>
        <v>0</v>
      </c>
      <c r="H704" s="103"/>
      <c r="I704" s="51" t="s">
        <v>456</v>
      </c>
      <c r="J704" s="51" t="str">
        <f>VLOOKUP(I704,Presupuesto!$B$11:$C$565,2,0)</f>
        <v>SUELDOS Y SALARIOS PERMANENTES</v>
      </c>
      <c r="K704" s="35" t="str">
        <f t="shared" si="22"/>
        <v>Posgrado</v>
      </c>
      <c r="L704" s="35" t="s">
        <v>355</v>
      </c>
    </row>
    <row r="705" spans="3:12" x14ac:dyDescent="0.25">
      <c r="C705" s="108" t="s">
        <v>26</v>
      </c>
      <c r="D705" s="100"/>
      <c r="E705" s="91">
        <v>0</v>
      </c>
      <c r="F705" s="37">
        <f>IF(E704=0,"",(G704/E704)/12*E704)</f>
        <v>0</v>
      </c>
      <c r="G705" s="34">
        <f>F705</f>
        <v>0</v>
      </c>
      <c r="H705" s="101"/>
      <c r="I705" s="53" t="s">
        <v>476</v>
      </c>
      <c r="J705" s="53" t="str">
        <f>VLOOKUP(I705,Presupuesto!$B$11:$C$565,2,0)</f>
        <v>AGUINALDO Y DECIMO CUARTO MES</v>
      </c>
      <c r="K705" s="35" t="str">
        <f t="shared" si="22"/>
        <v>Posgrado</v>
      </c>
      <c r="L705" s="35" t="s">
        <v>355</v>
      </c>
    </row>
    <row r="706" spans="3:12" ht="15.75" thickBot="1" x14ac:dyDescent="0.3">
      <c r="C706" s="109" t="s">
        <v>27</v>
      </c>
      <c r="D706" s="100"/>
      <c r="E706" s="91">
        <v>0</v>
      </c>
      <c r="F706" s="54">
        <f>IF(E704&lt;6,"",((E704-6)/12)*(G704/E704))</f>
        <v>0</v>
      </c>
      <c r="G706" s="34">
        <f>F706</f>
        <v>0</v>
      </c>
      <c r="H706" s="101"/>
      <c r="I706" s="38" t="s">
        <v>479</v>
      </c>
      <c r="J706" s="38" t="str">
        <f>VLOOKUP(I706,Presupuesto!$B$11:$C$565,2,0)</f>
        <v>DECIMOCUARTO MES</v>
      </c>
      <c r="K706" s="35" t="str">
        <f t="shared" si="22"/>
        <v>Posgrado</v>
      </c>
      <c r="L706" s="35" t="s">
        <v>355</v>
      </c>
    </row>
    <row r="707" spans="3:12" ht="15.75" thickBot="1" x14ac:dyDescent="0.3">
      <c r="C707" s="74" t="s">
        <v>452</v>
      </c>
      <c r="D707" s="136"/>
      <c r="E707" s="89">
        <v>12</v>
      </c>
      <c r="F707" s="239">
        <f>HLOOKUP($C707,$BZ$2:$CM$3,2,0)</f>
        <v>13238.9</v>
      </c>
      <c r="G707" s="50">
        <f>D707*E707*F707</f>
        <v>0</v>
      </c>
      <c r="H707" s="103"/>
      <c r="I707" s="51" t="s">
        <v>456</v>
      </c>
      <c r="J707" s="51" t="str">
        <f>VLOOKUP(I707,Presupuesto!$B$11:$C$565,2,0)</f>
        <v>SUELDOS Y SALARIOS PERMANENTES</v>
      </c>
      <c r="K707" s="35" t="str">
        <f t="shared" si="22"/>
        <v>Posgrado</v>
      </c>
      <c r="L707" s="35" t="s">
        <v>355</v>
      </c>
    </row>
    <row r="708" spans="3:12" x14ac:dyDescent="0.25">
      <c r="C708" s="108" t="s">
        <v>26</v>
      </c>
      <c r="D708" s="100"/>
      <c r="E708" s="91">
        <v>0</v>
      </c>
      <c r="F708" s="37">
        <f>IF(E707=0,"",(G707/E707)/12*E707)</f>
        <v>0</v>
      </c>
      <c r="G708" s="34">
        <f>F708</f>
        <v>0</v>
      </c>
      <c r="H708" s="101"/>
      <c r="I708" s="53" t="s">
        <v>476</v>
      </c>
      <c r="J708" s="53" t="str">
        <f>VLOOKUP(I708,Presupuesto!$B$11:$C$565,2,0)</f>
        <v>AGUINALDO Y DECIMO CUARTO MES</v>
      </c>
      <c r="K708" s="35" t="str">
        <f t="shared" si="22"/>
        <v>Posgrado</v>
      </c>
      <c r="L708" s="35" t="s">
        <v>355</v>
      </c>
    </row>
    <row r="709" spans="3:12" ht="15.75" thickBot="1" x14ac:dyDescent="0.3">
      <c r="C709" s="109" t="s">
        <v>27</v>
      </c>
      <c r="D709" s="100"/>
      <c r="E709" s="91">
        <v>0</v>
      </c>
      <c r="F709" s="54">
        <f>IF(E707&lt;6,"",((E707-6)/12)*(G707/E707))</f>
        <v>0</v>
      </c>
      <c r="G709" s="34">
        <f>F709</f>
        <v>0</v>
      </c>
      <c r="H709" s="101"/>
      <c r="I709" s="38" t="s">
        <v>479</v>
      </c>
      <c r="J709" s="38" t="str">
        <f>VLOOKUP(I709,Presupuesto!$B$11:$C$565,2,0)</f>
        <v>DECIMOCUARTO MES</v>
      </c>
      <c r="K709" s="35" t="str">
        <f t="shared" si="22"/>
        <v>Posgrado</v>
      </c>
      <c r="L709" s="35" t="s">
        <v>355</v>
      </c>
    </row>
    <row r="710" spans="3:12" ht="15.75" thickBot="1" x14ac:dyDescent="0.3">
      <c r="C710" s="74" t="s">
        <v>453</v>
      </c>
      <c r="D710" s="136"/>
      <c r="E710" s="89">
        <v>12</v>
      </c>
      <c r="F710" s="239">
        <f>HLOOKUP($C710,$BZ$2:$CM$3,2,0)</f>
        <v>12356.31</v>
      </c>
      <c r="G710" s="50">
        <f>D710*E710*F710</f>
        <v>0</v>
      </c>
      <c r="H710" s="103"/>
      <c r="I710" s="51" t="s">
        <v>456</v>
      </c>
      <c r="J710" s="51" t="str">
        <f>VLOOKUP(I710,Presupuesto!$B$11:$C$565,2,0)</f>
        <v>SUELDOS Y SALARIOS PERMANENTES</v>
      </c>
      <c r="K710" s="35" t="str">
        <f t="shared" ref="K710:K727" si="23">$K$677</f>
        <v>Posgrado</v>
      </c>
      <c r="L710" s="35" t="s">
        <v>355</v>
      </c>
    </row>
    <row r="711" spans="3:12" x14ac:dyDescent="0.25">
      <c r="C711" s="108" t="s">
        <v>26</v>
      </c>
      <c r="D711" s="100"/>
      <c r="E711" s="91">
        <v>0</v>
      </c>
      <c r="F711" s="37">
        <f>IF(E710=0,"",(G710/E710)/12*E710)</f>
        <v>0</v>
      </c>
      <c r="G711" s="34">
        <f>F711</f>
        <v>0</v>
      </c>
      <c r="H711" s="101"/>
      <c r="I711" s="53" t="s">
        <v>476</v>
      </c>
      <c r="J711" s="53" t="str">
        <f>VLOOKUP(I711,Presupuesto!$B$11:$C$565,2,0)</f>
        <v>AGUINALDO Y DECIMO CUARTO MES</v>
      </c>
      <c r="K711" s="35" t="str">
        <f t="shared" si="23"/>
        <v>Posgrado</v>
      </c>
      <c r="L711" s="35" t="s">
        <v>355</v>
      </c>
    </row>
    <row r="712" spans="3:12" ht="15.75" thickBot="1" x14ac:dyDescent="0.3">
      <c r="C712" s="109" t="s">
        <v>27</v>
      </c>
      <c r="D712" s="100"/>
      <c r="E712" s="91">
        <v>0</v>
      </c>
      <c r="F712" s="54">
        <f>IF(E710&lt;6,"",((E710-6)/12)*(G710/E710))</f>
        <v>0</v>
      </c>
      <c r="G712" s="34">
        <f>F712</f>
        <v>0</v>
      </c>
      <c r="H712" s="101"/>
      <c r="I712" s="38" t="s">
        <v>479</v>
      </c>
      <c r="J712" s="38" t="str">
        <f>VLOOKUP(I712,Presupuesto!$B$11:$C$565,2,0)</f>
        <v>DECIMOCUARTO MES</v>
      </c>
      <c r="K712" s="35" t="str">
        <f t="shared" si="23"/>
        <v>Posgrado</v>
      </c>
      <c r="L712" s="35" t="s">
        <v>355</v>
      </c>
    </row>
    <row r="713" spans="3:12" ht="15.75" thickBot="1" x14ac:dyDescent="0.3">
      <c r="C713" s="74" t="s">
        <v>454</v>
      </c>
      <c r="D713" s="136"/>
      <c r="E713" s="89">
        <v>12</v>
      </c>
      <c r="F713" s="239">
        <f>HLOOKUP($C713,$BZ$2:$CM$3,2,0)</f>
        <v>463.22</v>
      </c>
      <c r="G713" s="50">
        <f>D713*E713*F713</f>
        <v>0</v>
      </c>
      <c r="H713" s="103"/>
      <c r="I713" s="51" t="s">
        <v>456</v>
      </c>
      <c r="J713" s="51" t="str">
        <f>VLOOKUP(I713,Presupuesto!$B$11:$C$565,2,0)</f>
        <v>SUELDOS Y SALARIOS PERMANENTES</v>
      </c>
      <c r="K713" s="35" t="str">
        <f t="shared" si="23"/>
        <v>Posgrado</v>
      </c>
      <c r="L713" s="35" t="s">
        <v>355</v>
      </c>
    </row>
    <row r="714" spans="3:12" x14ac:dyDescent="0.25">
      <c r="C714" s="108" t="s">
        <v>26</v>
      </c>
      <c r="D714" s="100"/>
      <c r="E714" s="91">
        <v>0</v>
      </c>
      <c r="F714" s="37">
        <f>IF(E713=0,"",(G713/E713)/12*E713)</f>
        <v>0</v>
      </c>
      <c r="G714" s="34">
        <f>F714</f>
        <v>0</v>
      </c>
      <c r="H714" s="101"/>
      <c r="I714" s="53" t="s">
        <v>476</v>
      </c>
      <c r="J714" s="53" t="str">
        <f>VLOOKUP(I714,Presupuesto!$B$11:$C$565,2,0)</f>
        <v>AGUINALDO Y DECIMO CUARTO MES</v>
      </c>
      <c r="K714" s="35" t="str">
        <f t="shared" si="23"/>
        <v>Posgrado</v>
      </c>
      <c r="L714" s="35" t="s">
        <v>355</v>
      </c>
    </row>
    <row r="715" spans="3:12" ht="15.75" thickBot="1" x14ac:dyDescent="0.3">
      <c r="C715" s="109" t="s">
        <v>27</v>
      </c>
      <c r="D715" s="100"/>
      <c r="E715" s="91">
        <v>0</v>
      </c>
      <c r="F715" s="54">
        <f>IF(E713&lt;6,"",((E713-6)/12)*(G713/E713))</f>
        <v>0</v>
      </c>
      <c r="G715" s="34">
        <f>F715</f>
        <v>0</v>
      </c>
      <c r="H715" s="101"/>
      <c r="I715" s="38" t="s">
        <v>479</v>
      </c>
      <c r="J715" s="38" t="str">
        <f>VLOOKUP(I715,Presupuesto!$B$11:$C$565,2,0)</f>
        <v>DECIMOCUARTO MES</v>
      </c>
      <c r="K715" s="35" t="str">
        <f t="shared" si="23"/>
        <v>Posgrado</v>
      </c>
      <c r="L715" s="35" t="s">
        <v>355</v>
      </c>
    </row>
    <row r="716" spans="3:12" ht="15.75" thickBot="1" x14ac:dyDescent="0.3">
      <c r="C716" s="74" t="s">
        <v>455</v>
      </c>
      <c r="D716" s="136"/>
      <c r="E716" s="89">
        <v>12</v>
      </c>
      <c r="F716" s="239">
        <f>HLOOKUP($C716,$BZ$2:$CM$3,2,0)</f>
        <v>2007.3</v>
      </c>
      <c r="G716" s="50">
        <f>D716*E716*F716</f>
        <v>0</v>
      </c>
      <c r="H716" s="103"/>
      <c r="I716" s="51" t="s">
        <v>456</v>
      </c>
      <c r="J716" s="51" t="str">
        <f>VLOOKUP(I716,Presupuesto!$B$11:$C$565,2,0)</f>
        <v>SUELDOS Y SALARIOS PERMANENTES</v>
      </c>
      <c r="K716" s="35" t="str">
        <f t="shared" si="23"/>
        <v>Posgrado</v>
      </c>
      <c r="L716" s="35" t="s">
        <v>355</v>
      </c>
    </row>
    <row r="717" spans="3:12" x14ac:dyDescent="0.25">
      <c r="C717" s="108" t="s">
        <v>26</v>
      </c>
      <c r="D717" s="100"/>
      <c r="E717" s="91">
        <v>0</v>
      </c>
      <c r="F717" s="37">
        <f>IF(E716=0,"",(G716/E716)/12*E716)</f>
        <v>0</v>
      </c>
      <c r="G717" s="34">
        <f>F717</f>
        <v>0</v>
      </c>
      <c r="H717" s="101"/>
      <c r="I717" s="53" t="s">
        <v>476</v>
      </c>
      <c r="J717" s="53" t="str">
        <f>VLOOKUP(I717,Presupuesto!$B$11:$C$565,2,0)</f>
        <v>AGUINALDO Y DECIMO CUARTO MES</v>
      </c>
      <c r="K717" s="35" t="str">
        <f t="shared" si="23"/>
        <v>Posgrado</v>
      </c>
      <c r="L717" s="35" t="s">
        <v>355</v>
      </c>
    </row>
    <row r="718" spans="3:12" ht="15.75" thickBot="1" x14ac:dyDescent="0.3">
      <c r="C718" s="109" t="s">
        <v>27</v>
      </c>
      <c r="D718" s="100"/>
      <c r="E718" s="91">
        <v>0</v>
      </c>
      <c r="F718" s="54">
        <f>IF(E716&lt;6,"",((E716-6)/12)*(G716/E716))</f>
        <v>0</v>
      </c>
      <c r="G718" s="34">
        <f>F718</f>
        <v>0</v>
      </c>
      <c r="H718" s="101"/>
      <c r="I718" s="38" t="s">
        <v>479</v>
      </c>
      <c r="J718" s="38" t="str">
        <f>VLOOKUP(I718,Presupuesto!$B$11:$C$565,2,0)</f>
        <v>DECIMOCUARTO MES</v>
      </c>
      <c r="K718" s="35" t="str">
        <f t="shared" si="23"/>
        <v>Posgrado</v>
      </c>
      <c r="L718" s="35" t="s">
        <v>355</v>
      </c>
    </row>
    <row r="719" spans="3:12" ht="15.75" thickBot="1" x14ac:dyDescent="0.3">
      <c r="C719" s="77" t="s">
        <v>51</v>
      </c>
      <c r="D719" s="136"/>
      <c r="E719" s="89">
        <v>12</v>
      </c>
      <c r="F719" s="76">
        <v>30000</v>
      </c>
      <c r="G719" s="50">
        <f>D719*E719*F719</f>
        <v>0</v>
      </c>
      <c r="H719" s="103"/>
      <c r="I719" s="51" t="s">
        <v>524</v>
      </c>
      <c r="J719" s="51" t="str">
        <f>VLOOKUP(I719,Presupuesto!$B$11:$C$565,2,0)</f>
        <v>CONTRATOS ESPECIALES</v>
      </c>
      <c r="K719" s="35" t="str">
        <f t="shared" si="23"/>
        <v>Posgrado</v>
      </c>
      <c r="L719" s="35" t="s">
        <v>355</v>
      </c>
    </row>
    <row r="720" spans="3:12" x14ac:dyDescent="0.25">
      <c r="C720" s="108" t="s">
        <v>26</v>
      </c>
      <c r="D720" s="100"/>
      <c r="E720" s="91">
        <v>0</v>
      </c>
      <c r="F720" s="54">
        <f>IF(E719=0,"",(G719/E719)/12*E719)</f>
        <v>0</v>
      </c>
      <c r="G720" s="34">
        <f>F720</f>
        <v>0</v>
      </c>
      <c r="H720" s="101"/>
      <c r="I720" s="38" t="s">
        <v>524</v>
      </c>
      <c r="J720" s="38" t="str">
        <f>VLOOKUP(I720,Presupuesto!$B$11:$C$565,2,0)</f>
        <v>CONTRATOS ESPECIALES</v>
      </c>
      <c r="K720" s="35" t="str">
        <f t="shared" si="23"/>
        <v>Posgrado</v>
      </c>
      <c r="L720" s="35" t="s">
        <v>354</v>
      </c>
    </row>
    <row r="721" spans="3:12" ht="15.75" thickBot="1" x14ac:dyDescent="0.3">
      <c r="C721" s="109" t="s">
        <v>27</v>
      </c>
      <c r="D721" s="100"/>
      <c r="E721" s="91">
        <v>0</v>
      </c>
      <c r="F721" s="37">
        <f>IF(E719&lt;6,"",((E719-6)/12)*(G719/E719))</f>
        <v>0</v>
      </c>
      <c r="G721" s="34">
        <f>F721</f>
        <v>0</v>
      </c>
      <c r="H721" s="101"/>
      <c r="I721" s="38" t="s">
        <v>524</v>
      </c>
      <c r="J721" s="38" t="str">
        <f>VLOOKUP(I721,Presupuesto!$B$11:$C$565,2,0)</f>
        <v>CONTRATOS ESPECIALES</v>
      </c>
      <c r="K721" s="35" t="str">
        <f t="shared" si="23"/>
        <v>Posgrado</v>
      </c>
      <c r="L721" s="35" t="s">
        <v>359</v>
      </c>
    </row>
    <row r="722" spans="3:12" ht="15.75" thickBot="1" x14ac:dyDescent="0.3">
      <c r="C722" s="77" t="s">
        <v>28</v>
      </c>
      <c r="D722" s="136"/>
      <c r="E722" s="89">
        <v>12</v>
      </c>
      <c r="F722" s="55">
        <v>30000</v>
      </c>
      <c r="G722" s="50">
        <f>D722*E722*F722</f>
        <v>0</v>
      </c>
      <c r="H722" s="103"/>
      <c r="I722" s="51" t="s">
        <v>665</v>
      </c>
      <c r="J722" s="51" t="str">
        <f>VLOOKUP(I722,Presupuesto!$B$11:$C$565,2,0)</f>
        <v>OTROS SERVICIOS TECNICOS Y PROFESIONALES</v>
      </c>
      <c r="K722" s="35" t="str">
        <f t="shared" si="23"/>
        <v>Posgrado</v>
      </c>
      <c r="L722" s="35" t="s">
        <v>354</v>
      </c>
    </row>
    <row r="723" spans="3:12" x14ac:dyDescent="0.25">
      <c r="C723" s="108" t="s">
        <v>26</v>
      </c>
      <c r="D723" s="100"/>
      <c r="E723" s="91">
        <v>0</v>
      </c>
      <c r="F723" s="37">
        <v>0</v>
      </c>
      <c r="G723" s="34">
        <f>F723</f>
        <v>0</v>
      </c>
      <c r="H723" s="101"/>
      <c r="I723" s="38" t="s">
        <v>665</v>
      </c>
      <c r="J723" s="38" t="str">
        <f>VLOOKUP(I723,Presupuesto!$B$11:$C$565,2,0)</f>
        <v>OTROS SERVICIOS TECNICOS Y PROFESIONALES</v>
      </c>
      <c r="K723" s="35" t="str">
        <f t="shared" si="23"/>
        <v>Posgrado</v>
      </c>
      <c r="L723" s="35" t="s">
        <v>354</v>
      </c>
    </row>
    <row r="724" spans="3:12" ht="15.75" thickBot="1" x14ac:dyDescent="0.3">
      <c r="C724" s="109" t="s">
        <v>27</v>
      </c>
      <c r="D724" s="100"/>
      <c r="E724" s="91">
        <v>0</v>
      </c>
      <c r="F724" s="37">
        <v>0</v>
      </c>
      <c r="G724" s="34">
        <f>F724</f>
        <v>0</v>
      </c>
      <c r="H724" s="101"/>
      <c r="I724" s="38" t="s">
        <v>665</v>
      </c>
      <c r="J724" s="38" t="str">
        <f>VLOOKUP(I724,Presupuesto!$B$11:$C$565,2,0)</f>
        <v>OTROS SERVICIOS TECNICOS Y PROFESIONALES</v>
      </c>
      <c r="K724" s="35" t="str">
        <f t="shared" si="23"/>
        <v>Posgrado</v>
      </c>
      <c r="L724" s="35" t="s">
        <v>354</v>
      </c>
    </row>
    <row r="725" spans="3:12" ht="15.75" thickBot="1" x14ac:dyDescent="0.3">
      <c r="C725" s="77" t="s">
        <v>29</v>
      </c>
      <c r="D725" s="136"/>
      <c r="E725" s="89">
        <v>12</v>
      </c>
      <c r="F725" s="55">
        <v>30000</v>
      </c>
      <c r="G725" s="50">
        <f>D725*E725*F725</f>
        <v>0</v>
      </c>
      <c r="H725" s="103"/>
      <c r="I725" s="51" t="s">
        <v>456</v>
      </c>
      <c r="J725" s="51" t="str">
        <f>VLOOKUP(I725,Presupuesto!$B$11:$C$565,2,0)</f>
        <v>SUELDOS Y SALARIOS PERMANENTES</v>
      </c>
      <c r="K725" s="35" t="str">
        <f t="shared" si="23"/>
        <v>Posgrado</v>
      </c>
      <c r="L725" s="35" t="s">
        <v>354</v>
      </c>
    </row>
    <row r="726" spans="3:12" x14ac:dyDescent="0.25">
      <c r="C726" s="108" t="s">
        <v>26</v>
      </c>
      <c r="D726" s="106"/>
      <c r="E726" s="68">
        <v>0</v>
      </c>
      <c r="F726" s="56">
        <f>IF(E725=0,"",(G725/E725)/12*E725)</f>
        <v>0</v>
      </c>
      <c r="G726" s="57">
        <f>F726</f>
        <v>0</v>
      </c>
      <c r="H726" s="101"/>
      <c r="I726" s="38" t="s">
        <v>476</v>
      </c>
      <c r="J726" s="38" t="str">
        <f>VLOOKUP(I726,Presupuesto!$B$11:$C$565,2,0)</f>
        <v>AGUINALDO Y DECIMO CUARTO MES</v>
      </c>
      <c r="K726" s="35" t="str">
        <f t="shared" si="23"/>
        <v>Posgrado</v>
      </c>
      <c r="L726" s="35" t="s">
        <v>354</v>
      </c>
    </row>
    <row r="727" spans="3:12" ht="15.75" thickBot="1" x14ac:dyDescent="0.3">
      <c r="C727" s="110" t="s">
        <v>27</v>
      </c>
      <c r="D727" s="99"/>
      <c r="E727" s="69">
        <v>0</v>
      </c>
      <c r="F727" s="42">
        <f>IF(E725&lt;6,"",((E725-6)/12)*(G725/E725))</f>
        <v>0</v>
      </c>
      <c r="G727" s="42">
        <f>F727</f>
        <v>0</v>
      </c>
      <c r="H727" s="99"/>
      <c r="I727" s="43" t="s">
        <v>479</v>
      </c>
      <c r="J727" s="61" t="str">
        <f>VLOOKUP(I727,Presupuesto!$B$11:$C$565,2,0)</f>
        <v>DECIMOCUARTO MES</v>
      </c>
      <c r="K727" s="43" t="str">
        <f t="shared" si="23"/>
        <v>Posgrado</v>
      </c>
      <c r="L727" s="61" t="s">
        <v>354</v>
      </c>
    </row>
    <row r="729" spans="3:12" ht="15.75" thickBot="1" x14ac:dyDescent="0.3"/>
    <row r="730" spans="3:12" ht="15.75" thickBot="1" x14ac:dyDescent="0.3">
      <c r="C730" s="7" t="s">
        <v>11</v>
      </c>
      <c r="D730" s="2">
        <f>SUM(G737:G787)</f>
        <v>0</v>
      </c>
      <c r="E730" s="30"/>
      <c r="F730" s="30"/>
      <c r="G730" s="30"/>
      <c r="H730" s="14"/>
      <c r="I730" s="14"/>
      <c r="J730" s="14"/>
    </row>
    <row r="731" spans="3:12" x14ac:dyDescent="0.25">
      <c r="D731" s="3"/>
      <c r="E731" s="30"/>
      <c r="F731" s="30"/>
      <c r="G731" s="30"/>
      <c r="H731" s="14"/>
      <c r="I731" s="14"/>
      <c r="J731" s="14"/>
    </row>
    <row r="732" spans="3:12" x14ac:dyDescent="0.25">
      <c r="D732" s="3"/>
      <c r="E732" s="30"/>
      <c r="F732" s="30"/>
      <c r="G732" s="30"/>
      <c r="H732" s="14"/>
      <c r="I732" s="14"/>
      <c r="J732" s="14"/>
      <c r="K732" s="90"/>
    </row>
    <row r="733" spans="3:12" ht="15.75" x14ac:dyDescent="0.25">
      <c r="C733" s="139" t="s">
        <v>352</v>
      </c>
      <c r="D733" s="302"/>
      <c r="E733" s="30"/>
      <c r="F733" s="30"/>
      <c r="G733" s="30"/>
      <c r="H733" s="14"/>
      <c r="I733" s="14"/>
      <c r="J733" s="14"/>
      <c r="K733" s="90"/>
    </row>
    <row r="734" spans="3:12" ht="18.75" x14ac:dyDescent="0.25">
      <c r="C734" s="147"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
      <c r="E734" s="30"/>
      <c r="F734" s="30"/>
      <c r="G734" s="30"/>
      <c r="H734" s="14"/>
      <c r="I734" s="14"/>
      <c r="J734" s="14"/>
      <c r="K734" s="90"/>
    </row>
    <row r="735" spans="3:12" ht="15.75" thickBot="1" x14ac:dyDescent="0.3">
      <c r="C735" s="114"/>
      <c r="D735" s="3"/>
      <c r="E735" s="30"/>
      <c r="F735" s="30"/>
      <c r="G735" s="30"/>
      <c r="H735" s="14"/>
      <c r="I735" s="14"/>
      <c r="J735" s="14"/>
      <c r="K735" s="90"/>
    </row>
    <row r="736" spans="3:12" ht="30.75" thickBot="1" x14ac:dyDescent="0.3">
      <c r="C736" s="71" t="s">
        <v>12</v>
      </c>
      <c r="D736" s="75" t="s">
        <v>23</v>
      </c>
      <c r="E736" s="107" t="s">
        <v>24</v>
      </c>
      <c r="F736" s="75" t="s">
        <v>25</v>
      </c>
      <c r="G736" s="72" t="s">
        <v>6</v>
      </c>
      <c r="H736" s="70" t="s">
        <v>91</v>
      </c>
      <c r="I736" s="73" t="s">
        <v>14</v>
      </c>
      <c r="J736" s="73" t="s">
        <v>92</v>
      </c>
      <c r="K736" s="73" t="s">
        <v>370</v>
      </c>
      <c r="L736" s="73" t="s">
        <v>371</v>
      </c>
    </row>
    <row r="737" spans="3:12" ht="15.75" thickBot="1" x14ac:dyDescent="0.3">
      <c r="C737" s="74" t="s">
        <v>442</v>
      </c>
      <c r="D737" s="136"/>
      <c r="E737" s="89">
        <v>12</v>
      </c>
      <c r="F737" s="239">
        <f>HLOOKUP($C737,$BZ$2:$CM$3,2,0)</f>
        <v>43674.39</v>
      </c>
      <c r="G737" s="50">
        <f>D737*E737*F737</f>
        <v>0</v>
      </c>
      <c r="H737" s="103"/>
      <c r="I737" s="51" t="s">
        <v>456</v>
      </c>
      <c r="J737" s="51" t="str">
        <f>VLOOKUP(I737,Presupuesto!$B$11:$C$565,2,0)</f>
        <v>SUELDOS Y SALARIOS PERMANENTES</v>
      </c>
      <c r="K737" s="155" t="s">
        <v>1413</v>
      </c>
      <c r="L737" s="35" t="s">
        <v>354</v>
      </c>
    </row>
    <row r="738" spans="3:12" x14ac:dyDescent="0.25">
      <c r="C738" s="108" t="s">
        <v>26</v>
      </c>
      <c r="D738" s="100"/>
      <c r="E738" s="91">
        <v>0</v>
      </c>
      <c r="F738" s="37">
        <f>IF(E737=0,"",(G737/E737)/12*E737)</f>
        <v>0</v>
      </c>
      <c r="G738" s="34">
        <f>F738</f>
        <v>0</v>
      </c>
      <c r="H738" s="101"/>
      <c r="I738" s="53" t="s">
        <v>476</v>
      </c>
      <c r="J738" s="53" t="str">
        <f>VLOOKUP(I738,Presupuesto!$B$11:$C$565,2,0)</f>
        <v>AGUINALDO Y DECIMO CUARTO MES</v>
      </c>
      <c r="K738" s="35" t="str">
        <f t="shared" ref="K738:K769" si="24">$K$737</f>
        <v>Posgrado</v>
      </c>
      <c r="L738" s="35" t="s">
        <v>372</v>
      </c>
    </row>
    <row r="739" spans="3:12" ht="15.75" thickBot="1" x14ac:dyDescent="0.3">
      <c r="C739" s="109" t="s">
        <v>27</v>
      </c>
      <c r="D739" s="100"/>
      <c r="E739" s="91">
        <v>0</v>
      </c>
      <c r="F739" s="54">
        <f>IF(E737&lt;6,"",((E737-6)/12)*(G737/E737))</f>
        <v>0</v>
      </c>
      <c r="G739" s="34">
        <f>F739</f>
        <v>0</v>
      </c>
      <c r="H739" s="101"/>
      <c r="I739" s="38" t="s">
        <v>479</v>
      </c>
      <c r="J739" s="38" t="str">
        <f>VLOOKUP(I739,Presupuesto!$B$11:$C$565,2,0)</f>
        <v>DECIMOCUARTO MES</v>
      </c>
      <c r="K739" s="35" t="str">
        <f t="shared" si="24"/>
        <v>Posgrado</v>
      </c>
      <c r="L739" s="35" t="s">
        <v>355</v>
      </c>
    </row>
    <row r="740" spans="3:12" ht="15.75" thickBot="1" x14ac:dyDescent="0.3">
      <c r="C740" s="74" t="s">
        <v>443</v>
      </c>
      <c r="D740" s="136"/>
      <c r="E740" s="89">
        <v>12</v>
      </c>
      <c r="F740" s="239">
        <f>HLOOKUP($C740,$BZ$2:$CM$3,2,0)</f>
        <v>39703.99</v>
      </c>
      <c r="G740" s="50">
        <f>D740*E740*F740</f>
        <v>0</v>
      </c>
      <c r="H740" s="103"/>
      <c r="I740" s="51" t="s">
        <v>456</v>
      </c>
      <c r="J740" s="51" t="str">
        <f>VLOOKUP(I740,Presupuesto!$B$11:$C$565,2,0)</f>
        <v>SUELDOS Y SALARIOS PERMANENTES</v>
      </c>
      <c r="K740" s="35" t="str">
        <f t="shared" si="24"/>
        <v>Posgrado</v>
      </c>
      <c r="L740" s="35" t="s">
        <v>355</v>
      </c>
    </row>
    <row r="741" spans="3:12" x14ac:dyDescent="0.25">
      <c r="C741" s="108" t="s">
        <v>26</v>
      </c>
      <c r="D741" s="100"/>
      <c r="E741" s="91">
        <v>0</v>
      </c>
      <c r="F741" s="37">
        <f>IF(E740=0,"",(G740/E740)/12*E740)</f>
        <v>0</v>
      </c>
      <c r="G741" s="34">
        <f>F741</f>
        <v>0</v>
      </c>
      <c r="H741" s="101"/>
      <c r="I741" s="53" t="s">
        <v>476</v>
      </c>
      <c r="J741" s="53" t="str">
        <f>VLOOKUP(I741,Presupuesto!$B$11:$C$565,2,0)</f>
        <v>AGUINALDO Y DECIMO CUARTO MES</v>
      </c>
      <c r="K741" s="35" t="str">
        <f t="shared" si="24"/>
        <v>Posgrado</v>
      </c>
      <c r="L741" s="35" t="s">
        <v>355</v>
      </c>
    </row>
    <row r="742" spans="3:12" ht="15.75" thickBot="1" x14ac:dyDescent="0.3">
      <c r="C742" s="109" t="s">
        <v>27</v>
      </c>
      <c r="D742" s="100"/>
      <c r="E742" s="91">
        <v>0</v>
      </c>
      <c r="F742" s="54">
        <f>IF(E740&lt;6,"",((E740-6)/12)*(G740/E740))</f>
        <v>0</v>
      </c>
      <c r="G742" s="34">
        <f>F742</f>
        <v>0</v>
      </c>
      <c r="H742" s="101"/>
      <c r="I742" s="38" t="s">
        <v>479</v>
      </c>
      <c r="J742" s="38" t="str">
        <f>VLOOKUP(I742,Presupuesto!$B$11:$C$565,2,0)</f>
        <v>DECIMOCUARTO MES</v>
      </c>
      <c r="K742" s="35" t="str">
        <f t="shared" si="24"/>
        <v>Posgrado</v>
      </c>
      <c r="L742" s="35" t="s">
        <v>355</v>
      </c>
    </row>
    <row r="743" spans="3:12" ht="15.75" thickBot="1" x14ac:dyDescent="0.3">
      <c r="C743" s="74" t="s">
        <v>444</v>
      </c>
      <c r="D743" s="136"/>
      <c r="E743" s="89">
        <v>12</v>
      </c>
      <c r="F743" s="239">
        <f>HLOOKUP($C743,$BZ$2:$CM$3,2,0)</f>
        <v>35733.589999999997</v>
      </c>
      <c r="G743" s="50">
        <f>D743*E743*F743</f>
        <v>0</v>
      </c>
      <c r="H743" s="103"/>
      <c r="I743" s="51" t="s">
        <v>456</v>
      </c>
      <c r="J743" s="51" t="str">
        <f>VLOOKUP(I743,Presupuesto!$B$11:$C$565,2,0)</f>
        <v>SUELDOS Y SALARIOS PERMANENTES</v>
      </c>
      <c r="K743" s="35" t="str">
        <f t="shared" si="24"/>
        <v>Posgrado</v>
      </c>
      <c r="L743" s="35" t="s">
        <v>355</v>
      </c>
    </row>
    <row r="744" spans="3:12" x14ac:dyDescent="0.25">
      <c r="C744" s="108" t="s">
        <v>26</v>
      </c>
      <c r="D744" s="100"/>
      <c r="E744" s="91">
        <v>0</v>
      </c>
      <c r="F744" s="37">
        <f>IF(E743=0,"",(G743/E743)/12*E743)</f>
        <v>0</v>
      </c>
      <c r="G744" s="34">
        <f>F744</f>
        <v>0</v>
      </c>
      <c r="H744" s="101"/>
      <c r="I744" s="53" t="s">
        <v>476</v>
      </c>
      <c r="J744" s="53" t="str">
        <f>VLOOKUP(I744,Presupuesto!$B$11:$C$565,2,0)</f>
        <v>AGUINALDO Y DECIMO CUARTO MES</v>
      </c>
      <c r="K744" s="35" t="str">
        <f t="shared" si="24"/>
        <v>Posgrado</v>
      </c>
      <c r="L744" s="35" t="s">
        <v>355</v>
      </c>
    </row>
    <row r="745" spans="3:12" ht="15.75" thickBot="1" x14ac:dyDescent="0.3">
      <c r="C745" s="109" t="s">
        <v>27</v>
      </c>
      <c r="D745" s="100"/>
      <c r="E745" s="91">
        <v>0</v>
      </c>
      <c r="F745" s="54">
        <f>IF(E743&lt;6,"",((E743-6)/12)*(G743/E743))</f>
        <v>0</v>
      </c>
      <c r="G745" s="34">
        <f>F745</f>
        <v>0</v>
      </c>
      <c r="H745" s="101"/>
      <c r="I745" s="38" t="s">
        <v>479</v>
      </c>
      <c r="J745" s="38" t="str">
        <f>VLOOKUP(I745,Presupuesto!$B$11:$C$565,2,0)</f>
        <v>DECIMOCUARTO MES</v>
      </c>
      <c r="K745" s="35" t="str">
        <f t="shared" si="24"/>
        <v>Posgrado</v>
      </c>
      <c r="L745" s="35" t="s">
        <v>355</v>
      </c>
    </row>
    <row r="746" spans="3:12" ht="15.75" thickBot="1" x14ac:dyDescent="0.3">
      <c r="C746" s="74" t="s">
        <v>445</v>
      </c>
      <c r="D746" s="136"/>
      <c r="E746" s="89">
        <v>12</v>
      </c>
      <c r="F746" s="239">
        <f>HLOOKUP($C746,$BZ$2:$CM$3,2,0)</f>
        <v>31763.19</v>
      </c>
      <c r="G746" s="50">
        <f>D746*E746*F746</f>
        <v>0</v>
      </c>
      <c r="H746" s="103"/>
      <c r="I746" s="51" t="s">
        <v>456</v>
      </c>
      <c r="J746" s="51" t="str">
        <f>VLOOKUP(I746,Presupuesto!$B$11:$C$565,2,0)</f>
        <v>SUELDOS Y SALARIOS PERMANENTES</v>
      </c>
      <c r="K746" s="35" t="str">
        <f t="shared" si="24"/>
        <v>Posgrado</v>
      </c>
      <c r="L746" s="35" t="s">
        <v>355</v>
      </c>
    </row>
    <row r="747" spans="3:12" x14ac:dyDescent="0.25">
      <c r="C747" s="108" t="s">
        <v>26</v>
      </c>
      <c r="D747" s="100"/>
      <c r="E747" s="91">
        <v>0</v>
      </c>
      <c r="F747" s="37">
        <f>IF(E746=0,"",(G746/E746)/12*E746)</f>
        <v>0</v>
      </c>
      <c r="G747" s="34">
        <f>F747</f>
        <v>0</v>
      </c>
      <c r="H747" s="101"/>
      <c r="I747" s="53" t="s">
        <v>476</v>
      </c>
      <c r="J747" s="53" t="str">
        <f>VLOOKUP(I747,Presupuesto!$B$11:$C$565,2,0)</f>
        <v>AGUINALDO Y DECIMO CUARTO MES</v>
      </c>
      <c r="K747" s="35" t="str">
        <f t="shared" si="24"/>
        <v>Posgrado</v>
      </c>
      <c r="L747" s="35" t="s">
        <v>355</v>
      </c>
    </row>
    <row r="748" spans="3:12" ht="15.75" thickBot="1" x14ac:dyDescent="0.3">
      <c r="C748" s="109" t="s">
        <v>27</v>
      </c>
      <c r="D748" s="100"/>
      <c r="E748" s="91">
        <v>0</v>
      </c>
      <c r="F748" s="54">
        <f>IF(E746&lt;6,"",((E746-6)/12)*(G746/E746))</f>
        <v>0</v>
      </c>
      <c r="G748" s="34">
        <f>F748</f>
        <v>0</v>
      </c>
      <c r="H748" s="101"/>
      <c r="I748" s="38" t="s">
        <v>479</v>
      </c>
      <c r="J748" s="38" t="str">
        <f>VLOOKUP(I748,Presupuesto!$B$11:$C$565,2,0)</f>
        <v>DECIMOCUARTO MES</v>
      </c>
      <c r="K748" s="35" t="str">
        <f t="shared" si="24"/>
        <v>Posgrado</v>
      </c>
      <c r="L748" s="35" t="s">
        <v>355</v>
      </c>
    </row>
    <row r="749" spans="3:12" ht="15.75" thickBot="1" x14ac:dyDescent="0.3">
      <c r="C749" s="74" t="s">
        <v>446</v>
      </c>
      <c r="D749" s="136"/>
      <c r="E749" s="89">
        <v>12</v>
      </c>
      <c r="F749" s="239">
        <f>HLOOKUP($C749,$BZ$2:$CM$3,2,0)</f>
        <v>29777.99</v>
      </c>
      <c r="G749" s="50">
        <f>D749*E749*F749</f>
        <v>0</v>
      </c>
      <c r="H749" s="103"/>
      <c r="I749" s="51" t="s">
        <v>456</v>
      </c>
      <c r="J749" s="51" t="str">
        <f>VLOOKUP(I749,Presupuesto!$B$11:$C$565,2,0)</f>
        <v>SUELDOS Y SALARIOS PERMANENTES</v>
      </c>
      <c r="K749" s="35" t="str">
        <f t="shared" si="24"/>
        <v>Posgrado</v>
      </c>
      <c r="L749" s="35" t="s">
        <v>355</v>
      </c>
    </row>
    <row r="750" spans="3:12" x14ac:dyDescent="0.25">
      <c r="C750" s="108" t="s">
        <v>26</v>
      </c>
      <c r="D750" s="100"/>
      <c r="E750" s="91">
        <v>0</v>
      </c>
      <c r="F750" s="37">
        <f>IF(E749=0,"",(G749/E749)/12*E749)</f>
        <v>0</v>
      </c>
      <c r="G750" s="34">
        <f>F750</f>
        <v>0</v>
      </c>
      <c r="H750" s="101"/>
      <c r="I750" s="53" t="s">
        <v>476</v>
      </c>
      <c r="J750" s="53" t="str">
        <f>VLOOKUP(I750,Presupuesto!$B$11:$C$565,2,0)</f>
        <v>AGUINALDO Y DECIMO CUARTO MES</v>
      </c>
      <c r="K750" s="35" t="str">
        <f t="shared" si="24"/>
        <v>Posgrado</v>
      </c>
      <c r="L750" s="35" t="s">
        <v>355</v>
      </c>
    </row>
    <row r="751" spans="3:12" ht="15.75" thickBot="1" x14ac:dyDescent="0.3">
      <c r="C751" s="109" t="s">
        <v>27</v>
      </c>
      <c r="D751" s="100"/>
      <c r="E751" s="91">
        <v>0</v>
      </c>
      <c r="F751" s="54">
        <f>IF(E749&lt;6,"",((E749-6)/12)*(G749/E749))</f>
        <v>0</v>
      </c>
      <c r="G751" s="34">
        <f>F751</f>
        <v>0</v>
      </c>
      <c r="H751" s="101"/>
      <c r="I751" s="38" t="s">
        <v>479</v>
      </c>
      <c r="J751" s="38" t="str">
        <f>VLOOKUP(I751,Presupuesto!$B$11:$C$565,2,0)</f>
        <v>DECIMOCUARTO MES</v>
      </c>
      <c r="K751" s="35" t="str">
        <f t="shared" si="24"/>
        <v>Posgrado</v>
      </c>
      <c r="L751" s="35" t="s">
        <v>355</v>
      </c>
    </row>
    <row r="752" spans="3:12" ht="15.75" thickBot="1" x14ac:dyDescent="0.3">
      <c r="C752" s="74" t="s">
        <v>447</v>
      </c>
      <c r="D752" s="136"/>
      <c r="E752" s="89">
        <v>12</v>
      </c>
      <c r="F752" s="239">
        <f>HLOOKUP($C752,$BZ$2:$CM$3,2,0)</f>
        <v>27792.79</v>
      </c>
      <c r="G752" s="50">
        <f>D752*E752*F752</f>
        <v>0</v>
      </c>
      <c r="H752" s="103"/>
      <c r="I752" s="51" t="s">
        <v>456</v>
      </c>
      <c r="J752" s="51" t="str">
        <f>VLOOKUP(I752,Presupuesto!$B$11:$C$565,2,0)</f>
        <v>SUELDOS Y SALARIOS PERMANENTES</v>
      </c>
      <c r="K752" s="35" t="str">
        <f t="shared" si="24"/>
        <v>Posgrado</v>
      </c>
      <c r="L752" s="35" t="s">
        <v>355</v>
      </c>
    </row>
    <row r="753" spans="3:12" x14ac:dyDescent="0.25">
      <c r="C753" s="108" t="s">
        <v>26</v>
      </c>
      <c r="D753" s="100"/>
      <c r="E753" s="91">
        <v>0</v>
      </c>
      <c r="F753" s="37">
        <f>IF(E752=0,"",(G752/E752)/12*E752)</f>
        <v>0</v>
      </c>
      <c r="G753" s="34">
        <f>F753</f>
        <v>0</v>
      </c>
      <c r="H753" s="101"/>
      <c r="I753" s="53" t="s">
        <v>476</v>
      </c>
      <c r="J753" s="53" t="str">
        <f>VLOOKUP(I753,Presupuesto!$B$11:$C$565,2,0)</f>
        <v>AGUINALDO Y DECIMO CUARTO MES</v>
      </c>
      <c r="K753" s="35" t="str">
        <f t="shared" si="24"/>
        <v>Posgrado</v>
      </c>
      <c r="L753" s="35" t="s">
        <v>355</v>
      </c>
    </row>
    <row r="754" spans="3:12" ht="15.75" thickBot="1" x14ac:dyDescent="0.3">
      <c r="C754" s="109" t="s">
        <v>27</v>
      </c>
      <c r="D754" s="100"/>
      <c r="E754" s="91">
        <v>0</v>
      </c>
      <c r="F754" s="54">
        <f>IF(E752&lt;6,"",((E752-6)/12)*(G752/E752))</f>
        <v>0</v>
      </c>
      <c r="G754" s="34">
        <f>F754</f>
        <v>0</v>
      </c>
      <c r="H754" s="101"/>
      <c r="I754" s="38" t="s">
        <v>479</v>
      </c>
      <c r="J754" s="38" t="str">
        <f>VLOOKUP(I754,Presupuesto!$B$11:$C$565,2,0)</f>
        <v>DECIMOCUARTO MES</v>
      </c>
      <c r="K754" s="35" t="str">
        <f t="shared" si="24"/>
        <v>Posgrado</v>
      </c>
      <c r="L754" s="35" t="s">
        <v>355</v>
      </c>
    </row>
    <row r="755" spans="3:12" ht="15.75" thickBot="1" x14ac:dyDescent="0.3">
      <c r="C755" s="74" t="s">
        <v>448</v>
      </c>
      <c r="D755" s="136"/>
      <c r="E755" s="89">
        <v>12</v>
      </c>
      <c r="F755" s="239">
        <f>HLOOKUP($C755,$BZ$2:$CM$3,2,0)</f>
        <v>18859.39</v>
      </c>
      <c r="G755" s="50">
        <f>D755*E755*F755</f>
        <v>0</v>
      </c>
      <c r="H755" s="103"/>
      <c r="I755" s="51" t="s">
        <v>456</v>
      </c>
      <c r="J755" s="51" t="str">
        <f>VLOOKUP(I755,Presupuesto!$B$11:$C$565,2,0)</f>
        <v>SUELDOS Y SALARIOS PERMANENTES</v>
      </c>
      <c r="K755" s="35" t="str">
        <f t="shared" si="24"/>
        <v>Posgrado</v>
      </c>
      <c r="L755" s="35" t="s">
        <v>355</v>
      </c>
    </row>
    <row r="756" spans="3:12" x14ac:dyDescent="0.25">
      <c r="C756" s="108" t="s">
        <v>26</v>
      </c>
      <c r="D756" s="100"/>
      <c r="E756" s="91">
        <v>0</v>
      </c>
      <c r="F756" s="37">
        <f>IF(E755=0,"",(G755/E755)/12*E755)</f>
        <v>0</v>
      </c>
      <c r="G756" s="34">
        <f>F756</f>
        <v>0</v>
      </c>
      <c r="H756" s="101"/>
      <c r="I756" s="53" t="s">
        <v>476</v>
      </c>
      <c r="J756" s="53" t="str">
        <f>VLOOKUP(I756,Presupuesto!$B$11:$C$565,2,0)</f>
        <v>AGUINALDO Y DECIMO CUARTO MES</v>
      </c>
      <c r="K756" s="35" t="str">
        <f t="shared" si="24"/>
        <v>Posgrado</v>
      </c>
      <c r="L756" s="35" t="s">
        <v>355</v>
      </c>
    </row>
    <row r="757" spans="3:12" ht="15.75" thickBot="1" x14ac:dyDescent="0.3">
      <c r="C757" s="109" t="s">
        <v>27</v>
      </c>
      <c r="D757" s="100"/>
      <c r="E757" s="91">
        <v>0</v>
      </c>
      <c r="F757" s="54">
        <f>IF(E755&lt;6,"",((E755-6)/12)*(G755/E755))</f>
        <v>0</v>
      </c>
      <c r="G757" s="34">
        <f>F757</f>
        <v>0</v>
      </c>
      <c r="H757" s="101"/>
      <c r="I757" s="38" t="s">
        <v>479</v>
      </c>
      <c r="J757" s="38" t="str">
        <f>VLOOKUP(I757,Presupuesto!$B$11:$C$565,2,0)</f>
        <v>DECIMOCUARTO MES</v>
      </c>
      <c r="K757" s="35" t="str">
        <f t="shared" si="24"/>
        <v>Posgrado</v>
      </c>
      <c r="L757" s="35" t="s">
        <v>355</v>
      </c>
    </row>
    <row r="758" spans="3:12" ht="15.75" thickBot="1" x14ac:dyDescent="0.3">
      <c r="C758" s="74" t="s">
        <v>449</v>
      </c>
      <c r="D758" s="136"/>
      <c r="E758" s="89">
        <v>12</v>
      </c>
      <c r="F758" s="239">
        <f>HLOOKUP($C758,$BZ$2:$CM$3,2,0)</f>
        <v>17866.8</v>
      </c>
      <c r="G758" s="50">
        <f>D758*E758*F758</f>
        <v>0</v>
      </c>
      <c r="H758" s="103"/>
      <c r="I758" s="51" t="s">
        <v>456</v>
      </c>
      <c r="J758" s="51" t="str">
        <f>VLOOKUP(I758,Presupuesto!$B$11:$C$565,2,0)</f>
        <v>SUELDOS Y SALARIOS PERMANENTES</v>
      </c>
      <c r="K758" s="35" t="str">
        <f t="shared" si="24"/>
        <v>Posgrado</v>
      </c>
      <c r="L758" s="35" t="s">
        <v>355</v>
      </c>
    </row>
    <row r="759" spans="3:12" x14ac:dyDescent="0.25">
      <c r="C759" s="108" t="s">
        <v>26</v>
      </c>
      <c r="D759" s="100"/>
      <c r="E759" s="91">
        <v>0</v>
      </c>
      <c r="F759" s="37">
        <f>IF(E758=0,"",(G758/E758)/12*E758)</f>
        <v>0</v>
      </c>
      <c r="G759" s="34">
        <f>F759</f>
        <v>0</v>
      </c>
      <c r="H759" s="101"/>
      <c r="I759" s="53" t="s">
        <v>476</v>
      </c>
      <c r="J759" s="53" t="str">
        <f>VLOOKUP(I759,Presupuesto!$B$11:$C$565,2,0)</f>
        <v>AGUINALDO Y DECIMO CUARTO MES</v>
      </c>
      <c r="K759" s="35" t="str">
        <f t="shared" si="24"/>
        <v>Posgrado</v>
      </c>
      <c r="L759" s="35" t="s">
        <v>355</v>
      </c>
    </row>
    <row r="760" spans="3:12" ht="15.75" thickBot="1" x14ac:dyDescent="0.3">
      <c r="C760" s="109" t="s">
        <v>27</v>
      </c>
      <c r="D760" s="100"/>
      <c r="E760" s="91">
        <v>0</v>
      </c>
      <c r="F760" s="54">
        <f>IF(E758&lt;6,"",((E758-6)/12)*(G758/E758))</f>
        <v>0</v>
      </c>
      <c r="G760" s="34">
        <f>F760</f>
        <v>0</v>
      </c>
      <c r="H760" s="101"/>
      <c r="I760" s="38" t="s">
        <v>479</v>
      </c>
      <c r="J760" s="38" t="str">
        <f>VLOOKUP(I760,Presupuesto!$B$11:$C$565,2,0)</f>
        <v>DECIMOCUARTO MES</v>
      </c>
      <c r="K760" s="35" t="str">
        <f t="shared" si="24"/>
        <v>Posgrado</v>
      </c>
      <c r="L760" s="35" t="s">
        <v>355</v>
      </c>
    </row>
    <row r="761" spans="3:12" ht="15.75" thickBot="1" x14ac:dyDescent="0.3">
      <c r="C761" s="74" t="s">
        <v>450</v>
      </c>
      <c r="D761" s="136"/>
      <c r="E761" s="89">
        <v>12</v>
      </c>
      <c r="F761" s="239">
        <f>HLOOKUP($C761,$BZ$2:$CM$3,2,0)</f>
        <v>13896.4</v>
      </c>
      <c r="G761" s="50">
        <f>D761*E761*F761</f>
        <v>0</v>
      </c>
      <c r="H761" s="103"/>
      <c r="I761" s="51" t="s">
        <v>456</v>
      </c>
      <c r="J761" s="51" t="str">
        <f>VLOOKUP(I761,Presupuesto!$B$11:$C$565,2,0)</f>
        <v>SUELDOS Y SALARIOS PERMANENTES</v>
      </c>
      <c r="K761" s="35" t="str">
        <f t="shared" si="24"/>
        <v>Posgrado</v>
      </c>
      <c r="L761" s="35" t="s">
        <v>355</v>
      </c>
    </row>
    <row r="762" spans="3:12" x14ac:dyDescent="0.25">
      <c r="C762" s="108" t="s">
        <v>26</v>
      </c>
      <c r="D762" s="100"/>
      <c r="E762" s="91">
        <v>0</v>
      </c>
      <c r="F762" s="37">
        <f>IF(E761=0,"",(G761/E761)/12*E761)</f>
        <v>0</v>
      </c>
      <c r="G762" s="34">
        <f>F762</f>
        <v>0</v>
      </c>
      <c r="H762" s="101"/>
      <c r="I762" s="53" t="s">
        <v>476</v>
      </c>
      <c r="J762" s="53" t="str">
        <f>VLOOKUP(I762,Presupuesto!$B$11:$C$565,2,0)</f>
        <v>AGUINALDO Y DECIMO CUARTO MES</v>
      </c>
      <c r="K762" s="35" t="str">
        <f t="shared" si="24"/>
        <v>Posgrado</v>
      </c>
      <c r="L762" s="35" t="s">
        <v>355</v>
      </c>
    </row>
    <row r="763" spans="3:12" ht="15.75" thickBot="1" x14ac:dyDescent="0.3">
      <c r="C763" s="109" t="s">
        <v>27</v>
      </c>
      <c r="D763" s="100"/>
      <c r="E763" s="91">
        <v>0</v>
      </c>
      <c r="F763" s="54">
        <f>IF(E761&lt;6,"",((E761-6)/12)*(G761/E761))</f>
        <v>0</v>
      </c>
      <c r="G763" s="34">
        <f>F763</f>
        <v>0</v>
      </c>
      <c r="H763" s="101"/>
      <c r="I763" s="38" t="s">
        <v>479</v>
      </c>
      <c r="J763" s="38" t="str">
        <f>VLOOKUP(I763,Presupuesto!$B$11:$C$565,2,0)</f>
        <v>DECIMOCUARTO MES</v>
      </c>
      <c r="K763" s="35" t="str">
        <f t="shared" si="24"/>
        <v>Posgrado</v>
      </c>
      <c r="L763" s="35" t="s">
        <v>355</v>
      </c>
    </row>
    <row r="764" spans="3:12" ht="15.75" thickBot="1" x14ac:dyDescent="0.3">
      <c r="C764" s="74" t="s">
        <v>451</v>
      </c>
      <c r="D764" s="136"/>
      <c r="E764" s="89">
        <v>12</v>
      </c>
      <c r="F764" s="239">
        <f>HLOOKUP($C764,$BZ$2:$CM$3,2,0)</f>
        <v>15004.09</v>
      </c>
      <c r="G764" s="50">
        <f>D764*E764*F764</f>
        <v>0</v>
      </c>
      <c r="H764" s="103"/>
      <c r="I764" s="51" t="s">
        <v>456</v>
      </c>
      <c r="J764" s="51" t="str">
        <f>VLOOKUP(I764,Presupuesto!$B$11:$C$565,2,0)</f>
        <v>SUELDOS Y SALARIOS PERMANENTES</v>
      </c>
      <c r="K764" s="35" t="str">
        <f t="shared" si="24"/>
        <v>Posgrado</v>
      </c>
      <c r="L764" s="35" t="s">
        <v>355</v>
      </c>
    </row>
    <row r="765" spans="3:12" x14ac:dyDescent="0.25">
      <c r="C765" s="108" t="s">
        <v>26</v>
      </c>
      <c r="D765" s="100"/>
      <c r="E765" s="91">
        <v>0</v>
      </c>
      <c r="F765" s="37">
        <f>IF(E764=0,"",(G764/E764)/12*E764)</f>
        <v>0</v>
      </c>
      <c r="G765" s="34">
        <f>F765</f>
        <v>0</v>
      </c>
      <c r="H765" s="101"/>
      <c r="I765" s="53" t="s">
        <v>476</v>
      </c>
      <c r="J765" s="53" t="str">
        <f>VLOOKUP(I765,Presupuesto!$B$11:$C$565,2,0)</f>
        <v>AGUINALDO Y DECIMO CUARTO MES</v>
      </c>
      <c r="K765" s="35" t="str">
        <f t="shared" si="24"/>
        <v>Posgrado</v>
      </c>
      <c r="L765" s="35" t="s">
        <v>355</v>
      </c>
    </row>
    <row r="766" spans="3:12" ht="15.75" thickBot="1" x14ac:dyDescent="0.3">
      <c r="C766" s="109" t="s">
        <v>27</v>
      </c>
      <c r="D766" s="100"/>
      <c r="E766" s="91">
        <v>0</v>
      </c>
      <c r="F766" s="54">
        <f>IF(E764&lt;6,"",((E764-6)/12)*(G764/E764))</f>
        <v>0</v>
      </c>
      <c r="G766" s="34">
        <f>F766</f>
        <v>0</v>
      </c>
      <c r="H766" s="101"/>
      <c r="I766" s="38" t="s">
        <v>479</v>
      </c>
      <c r="J766" s="38" t="str">
        <f>VLOOKUP(I766,Presupuesto!$B$11:$C$565,2,0)</f>
        <v>DECIMOCUARTO MES</v>
      </c>
      <c r="K766" s="35" t="str">
        <f t="shared" si="24"/>
        <v>Posgrado</v>
      </c>
      <c r="L766" s="35" t="s">
        <v>355</v>
      </c>
    </row>
    <row r="767" spans="3:12" ht="15.75" thickBot="1" x14ac:dyDescent="0.3">
      <c r="C767" s="74" t="s">
        <v>452</v>
      </c>
      <c r="D767" s="136"/>
      <c r="E767" s="89">
        <v>12</v>
      </c>
      <c r="F767" s="239">
        <f>HLOOKUP($C767,$BZ$2:$CM$3,2,0)</f>
        <v>13238.9</v>
      </c>
      <c r="G767" s="50">
        <f>D767*E767*F767</f>
        <v>0</v>
      </c>
      <c r="H767" s="103"/>
      <c r="I767" s="51" t="s">
        <v>456</v>
      </c>
      <c r="J767" s="51" t="str">
        <f>VLOOKUP(I767,Presupuesto!$B$11:$C$565,2,0)</f>
        <v>SUELDOS Y SALARIOS PERMANENTES</v>
      </c>
      <c r="K767" s="35" t="str">
        <f t="shared" si="24"/>
        <v>Posgrado</v>
      </c>
      <c r="L767" s="35" t="s">
        <v>355</v>
      </c>
    </row>
    <row r="768" spans="3:12" x14ac:dyDescent="0.25">
      <c r="C768" s="108" t="s">
        <v>26</v>
      </c>
      <c r="D768" s="100"/>
      <c r="E768" s="91">
        <v>0</v>
      </c>
      <c r="F768" s="37">
        <f>IF(E767=0,"",(G767/E767)/12*E767)</f>
        <v>0</v>
      </c>
      <c r="G768" s="34">
        <f>F768</f>
        <v>0</v>
      </c>
      <c r="H768" s="101"/>
      <c r="I768" s="53" t="s">
        <v>476</v>
      </c>
      <c r="J768" s="53" t="str">
        <f>VLOOKUP(I768,Presupuesto!$B$11:$C$565,2,0)</f>
        <v>AGUINALDO Y DECIMO CUARTO MES</v>
      </c>
      <c r="K768" s="35" t="str">
        <f t="shared" si="24"/>
        <v>Posgrado</v>
      </c>
      <c r="L768" s="35" t="s">
        <v>355</v>
      </c>
    </row>
    <row r="769" spans="3:12" ht="15.75" thickBot="1" x14ac:dyDescent="0.3">
      <c r="C769" s="109" t="s">
        <v>27</v>
      </c>
      <c r="D769" s="100"/>
      <c r="E769" s="91">
        <v>0</v>
      </c>
      <c r="F769" s="54">
        <f>IF(E767&lt;6,"",((E767-6)/12)*(G767/E767))</f>
        <v>0</v>
      </c>
      <c r="G769" s="34">
        <f>F769</f>
        <v>0</v>
      </c>
      <c r="H769" s="101"/>
      <c r="I769" s="38" t="s">
        <v>479</v>
      </c>
      <c r="J769" s="38" t="str">
        <f>VLOOKUP(I769,Presupuesto!$B$11:$C$565,2,0)</f>
        <v>DECIMOCUARTO MES</v>
      </c>
      <c r="K769" s="35" t="str">
        <f t="shared" si="24"/>
        <v>Posgrado</v>
      </c>
      <c r="L769" s="35" t="s">
        <v>355</v>
      </c>
    </row>
    <row r="770" spans="3:12" ht="15.75" thickBot="1" x14ac:dyDescent="0.3">
      <c r="C770" s="74" t="s">
        <v>453</v>
      </c>
      <c r="D770" s="136"/>
      <c r="E770" s="89">
        <v>12</v>
      </c>
      <c r="F770" s="239">
        <f>HLOOKUP($C770,$BZ$2:$CM$3,2,0)</f>
        <v>12356.31</v>
      </c>
      <c r="G770" s="50">
        <f>D770*E770*F770</f>
        <v>0</v>
      </c>
      <c r="H770" s="103"/>
      <c r="I770" s="51" t="s">
        <v>456</v>
      </c>
      <c r="J770" s="51" t="str">
        <f>VLOOKUP(I770,Presupuesto!$B$11:$C$565,2,0)</f>
        <v>SUELDOS Y SALARIOS PERMANENTES</v>
      </c>
      <c r="K770" s="35" t="str">
        <f t="shared" ref="K770:K787" si="25">$K$737</f>
        <v>Posgrado</v>
      </c>
      <c r="L770" s="35" t="s">
        <v>355</v>
      </c>
    </row>
    <row r="771" spans="3:12" x14ac:dyDescent="0.25">
      <c r="C771" s="108" t="s">
        <v>26</v>
      </c>
      <c r="D771" s="100"/>
      <c r="E771" s="91">
        <v>0</v>
      </c>
      <c r="F771" s="37">
        <f>IF(E770=0,"",(G770/E770)/12*E770)</f>
        <v>0</v>
      </c>
      <c r="G771" s="34">
        <f>F771</f>
        <v>0</v>
      </c>
      <c r="H771" s="101"/>
      <c r="I771" s="53" t="s">
        <v>476</v>
      </c>
      <c r="J771" s="53" t="str">
        <f>VLOOKUP(I771,Presupuesto!$B$11:$C$565,2,0)</f>
        <v>AGUINALDO Y DECIMO CUARTO MES</v>
      </c>
      <c r="K771" s="35" t="str">
        <f t="shared" si="25"/>
        <v>Posgrado</v>
      </c>
      <c r="L771" s="35" t="s">
        <v>355</v>
      </c>
    </row>
    <row r="772" spans="3:12" ht="15.75" thickBot="1" x14ac:dyDescent="0.3">
      <c r="C772" s="109" t="s">
        <v>27</v>
      </c>
      <c r="D772" s="100"/>
      <c r="E772" s="91">
        <v>0</v>
      </c>
      <c r="F772" s="54">
        <f>IF(E770&lt;6,"",((E770-6)/12)*(G770/E770))</f>
        <v>0</v>
      </c>
      <c r="G772" s="34">
        <f>F772</f>
        <v>0</v>
      </c>
      <c r="H772" s="101"/>
      <c r="I772" s="38" t="s">
        <v>479</v>
      </c>
      <c r="J772" s="38" t="str">
        <f>VLOOKUP(I772,Presupuesto!$B$11:$C$565,2,0)</f>
        <v>DECIMOCUARTO MES</v>
      </c>
      <c r="K772" s="35" t="str">
        <f t="shared" si="25"/>
        <v>Posgrado</v>
      </c>
      <c r="L772" s="35" t="s">
        <v>355</v>
      </c>
    </row>
    <row r="773" spans="3:12" ht="15.75" thickBot="1" x14ac:dyDescent="0.3">
      <c r="C773" s="74" t="s">
        <v>454</v>
      </c>
      <c r="D773" s="136"/>
      <c r="E773" s="89">
        <v>12</v>
      </c>
      <c r="F773" s="239">
        <f>HLOOKUP($C773,$BZ$2:$CM$3,2,0)</f>
        <v>463.22</v>
      </c>
      <c r="G773" s="50">
        <f>D773*E773*F773</f>
        <v>0</v>
      </c>
      <c r="H773" s="103"/>
      <c r="I773" s="51" t="s">
        <v>456</v>
      </c>
      <c r="J773" s="51" t="str">
        <f>VLOOKUP(I773,Presupuesto!$B$11:$C$565,2,0)</f>
        <v>SUELDOS Y SALARIOS PERMANENTES</v>
      </c>
      <c r="K773" s="35" t="str">
        <f t="shared" si="25"/>
        <v>Posgrado</v>
      </c>
      <c r="L773" s="35" t="s">
        <v>355</v>
      </c>
    </row>
    <row r="774" spans="3:12" x14ac:dyDescent="0.25">
      <c r="C774" s="108" t="s">
        <v>26</v>
      </c>
      <c r="D774" s="100"/>
      <c r="E774" s="91">
        <v>0</v>
      </c>
      <c r="F774" s="37">
        <f>IF(E773=0,"",(G773/E773)/12*E773)</f>
        <v>0</v>
      </c>
      <c r="G774" s="34">
        <f>F774</f>
        <v>0</v>
      </c>
      <c r="H774" s="101"/>
      <c r="I774" s="53" t="s">
        <v>476</v>
      </c>
      <c r="J774" s="53" t="str">
        <f>VLOOKUP(I774,Presupuesto!$B$11:$C$565,2,0)</f>
        <v>AGUINALDO Y DECIMO CUARTO MES</v>
      </c>
      <c r="K774" s="35" t="str">
        <f t="shared" si="25"/>
        <v>Posgrado</v>
      </c>
      <c r="L774" s="35" t="s">
        <v>355</v>
      </c>
    </row>
    <row r="775" spans="3:12" ht="15.75" thickBot="1" x14ac:dyDescent="0.3">
      <c r="C775" s="109" t="s">
        <v>27</v>
      </c>
      <c r="D775" s="100"/>
      <c r="E775" s="91">
        <v>0</v>
      </c>
      <c r="F775" s="54">
        <f>IF(E773&lt;6,"",((E773-6)/12)*(G773/E773))</f>
        <v>0</v>
      </c>
      <c r="G775" s="34">
        <f>F775</f>
        <v>0</v>
      </c>
      <c r="H775" s="101"/>
      <c r="I775" s="38" t="s">
        <v>479</v>
      </c>
      <c r="J775" s="38" t="str">
        <f>VLOOKUP(I775,Presupuesto!$B$11:$C$565,2,0)</f>
        <v>DECIMOCUARTO MES</v>
      </c>
      <c r="K775" s="35" t="str">
        <f t="shared" si="25"/>
        <v>Posgrado</v>
      </c>
      <c r="L775" s="35" t="s">
        <v>355</v>
      </c>
    </row>
    <row r="776" spans="3:12" ht="15.75" thickBot="1" x14ac:dyDescent="0.3">
      <c r="C776" s="74" t="s">
        <v>455</v>
      </c>
      <c r="D776" s="136"/>
      <c r="E776" s="89">
        <v>12</v>
      </c>
      <c r="F776" s="239">
        <f>HLOOKUP($C776,$BZ$2:$CM$3,2,0)</f>
        <v>2007.3</v>
      </c>
      <c r="G776" s="50">
        <f>D776*E776*F776</f>
        <v>0</v>
      </c>
      <c r="H776" s="103"/>
      <c r="I776" s="51" t="s">
        <v>456</v>
      </c>
      <c r="J776" s="51" t="str">
        <f>VLOOKUP(I776,Presupuesto!$B$11:$C$565,2,0)</f>
        <v>SUELDOS Y SALARIOS PERMANENTES</v>
      </c>
      <c r="K776" s="35" t="str">
        <f t="shared" si="25"/>
        <v>Posgrado</v>
      </c>
      <c r="L776" s="35" t="s">
        <v>355</v>
      </c>
    </row>
    <row r="777" spans="3:12" x14ac:dyDescent="0.25">
      <c r="C777" s="108" t="s">
        <v>26</v>
      </c>
      <c r="D777" s="100"/>
      <c r="E777" s="91">
        <v>0</v>
      </c>
      <c r="F777" s="37">
        <f>IF(E776=0,"",(G776/E776)/12*E776)</f>
        <v>0</v>
      </c>
      <c r="G777" s="34">
        <f>F777</f>
        <v>0</v>
      </c>
      <c r="H777" s="101"/>
      <c r="I777" s="53" t="s">
        <v>476</v>
      </c>
      <c r="J777" s="53" t="str">
        <f>VLOOKUP(I777,Presupuesto!$B$11:$C$565,2,0)</f>
        <v>AGUINALDO Y DECIMO CUARTO MES</v>
      </c>
      <c r="K777" s="35" t="str">
        <f t="shared" si="25"/>
        <v>Posgrado</v>
      </c>
      <c r="L777" s="35" t="s">
        <v>355</v>
      </c>
    </row>
    <row r="778" spans="3:12" ht="15.75" thickBot="1" x14ac:dyDescent="0.3">
      <c r="C778" s="109" t="s">
        <v>27</v>
      </c>
      <c r="D778" s="100"/>
      <c r="E778" s="91">
        <v>0</v>
      </c>
      <c r="F778" s="54">
        <f>IF(E776&lt;6,"",((E776-6)/12)*(G776/E776))</f>
        <v>0</v>
      </c>
      <c r="G778" s="34">
        <f>F778</f>
        <v>0</v>
      </c>
      <c r="H778" s="101"/>
      <c r="I778" s="38" t="s">
        <v>479</v>
      </c>
      <c r="J778" s="38" t="str">
        <f>VLOOKUP(I778,Presupuesto!$B$11:$C$565,2,0)</f>
        <v>DECIMOCUARTO MES</v>
      </c>
      <c r="K778" s="35" t="str">
        <f t="shared" si="25"/>
        <v>Posgrado</v>
      </c>
      <c r="L778" s="35" t="s">
        <v>355</v>
      </c>
    </row>
    <row r="779" spans="3:12" ht="15.75" thickBot="1" x14ac:dyDescent="0.3">
      <c r="C779" s="77" t="s">
        <v>51</v>
      </c>
      <c r="D779" s="136"/>
      <c r="E779" s="89">
        <v>12</v>
      </c>
      <c r="F779" s="76">
        <v>30000</v>
      </c>
      <c r="G779" s="50">
        <f>D779*E779*F779</f>
        <v>0</v>
      </c>
      <c r="H779" s="103"/>
      <c r="I779" s="51" t="s">
        <v>524</v>
      </c>
      <c r="J779" s="51" t="str">
        <f>VLOOKUP(I779,Presupuesto!$B$11:$C$565,2,0)</f>
        <v>CONTRATOS ESPECIALES</v>
      </c>
      <c r="K779" s="35" t="str">
        <f t="shared" si="25"/>
        <v>Posgrado</v>
      </c>
      <c r="L779" s="35" t="s">
        <v>355</v>
      </c>
    </row>
    <row r="780" spans="3:12" x14ac:dyDescent="0.25">
      <c r="C780" s="108" t="s">
        <v>26</v>
      </c>
      <c r="D780" s="100"/>
      <c r="E780" s="91">
        <v>0</v>
      </c>
      <c r="F780" s="54">
        <f>IF(E779=0,"",(G779/E779)/12*E779)</f>
        <v>0</v>
      </c>
      <c r="G780" s="34">
        <f>F780</f>
        <v>0</v>
      </c>
      <c r="H780" s="101"/>
      <c r="I780" s="38" t="s">
        <v>524</v>
      </c>
      <c r="J780" s="38" t="str">
        <f>VLOOKUP(I780,Presupuesto!$B$11:$C$565,2,0)</f>
        <v>CONTRATOS ESPECIALES</v>
      </c>
      <c r="K780" s="35" t="str">
        <f t="shared" si="25"/>
        <v>Posgrado</v>
      </c>
      <c r="L780" s="35" t="s">
        <v>354</v>
      </c>
    </row>
    <row r="781" spans="3:12" ht="15.75" thickBot="1" x14ac:dyDescent="0.3">
      <c r="C781" s="109" t="s">
        <v>27</v>
      </c>
      <c r="D781" s="100"/>
      <c r="E781" s="91">
        <v>0</v>
      </c>
      <c r="F781" s="37">
        <f>IF(E779&lt;6,"",((E779-6)/12)*(G779/E779))</f>
        <v>0</v>
      </c>
      <c r="G781" s="34">
        <f>F781</f>
        <v>0</v>
      </c>
      <c r="H781" s="101"/>
      <c r="I781" s="38" t="s">
        <v>524</v>
      </c>
      <c r="J781" s="38" t="str">
        <f>VLOOKUP(I781,Presupuesto!$B$11:$C$565,2,0)</f>
        <v>CONTRATOS ESPECIALES</v>
      </c>
      <c r="K781" s="35" t="str">
        <f t="shared" si="25"/>
        <v>Posgrado</v>
      </c>
      <c r="L781" s="35" t="s">
        <v>359</v>
      </c>
    </row>
    <row r="782" spans="3:12" ht="15.75" thickBot="1" x14ac:dyDescent="0.3">
      <c r="C782" s="77" t="s">
        <v>28</v>
      </c>
      <c r="D782" s="136"/>
      <c r="E782" s="89">
        <v>12</v>
      </c>
      <c r="F782" s="55">
        <v>30000</v>
      </c>
      <c r="G782" s="50">
        <f>D782*E782*F782</f>
        <v>0</v>
      </c>
      <c r="H782" s="103"/>
      <c r="I782" s="51" t="s">
        <v>665</v>
      </c>
      <c r="J782" s="51" t="str">
        <f>VLOOKUP(I782,Presupuesto!$B$11:$C$565,2,0)</f>
        <v>OTROS SERVICIOS TECNICOS Y PROFESIONALES</v>
      </c>
      <c r="K782" s="35" t="str">
        <f t="shared" si="25"/>
        <v>Posgrado</v>
      </c>
      <c r="L782" s="35" t="s">
        <v>354</v>
      </c>
    </row>
    <row r="783" spans="3:12" x14ac:dyDescent="0.25">
      <c r="C783" s="108" t="s">
        <v>26</v>
      </c>
      <c r="D783" s="100"/>
      <c r="E783" s="91">
        <v>0</v>
      </c>
      <c r="F783" s="37">
        <v>0</v>
      </c>
      <c r="G783" s="34">
        <f>F783</f>
        <v>0</v>
      </c>
      <c r="H783" s="101"/>
      <c r="I783" s="38" t="s">
        <v>665</v>
      </c>
      <c r="J783" s="38" t="str">
        <f>VLOOKUP(I783,Presupuesto!$B$11:$C$565,2,0)</f>
        <v>OTROS SERVICIOS TECNICOS Y PROFESIONALES</v>
      </c>
      <c r="K783" s="35" t="str">
        <f t="shared" si="25"/>
        <v>Posgrado</v>
      </c>
      <c r="L783" s="35" t="s">
        <v>354</v>
      </c>
    </row>
    <row r="784" spans="3:12" ht="15.75" thickBot="1" x14ac:dyDescent="0.3">
      <c r="C784" s="109" t="s">
        <v>27</v>
      </c>
      <c r="D784" s="100"/>
      <c r="E784" s="91">
        <v>0</v>
      </c>
      <c r="F784" s="37">
        <v>0</v>
      </c>
      <c r="G784" s="34">
        <f>F784</f>
        <v>0</v>
      </c>
      <c r="H784" s="101"/>
      <c r="I784" s="38" t="s">
        <v>665</v>
      </c>
      <c r="J784" s="38" t="str">
        <f>VLOOKUP(I784,Presupuesto!$B$11:$C$565,2,0)</f>
        <v>OTROS SERVICIOS TECNICOS Y PROFESIONALES</v>
      </c>
      <c r="K784" s="35" t="str">
        <f t="shared" si="25"/>
        <v>Posgrado</v>
      </c>
      <c r="L784" s="35" t="s">
        <v>354</v>
      </c>
    </row>
    <row r="785" spans="3:12" ht="15.75" thickBot="1" x14ac:dyDescent="0.3">
      <c r="C785" s="77" t="s">
        <v>29</v>
      </c>
      <c r="D785" s="136"/>
      <c r="E785" s="89">
        <v>12</v>
      </c>
      <c r="F785" s="55">
        <v>30000</v>
      </c>
      <c r="G785" s="50">
        <f>D785*E785*F785</f>
        <v>0</v>
      </c>
      <c r="H785" s="103"/>
      <c r="I785" s="51" t="s">
        <v>456</v>
      </c>
      <c r="J785" s="51" t="str">
        <f>VLOOKUP(I785,Presupuesto!$B$11:$C$565,2,0)</f>
        <v>SUELDOS Y SALARIOS PERMANENTES</v>
      </c>
      <c r="K785" s="35" t="str">
        <f t="shared" si="25"/>
        <v>Posgrado</v>
      </c>
      <c r="L785" s="35" t="s">
        <v>354</v>
      </c>
    </row>
    <row r="786" spans="3:12" x14ac:dyDescent="0.25">
      <c r="C786" s="108" t="s">
        <v>26</v>
      </c>
      <c r="D786" s="106"/>
      <c r="E786" s="68">
        <v>0</v>
      </c>
      <c r="F786" s="56">
        <f>IF(E785=0,"",(G785/E785)/12*E785)</f>
        <v>0</v>
      </c>
      <c r="G786" s="57">
        <f>F786</f>
        <v>0</v>
      </c>
      <c r="H786" s="101"/>
      <c r="I786" s="38" t="s">
        <v>476</v>
      </c>
      <c r="J786" s="38" t="str">
        <f>VLOOKUP(I786,Presupuesto!$B$11:$C$565,2,0)</f>
        <v>AGUINALDO Y DECIMO CUARTO MES</v>
      </c>
      <c r="K786" s="35" t="str">
        <f t="shared" si="25"/>
        <v>Posgrado</v>
      </c>
      <c r="L786" s="35" t="s">
        <v>354</v>
      </c>
    </row>
    <row r="787" spans="3:12" ht="15.75" thickBot="1" x14ac:dyDescent="0.3">
      <c r="C787" s="110" t="s">
        <v>27</v>
      </c>
      <c r="D787" s="99"/>
      <c r="E787" s="69">
        <v>0</v>
      </c>
      <c r="F787" s="42">
        <f>IF(E785&lt;6,"",((E785-6)/12)*(G785/E785))</f>
        <v>0</v>
      </c>
      <c r="G787" s="42">
        <f>F787</f>
        <v>0</v>
      </c>
      <c r="H787" s="99"/>
      <c r="I787" s="43" t="s">
        <v>479</v>
      </c>
      <c r="J787" s="61" t="str">
        <f>VLOOKUP(I787,Presupuesto!$B$11:$C$565,2,0)</f>
        <v>DECIMOCUARTO MES</v>
      </c>
      <c r="K787" s="43" t="str">
        <f t="shared" si="25"/>
        <v>Posgrado</v>
      </c>
      <c r="L787" s="61" t="s">
        <v>354</v>
      </c>
    </row>
    <row r="789" spans="3:12" ht="15.75" thickBot="1" x14ac:dyDescent="0.3"/>
    <row r="790" spans="3:12" ht="15.75" thickBot="1" x14ac:dyDescent="0.3">
      <c r="C790" s="7" t="s">
        <v>11</v>
      </c>
      <c r="D790" s="2">
        <f>SUM(G797:G847)</f>
        <v>0</v>
      </c>
      <c r="E790" s="30"/>
      <c r="F790" s="30"/>
      <c r="G790" s="30"/>
      <c r="H790" s="14"/>
      <c r="I790" s="14"/>
      <c r="J790" s="14"/>
    </row>
    <row r="791" spans="3:12" x14ac:dyDescent="0.25">
      <c r="D791" s="3"/>
      <c r="E791" s="30"/>
      <c r="F791" s="30"/>
      <c r="G791" s="30"/>
      <c r="H791" s="14"/>
      <c r="I791" s="14"/>
      <c r="J791" s="14"/>
    </row>
    <row r="792" spans="3:12" x14ac:dyDescent="0.25">
      <c r="D792" s="3"/>
      <c r="E792" s="30"/>
      <c r="F792" s="30"/>
      <c r="G792" s="30"/>
      <c r="H792" s="14"/>
      <c r="I792" s="14"/>
      <c r="J792" s="14"/>
    </row>
    <row r="793" spans="3:12" ht="15.75" x14ac:dyDescent="0.25">
      <c r="C793" s="139" t="s">
        <v>352</v>
      </c>
      <c r="D793" s="302"/>
      <c r="E793" s="30"/>
      <c r="F793" s="30"/>
      <c r="G793" s="30"/>
      <c r="H793" s="14"/>
      <c r="I793" s="14"/>
      <c r="J793" s="14"/>
      <c r="K793" s="90"/>
    </row>
    <row r="794" spans="3:12" ht="18.75" x14ac:dyDescent="0.25">
      <c r="C794" s="147"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
      <c r="E794" s="30"/>
      <c r="F794" s="30"/>
      <c r="G794" s="30"/>
      <c r="H794" s="14"/>
      <c r="I794" s="14"/>
      <c r="J794" s="14"/>
      <c r="K794" s="90"/>
    </row>
    <row r="795" spans="3:12" ht="15.75" thickBot="1" x14ac:dyDescent="0.3">
      <c r="C795" s="114"/>
      <c r="D795" s="3"/>
      <c r="E795" s="30"/>
      <c r="F795" s="30"/>
      <c r="G795" s="30"/>
      <c r="H795" s="14"/>
      <c r="I795" s="14"/>
      <c r="J795" s="14"/>
      <c r="K795" s="90"/>
    </row>
    <row r="796" spans="3:12" ht="30.75" thickBot="1" x14ac:dyDescent="0.3">
      <c r="C796" s="71" t="s">
        <v>12</v>
      </c>
      <c r="D796" s="75" t="s">
        <v>23</v>
      </c>
      <c r="E796" s="107" t="s">
        <v>24</v>
      </c>
      <c r="F796" s="75" t="s">
        <v>25</v>
      </c>
      <c r="G796" s="72" t="s">
        <v>6</v>
      </c>
      <c r="H796" s="70" t="s">
        <v>91</v>
      </c>
      <c r="I796" s="73" t="s">
        <v>14</v>
      </c>
      <c r="J796" s="73" t="s">
        <v>92</v>
      </c>
      <c r="K796" s="73" t="s">
        <v>370</v>
      </c>
      <c r="L796" s="73" t="s">
        <v>371</v>
      </c>
    </row>
    <row r="797" spans="3:12" ht="15.75" thickBot="1" x14ac:dyDescent="0.3">
      <c r="C797" s="74" t="s">
        <v>442</v>
      </c>
      <c r="D797" s="136"/>
      <c r="E797" s="89">
        <v>12</v>
      </c>
      <c r="F797" s="239">
        <f>HLOOKUP($C797,$BZ$2:$CM$3,2,0)</f>
        <v>43674.39</v>
      </c>
      <c r="G797" s="50">
        <f>D797*E797*F797</f>
        <v>0</v>
      </c>
      <c r="H797" s="103"/>
      <c r="I797" s="51" t="s">
        <v>456</v>
      </c>
      <c r="J797" s="51" t="str">
        <f>VLOOKUP(I797,Presupuesto!$B$11:$C$565,2,0)</f>
        <v>SUELDOS Y SALARIOS PERMANENTES</v>
      </c>
      <c r="K797" s="155" t="s">
        <v>1413</v>
      </c>
      <c r="L797" s="35" t="s">
        <v>354</v>
      </c>
    </row>
    <row r="798" spans="3:12" x14ac:dyDescent="0.25">
      <c r="C798" s="108" t="s">
        <v>26</v>
      </c>
      <c r="D798" s="100"/>
      <c r="E798" s="91">
        <v>0</v>
      </c>
      <c r="F798" s="37">
        <f>IF(E797=0,"",(G797/E797)/12*E797)</f>
        <v>0</v>
      </c>
      <c r="G798" s="34">
        <f>F798</f>
        <v>0</v>
      </c>
      <c r="H798" s="101"/>
      <c r="I798" s="53" t="s">
        <v>476</v>
      </c>
      <c r="J798" s="53" t="str">
        <f>VLOOKUP(I798,Presupuesto!$B$11:$C$565,2,0)</f>
        <v>AGUINALDO Y DECIMO CUARTO MES</v>
      </c>
      <c r="K798" s="35" t="str">
        <f t="shared" ref="K798:K829" si="26">$K$797</f>
        <v>Posgrado</v>
      </c>
      <c r="L798" s="35" t="s">
        <v>372</v>
      </c>
    </row>
    <row r="799" spans="3:12" ht="15.75" thickBot="1" x14ac:dyDescent="0.3">
      <c r="C799" s="109" t="s">
        <v>27</v>
      </c>
      <c r="D799" s="100"/>
      <c r="E799" s="91">
        <v>0</v>
      </c>
      <c r="F799" s="54">
        <f>IF(E797&lt;6,"",((E797-6)/12)*(G797/E797))</f>
        <v>0</v>
      </c>
      <c r="G799" s="34">
        <f>F799</f>
        <v>0</v>
      </c>
      <c r="H799" s="101"/>
      <c r="I799" s="38" t="s">
        <v>479</v>
      </c>
      <c r="J799" s="38" t="str">
        <f>VLOOKUP(I799,Presupuesto!$B$11:$C$565,2,0)</f>
        <v>DECIMOCUARTO MES</v>
      </c>
      <c r="K799" s="35" t="str">
        <f t="shared" si="26"/>
        <v>Posgrado</v>
      </c>
      <c r="L799" s="35" t="s">
        <v>355</v>
      </c>
    </row>
    <row r="800" spans="3:12" ht="15.75" thickBot="1" x14ac:dyDescent="0.3">
      <c r="C800" s="74" t="s">
        <v>443</v>
      </c>
      <c r="D800" s="136"/>
      <c r="E800" s="89">
        <v>12</v>
      </c>
      <c r="F800" s="239">
        <f>HLOOKUP($C800,$BZ$2:$CM$3,2,0)</f>
        <v>39703.99</v>
      </c>
      <c r="G800" s="50">
        <f>D800*E800*F800</f>
        <v>0</v>
      </c>
      <c r="H800" s="103"/>
      <c r="I800" s="51" t="s">
        <v>456</v>
      </c>
      <c r="J800" s="51" t="str">
        <f>VLOOKUP(I800,Presupuesto!$B$11:$C$565,2,0)</f>
        <v>SUELDOS Y SALARIOS PERMANENTES</v>
      </c>
      <c r="K800" s="35" t="str">
        <f t="shared" si="26"/>
        <v>Posgrado</v>
      </c>
      <c r="L800" s="35" t="s">
        <v>355</v>
      </c>
    </row>
    <row r="801" spans="3:12" x14ac:dyDescent="0.25">
      <c r="C801" s="108" t="s">
        <v>26</v>
      </c>
      <c r="D801" s="100"/>
      <c r="E801" s="91">
        <v>0</v>
      </c>
      <c r="F801" s="37">
        <f>IF(E800=0,"",(G800/E800)/12*E800)</f>
        <v>0</v>
      </c>
      <c r="G801" s="34">
        <f>F801</f>
        <v>0</v>
      </c>
      <c r="H801" s="101"/>
      <c r="I801" s="53" t="s">
        <v>476</v>
      </c>
      <c r="J801" s="53" t="str">
        <f>VLOOKUP(I801,Presupuesto!$B$11:$C$565,2,0)</f>
        <v>AGUINALDO Y DECIMO CUARTO MES</v>
      </c>
      <c r="K801" s="35" t="str">
        <f t="shared" si="26"/>
        <v>Posgrado</v>
      </c>
      <c r="L801" s="35" t="s">
        <v>355</v>
      </c>
    </row>
    <row r="802" spans="3:12" ht="15.75" thickBot="1" x14ac:dyDescent="0.3">
      <c r="C802" s="109" t="s">
        <v>27</v>
      </c>
      <c r="D802" s="100"/>
      <c r="E802" s="91">
        <v>0</v>
      </c>
      <c r="F802" s="54">
        <f>IF(E800&lt;6,"",((E800-6)/12)*(G800/E800))</f>
        <v>0</v>
      </c>
      <c r="G802" s="34">
        <f>F802</f>
        <v>0</v>
      </c>
      <c r="H802" s="101"/>
      <c r="I802" s="38" t="s">
        <v>479</v>
      </c>
      <c r="J802" s="38" t="str">
        <f>VLOOKUP(I802,Presupuesto!$B$11:$C$565,2,0)</f>
        <v>DECIMOCUARTO MES</v>
      </c>
      <c r="K802" s="35" t="str">
        <f t="shared" si="26"/>
        <v>Posgrado</v>
      </c>
      <c r="L802" s="35" t="s">
        <v>355</v>
      </c>
    </row>
    <row r="803" spans="3:12" ht="15.75" thickBot="1" x14ac:dyDescent="0.3">
      <c r="C803" s="74" t="s">
        <v>444</v>
      </c>
      <c r="D803" s="136"/>
      <c r="E803" s="89">
        <v>12</v>
      </c>
      <c r="F803" s="239">
        <f>HLOOKUP($C803,$BZ$2:$CM$3,2,0)</f>
        <v>35733.589999999997</v>
      </c>
      <c r="G803" s="50">
        <f>D803*E803*F803</f>
        <v>0</v>
      </c>
      <c r="H803" s="103"/>
      <c r="I803" s="51" t="s">
        <v>456</v>
      </c>
      <c r="J803" s="51" t="str">
        <f>VLOOKUP(I803,Presupuesto!$B$11:$C$565,2,0)</f>
        <v>SUELDOS Y SALARIOS PERMANENTES</v>
      </c>
      <c r="K803" s="35" t="str">
        <f t="shared" si="26"/>
        <v>Posgrado</v>
      </c>
      <c r="L803" s="35" t="s">
        <v>355</v>
      </c>
    </row>
    <row r="804" spans="3:12" x14ac:dyDescent="0.25">
      <c r="C804" s="108" t="s">
        <v>26</v>
      </c>
      <c r="D804" s="100"/>
      <c r="E804" s="91">
        <v>0</v>
      </c>
      <c r="F804" s="37">
        <f>IF(E803=0,"",(G803/E803)/12*E803)</f>
        <v>0</v>
      </c>
      <c r="G804" s="34">
        <f>F804</f>
        <v>0</v>
      </c>
      <c r="H804" s="101"/>
      <c r="I804" s="53" t="s">
        <v>476</v>
      </c>
      <c r="J804" s="53" t="str">
        <f>VLOOKUP(I804,Presupuesto!$B$11:$C$565,2,0)</f>
        <v>AGUINALDO Y DECIMO CUARTO MES</v>
      </c>
      <c r="K804" s="35" t="str">
        <f t="shared" si="26"/>
        <v>Posgrado</v>
      </c>
      <c r="L804" s="35" t="s">
        <v>355</v>
      </c>
    </row>
    <row r="805" spans="3:12" ht="15.75" thickBot="1" x14ac:dyDescent="0.3">
      <c r="C805" s="109" t="s">
        <v>27</v>
      </c>
      <c r="D805" s="100"/>
      <c r="E805" s="91">
        <v>0</v>
      </c>
      <c r="F805" s="54">
        <f>IF(E803&lt;6,"",((E803-6)/12)*(G803/E803))</f>
        <v>0</v>
      </c>
      <c r="G805" s="34">
        <f>F805</f>
        <v>0</v>
      </c>
      <c r="H805" s="101"/>
      <c r="I805" s="38" t="s">
        <v>479</v>
      </c>
      <c r="J805" s="38" t="str">
        <f>VLOOKUP(I805,Presupuesto!$B$11:$C$565,2,0)</f>
        <v>DECIMOCUARTO MES</v>
      </c>
      <c r="K805" s="35" t="str">
        <f t="shared" si="26"/>
        <v>Posgrado</v>
      </c>
      <c r="L805" s="35" t="s">
        <v>355</v>
      </c>
    </row>
    <row r="806" spans="3:12" ht="15.75" thickBot="1" x14ac:dyDescent="0.3">
      <c r="C806" s="74" t="s">
        <v>445</v>
      </c>
      <c r="D806" s="136"/>
      <c r="E806" s="89">
        <v>12</v>
      </c>
      <c r="F806" s="239">
        <f>HLOOKUP($C806,$BZ$2:$CM$3,2,0)</f>
        <v>31763.19</v>
      </c>
      <c r="G806" s="50">
        <f>D806*E806*F806</f>
        <v>0</v>
      </c>
      <c r="H806" s="103"/>
      <c r="I806" s="51" t="s">
        <v>456</v>
      </c>
      <c r="J806" s="51" t="str">
        <f>VLOOKUP(I806,Presupuesto!$B$11:$C$565,2,0)</f>
        <v>SUELDOS Y SALARIOS PERMANENTES</v>
      </c>
      <c r="K806" s="35" t="str">
        <f t="shared" si="26"/>
        <v>Posgrado</v>
      </c>
      <c r="L806" s="35" t="s">
        <v>355</v>
      </c>
    </row>
    <row r="807" spans="3:12" x14ac:dyDescent="0.25">
      <c r="C807" s="108" t="s">
        <v>26</v>
      </c>
      <c r="D807" s="100"/>
      <c r="E807" s="91">
        <v>0</v>
      </c>
      <c r="F807" s="37">
        <f>IF(E806=0,"",(G806/E806)/12*E806)</f>
        <v>0</v>
      </c>
      <c r="G807" s="34">
        <f>F807</f>
        <v>0</v>
      </c>
      <c r="H807" s="101"/>
      <c r="I807" s="53" t="s">
        <v>476</v>
      </c>
      <c r="J807" s="53" t="str">
        <f>VLOOKUP(I807,Presupuesto!$B$11:$C$565,2,0)</f>
        <v>AGUINALDO Y DECIMO CUARTO MES</v>
      </c>
      <c r="K807" s="35" t="str">
        <f t="shared" si="26"/>
        <v>Posgrado</v>
      </c>
      <c r="L807" s="35" t="s">
        <v>355</v>
      </c>
    </row>
    <row r="808" spans="3:12" ht="15.75" thickBot="1" x14ac:dyDescent="0.3">
      <c r="C808" s="109" t="s">
        <v>27</v>
      </c>
      <c r="D808" s="100"/>
      <c r="E808" s="91">
        <v>0</v>
      </c>
      <c r="F808" s="54">
        <f>IF(E806&lt;6,"",((E806-6)/12)*(G806/E806))</f>
        <v>0</v>
      </c>
      <c r="G808" s="34">
        <f>F808</f>
        <v>0</v>
      </c>
      <c r="H808" s="101"/>
      <c r="I808" s="38" t="s">
        <v>479</v>
      </c>
      <c r="J808" s="38" t="str">
        <f>VLOOKUP(I808,Presupuesto!$B$11:$C$565,2,0)</f>
        <v>DECIMOCUARTO MES</v>
      </c>
      <c r="K808" s="35" t="str">
        <f t="shared" si="26"/>
        <v>Posgrado</v>
      </c>
      <c r="L808" s="35" t="s">
        <v>355</v>
      </c>
    </row>
    <row r="809" spans="3:12" ht="15.75" thickBot="1" x14ac:dyDescent="0.3">
      <c r="C809" s="74" t="s">
        <v>446</v>
      </c>
      <c r="D809" s="136"/>
      <c r="E809" s="89">
        <v>12</v>
      </c>
      <c r="F809" s="239">
        <f>HLOOKUP($C809,$BZ$2:$CM$3,2,0)</f>
        <v>29777.99</v>
      </c>
      <c r="G809" s="50">
        <f>D809*E809*F809</f>
        <v>0</v>
      </c>
      <c r="H809" s="103"/>
      <c r="I809" s="51" t="s">
        <v>456</v>
      </c>
      <c r="J809" s="51" t="str">
        <f>VLOOKUP(I809,Presupuesto!$B$11:$C$565,2,0)</f>
        <v>SUELDOS Y SALARIOS PERMANENTES</v>
      </c>
      <c r="K809" s="35" t="str">
        <f t="shared" si="26"/>
        <v>Posgrado</v>
      </c>
      <c r="L809" s="35" t="s">
        <v>355</v>
      </c>
    </row>
    <row r="810" spans="3:12" x14ac:dyDescent="0.25">
      <c r="C810" s="108" t="s">
        <v>26</v>
      </c>
      <c r="D810" s="100"/>
      <c r="E810" s="91">
        <v>0</v>
      </c>
      <c r="F810" s="37">
        <f>IF(E809=0,"",(G809/E809)/12*E809)</f>
        <v>0</v>
      </c>
      <c r="G810" s="34">
        <f>F810</f>
        <v>0</v>
      </c>
      <c r="H810" s="101"/>
      <c r="I810" s="53" t="s">
        <v>476</v>
      </c>
      <c r="J810" s="53" t="str">
        <f>VLOOKUP(I810,Presupuesto!$B$11:$C$565,2,0)</f>
        <v>AGUINALDO Y DECIMO CUARTO MES</v>
      </c>
      <c r="K810" s="35" t="str">
        <f t="shared" si="26"/>
        <v>Posgrado</v>
      </c>
      <c r="L810" s="35" t="s">
        <v>355</v>
      </c>
    </row>
    <row r="811" spans="3:12" ht="15.75" thickBot="1" x14ac:dyDescent="0.3">
      <c r="C811" s="109" t="s">
        <v>27</v>
      </c>
      <c r="D811" s="100"/>
      <c r="E811" s="91">
        <v>0</v>
      </c>
      <c r="F811" s="54">
        <f>IF(E809&lt;6,"",((E809-6)/12)*(G809/E809))</f>
        <v>0</v>
      </c>
      <c r="G811" s="34">
        <f>F811</f>
        <v>0</v>
      </c>
      <c r="H811" s="101"/>
      <c r="I811" s="38" t="s">
        <v>479</v>
      </c>
      <c r="J811" s="38" t="str">
        <f>VLOOKUP(I811,Presupuesto!$B$11:$C$565,2,0)</f>
        <v>DECIMOCUARTO MES</v>
      </c>
      <c r="K811" s="35" t="str">
        <f t="shared" si="26"/>
        <v>Posgrado</v>
      </c>
      <c r="L811" s="35" t="s">
        <v>355</v>
      </c>
    </row>
    <row r="812" spans="3:12" ht="15.75" thickBot="1" x14ac:dyDescent="0.3">
      <c r="C812" s="74" t="s">
        <v>447</v>
      </c>
      <c r="D812" s="136"/>
      <c r="E812" s="89">
        <v>12</v>
      </c>
      <c r="F812" s="239">
        <f>HLOOKUP($C812,$BZ$2:$CM$3,2,0)</f>
        <v>27792.79</v>
      </c>
      <c r="G812" s="50">
        <f>D812*E812*F812</f>
        <v>0</v>
      </c>
      <c r="H812" s="103"/>
      <c r="I812" s="51" t="s">
        <v>456</v>
      </c>
      <c r="J812" s="51" t="str">
        <f>VLOOKUP(I812,Presupuesto!$B$11:$C$565,2,0)</f>
        <v>SUELDOS Y SALARIOS PERMANENTES</v>
      </c>
      <c r="K812" s="35" t="str">
        <f t="shared" si="26"/>
        <v>Posgrado</v>
      </c>
      <c r="L812" s="35" t="s">
        <v>355</v>
      </c>
    </row>
    <row r="813" spans="3:12" x14ac:dyDescent="0.25">
      <c r="C813" s="108" t="s">
        <v>26</v>
      </c>
      <c r="D813" s="100"/>
      <c r="E813" s="91">
        <v>0</v>
      </c>
      <c r="F813" s="37">
        <f>IF(E812=0,"",(G812/E812)/12*E812)</f>
        <v>0</v>
      </c>
      <c r="G813" s="34">
        <f>F813</f>
        <v>0</v>
      </c>
      <c r="H813" s="101"/>
      <c r="I813" s="53" t="s">
        <v>476</v>
      </c>
      <c r="J813" s="53" t="str">
        <f>VLOOKUP(I813,Presupuesto!$B$11:$C$565,2,0)</f>
        <v>AGUINALDO Y DECIMO CUARTO MES</v>
      </c>
      <c r="K813" s="35" t="str">
        <f t="shared" si="26"/>
        <v>Posgrado</v>
      </c>
      <c r="L813" s="35" t="s">
        <v>355</v>
      </c>
    </row>
    <row r="814" spans="3:12" ht="15.75" thickBot="1" x14ac:dyDescent="0.3">
      <c r="C814" s="109" t="s">
        <v>27</v>
      </c>
      <c r="D814" s="100"/>
      <c r="E814" s="91">
        <v>0</v>
      </c>
      <c r="F814" s="54">
        <f>IF(E812&lt;6,"",((E812-6)/12)*(G812/E812))</f>
        <v>0</v>
      </c>
      <c r="G814" s="34">
        <f>F814</f>
        <v>0</v>
      </c>
      <c r="H814" s="101"/>
      <c r="I814" s="38" t="s">
        <v>479</v>
      </c>
      <c r="J814" s="38" t="str">
        <f>VLOOKUP(I814,Presupuesto!$B$11:$C$565,2,0)</f>
        <v>DECIMOCUARTO MES</v>
      </c>
      <c r="K814" s="35" t="str">
        <f t="shared" si="26"/>
        <v>Posgrado</v>
      </c>
      <c r="L814" s="35" t="s">
        <v>355</v>
      </c>
    </row>
    <row r="815" spans="3:12" ht="15.75" thickBot="1" x14ac:dyDescent="0.3">
      <c r="C815" s="74" t="s">
        <v>448</v>
      </c>
      <c r="D815" s="136"/>
      <c r="E815" s="89">
        <v>12</v>
      </c>
      <c r="F815" s="239">
        <f>HLOOKUP($C815,$BZ$2:$CM$3,2,0)</f>
        <v>18859.39</v>
      </c>
      <c r="G815" s="50">
        <f>D815*E815*F815</f>
        <v>0</v>
      </c>
      <c r="H815" s="103"/>
      <c r="I815" s="51" t="s">
        <v>456</v>
      </c>
      <c r="J815" s="51" t="str">
        <f>VLOOKUP(I815,Presupuesto!$B$11:$C$565,2,0)</f>
        <v>SUELDOS Y SALARIOS PERMANENTES</v>
      </c>
      <c r="K815" s="35" t="str">
        <f t="shared" si="26"/>
        <v>Posgrado</v>
      </c>
      <c r="L815" s="35" t="s">
        <v>355</v>
      </c>
    </row>
    <row r="816" spans="3:12" x14ac:dyDescent="0.25">
      <c r="C816" s="108" t="s">
        <v>26</v>
      </c>
      <c r="D816" s="100"/>
      <c r="E816" s="91">
        <v>0</v>
      </c>
      <c r="F816" s="37">
        <f>IF(E815=0,"",(G815/E815)/12*E815)</f>
        <v>0</v>
      </c>
      <c r="G816" s="34">
        <f>F816</f>
        <v>0</v>
      </c>
      <c r="H816" s="101"/>
      <c r="I816" s="53" t="s">
        <v>476</v>
      </c>
      <c r="J816" s="53" t="str">
        <f>VLOOKUP(I816,Presupuesto!$B$11:$C$565,2,0)</f>
        <v>AGUINALDO Y DECIMO CUARTO MES</v>
      </c>
      <c r="K816" s="35" t="str">
        <f t="shared" si="26"/>
        <v>Posgrado</v>
      </c>
      <c r="L816" s="35" t="s">
        <v>355</v>
      </c>
    </row>
    <row r="817" spans="3:12" ht="15.75" thickBot="1" x14ac:dyDescent="0.3">
      <c r="C817" s="109" t="s">
        <v>27</v>
      </c>
      <c r="D817" s="100"/>
      <c r="E817" s="91">
        <v>0</v>
      </c>
      <c r="F817" s="54">
        <f>IF(E815&lt;6,"",((E815-6)/12)*(G815/E815))</f>
        <v>0</v>
      </c>
      <c r="G817" s="34">
        <f>F817</f>
        <v>0</v>
      </c>
      <c r="H817" s="101"/>
      <c r="I817" s="38" t="s">
        <v>479</v>
      </c>
      <c r="J817" s="38" t="str">
        <f>VLOOKUP(I817,Presupuesto!$B$11:$C$565,2,0)</f>
        <v>DECIMOCUARTO MES</v>
      </c>
      <c r="K817" s="35" t="str">
        <f t="shared" si="26"/>
        <v>Posgrado</v>
      </c>
      <c r="L817" s="35" t="s">
        <v>355</v>
      </c>
    </row>
    <row r="818" spans="3:12" ht="15.75" thickBot="1" x14ac:dyDescent="0.3">
      <c r="C818" s="74" t="s">
        <v>449</v>
      </c>
      <c r="D818" s="136"/>
      <c r="E818" s="89">
        <v>12</v>
      </c>
      <c r="F818" s="239">
        <f>HLOOKUP($C818,$BZ$2:$CM$3,2,0)</f>
        <v>17866.8</v>
      </c>
      <c r="G818" s="50">
        <f>D818*E818*F818</f>
        <v>0</v>
      </c>
      <c r="H818" s="103"/>
      <c r="I818" s="51" t="s">
        <v>456</v>
      </c>
      <c r="J818" s="51" t="str">
        <f>VLOOKUP(I818,Presupuesto!$B$11:$C$565,2,0)</f>
        <v>SUELDOS Y SALARIOS PERMANENTES</v>
      </c>
      <c r="K818" s="35" t="str">
        <f t="shared" si="26"/>
        <v>Posgrado</v>
      </c>
      <c r="L818" s="35" t="s">
        <v>355</v>
      </c>
    </row>
    <row r="819" spans="3:12" x14ac:dyDescent="0.25">
      <c r="C819" s="108" t="s">
        <v>26</v>
      </c>
      <c r="D819" s="100"/>
      <c r="E819" s="91">
        <v>0</v>
      </c>
      <c r="F819" s="37">
        <f>IF(E818=0,"",(G818/E818)/12*E818)</f>
        <v>0</v>
      </c>
      <c r="G819" s="34">
        <f>F819</f>
        <v>0</v>
      </c>
      <c r="H819" s="101"/>
      <c r="I819" s="53" t="s">
        <v>476</v>
      </c>
      <c r="J819" s="53" t="str">
        <f>VLOOKUP(I819,Presupuesto!$B$11:$C$565,2,0)</f>
        <v>AGUINALDO Y DECIMO CUARTO MES</v>
      </c>
      <c r="K819" s="35" t="str">
        <f t="shared" si="26"/>
        <v>Posgrado</v>
      </c>
      <c r="L819" s="35" t="s">
        <v>355</v>
      </c>
    </row>
    <row r="820" spans="3:12" ht="15.75" thickBot="1" x14ac:dyDescent="0.3">
      <c r="C820" s="109" t="s">
        <v>27</v>
      </c>
      <c r="D820" s="100"/>
      <c r="E820" s="91">
        <v>0</v>
      </c>
      <c r="F820" s="54">
        <f>IF(E818&lt;6,"",((E818-6)/12)*(G818/E818))</f>
        <v>0</v>
      </c>
      <c r="G820" s="34">
        <f>F820</f>
        <v>0</v>
      </c>
      <c r="H820" s="101"/>
      <c r="I820" s="38" t="s">
        <v>479</v>
      </c>
      <c r="J820" s="38" t="str">
        <f>VLOOKUP(I820,Presupuesto!$B$11:$C$565,2,0)</f>
        <v>DECIMOCUARTO MES</v>
      </c>
      <c r="K820" s="35" t="str">
        <f t="shared" si="26"/>
        <v>Posgrado</v>
      </c>
      <c r="L820" s="35" t="s">
        <v>355</v>
      </c>
    </row>
    <row r="821" spans="3:12" ht="15.75" thickBot="1" x14ac:dyDescent="0.3">
      <c r="C821" s="74" t="s">
        <v>450</v>
      </c>
      <c r="D821" s="136"/>
      <c r="E821" s="89">
        <v>12</v>
      </c>
      <c r="F821" s="239">
        <f>HLOOKUP($C821,$BZ$2:$CM$3,2,0)</f>
        <v>13896.4</v>
      </c>
      <c r="G821" s="50">
        <f>D821*E821*F821</f>
        <v>0</v>
      </c>
      <c r="H821" s="103"/>
      <c r="I821" s="51" t="s">
        <v>456</v>
      </c>
      <c r="J821" s="51" t="str">
        <f>VLOOKUP(I821,Presupuesto!$B$11:$C$565,2,0)</f>
        <v>SUELDOS Y SALARIOS PERMANENTES</v>
      </c>
      <c r="K821" s="35" t="str">
        <f t="shared" si="26"/>
        <v>Posgrado</v>
      </c>
      <c r="L821" s="35" t="s">
        <v>355</v>
      </c>
    </row>
    <row r="822" spans="3:12" x14ac:dyDescent="0.25">
      <c r="C822" s="108" t="s">
        <v>26</v>
      </c>
      <c r="D822" s="100"/>
      <c r="E822" s="91">
        <v>0</v>
      </c>
      <c r="F822" s="37">
        <f>IF(E821=0,"",(G821/E821)/12*E821)</f>
        <v>0</v>
      </c>
      <c r="G822" s="34">
        <f>F822</f>
        <v>0</v>
      </c>
      <c r="H822" s="101"/>
      <c r="I822" s="53" t="s">
        <v>476</v>
      </c>
      <c r="J822" s="53" t="str">
        <f>VLOOKUP(I822,Presupuesto!$B$11:$C$565,2,0)</f>
        <v>AGUINALDO Y DECIMO CUARTO MES</v>
      </c>
      <c r="K822" s="35" t="str">
        <f t="shared" si="26"/>
        <v>Posgrado</v>
      </c>
      <c r="L822" s="35" t="s">
        <v>355</v>
      </c>
    </row>
    <row r="823" spans="3:12" ht="15.75" thickBot="1" x14ac:dyDescent="0.3">
      <c r="C823" s="109" t="s">
        <v>27</v>
      </c>
      <c r="D823" s="100"/>
      <c r="E823" s="91">
        <v>0</v>
      </c>
      <c r="F823" s="54">
        <f>IF(E821&lt;6,"",((E821-6)/12)*(G821/E821))</f>
        <v>0</v>
      </c>
      <c r="G823" s="34">
        <f>F823</f>
        <v>0</v>
      </c>
      <c r="H823" s="101"/>
      <c r="I823" s="38" t="s">
        <v>479</v>
      </c>
      <c r="J823" s="38" t="str">
        <f>VLOOKUP(I823,Presupuesto!$B$11:$C$565,2,0)</f>
        <v>DECIMOCUARTO MES</v>
      </c>
      <c r="K823" s="35" t="str">
        <f t="shared" si="26"/>
        <v>Posgrado</v>
      </c>
      <c r="L823" s="35" t="s">
        <v>355</v>
      </c>
    </row>
    <row r="824" spans="3:12" ht="15.75" thickBot="1" x14ac:dyDescent="0.3">
      <c r="C824" s="74" t="s">
        <v>451</v>
      </c>
      <c r="D824" s="136"/>
      <c r="E824" s="89">
        <v>12</v>
      </c>
      <c r="F824" s="239">
        <f>HLOOKUP($C824,$BZ$2:$CM$3,2,0)</f>
        <v>15004.09</v>
      </c>
      <c r="G824" s="50">
        <f>D824*E824*F824</f>
        <v>0</v>
      </c>
      <c r="H824" s="103"/>
      <c r="I824" s="51" t="s">
        <v>456</v>
      </c>
      <c r="J824" s="51" t="str">
        <f>VLOOKUP(I824,Presupuesto!$B$11:$C$565,2,0)</f>
        <v>SUELDOS Y SALARIOS PERMANENTES</v>
      </c>
      <c r="K824" s="35" t="str">
        <f t="shared" si="26"/>
        <v>Posgrado</v>
      </c>
      <c r="L824" s="35" t="s">
        <v>355</v>
      </c>
    </row>
    <row r="825" spans="3:12" x14ac:dyDescent="0.25">
      <c r="C825" s="108" t="s">
        <v>26</v>
      </c>
      <c r="D825" s="100"/>
      <c r="E825" s="91">
        <v>0</v>
      </c>
      <c r="F825" s="37">
        <f>IF(E824=0,"",(G824/E824)/12*E824)</f>
        <v>0</v>
      </c>
      <c r="G825" s="34">
        <f>F825</f>
        <v>0</v>
      </c>
      <c r="H825" s="101"/>
      <c r="I825" s="53" t="s">
        <v>476</v>
      </c>
      <c r="J825" s="53" t="str">
        <f>VLOOKUP(I825,Presupuesto!$B$11:$C$565,2,0)</f>
        <v>AGUINALDO Y DECIMO CUARTO MES</v>
      </c>
      <c r="K825" s="35" t="str">
        <f t="shared" si="26"/>
        <v>Posgrado</v>
      </c>
      <c r="L825" s="35" t="s">
        <v>355</v>
      </c>
    </row>
    <row r="826" spans="3:12" ht="15.75" thickBot="1" x14ac:dyDescent="0.3">
      <c r="C826" s="109" t="s">
        <v>27</v>
      </c>
      <c r="D826" s="100"/>
      <c r="E826" s="91">
        <v>0</v>
      </c>
      <c r="F826" s="54">
        <f>IF(E824&lt;6,"",((E824-6)/12)*(G824/E824))</f>
        <v>0</v>
      </c>
      <c r="G826" s="34">
        <f>F826</f>
        <v>0</v>
      </c>
      <c r="H826" s="101"/>
      <c r="I826" s="38" t="s">
        <v>479</v>
      </c>
      <c r="J826" s="38" t="str">
        <f>VLOOKUP(I826,Presupuesto!$B$11:$C$565,2,0)</f>
        <v>DECIMOCUARTO MES</v>
      </c>
      <c r="K826" s="35" t="str">
        <f t="shared" si="26"/>
        <v>Posgrado</v>
      </c>
      <c r="L826" s="35" t="s">
        <v>355</v>
      </c>
    </row>
    <row r="827" spans="3:12" ht="15.75" thickBot="1" x14ac:dyDescent="0.3">
      <c r="C827" s="74" t="s">
        <v>452</v>
      </c>
      <c r="D827" s="136"/>
      <c r="E827" s="89">
        <v>12</v>
      </c>
      <c r="F827" s="239">
        <f>HLOOKUP($C827,$BZ$2:$CM$3,2,0)</f>
        <v>13238.9</v>
      </c>
      <c r="G827" s="50">
        <f>D827*E827*F827</f>
        <v>0</v>
      </c>
      <c r="H827" s="103"/>
      <c r="I827" s="51" t="s">
        <v>456</v>
      </c>
      <c r="J827" s="51" t="str">
        <f>VLOOKUP(I827,Presupuesto!$B$11:$C$565,2,0)</f>
        <v>SUELDOS Y SALARIOS PERMANENTES</v>
      </c>
      <c r="K827" s="35" t="str">
        <f t="shared" si="26"/>
        <v>Posgrado</v>
      </c>
      <c r="L827" s="35" t="s">
        <v>355</v>
      </c>
    </row>
    <row r="828" spans="3:12" x14ac:dyDescent="0.25">
      <c r="C828" s="108" t="s">
        <v>26</v>
      </c>
      <c r="D828" s="100"/>
      <c r="E828" s="91">
        <v>0</v>
      </c>
      <c r="F828" s="37">
        <f>IF(E827=0,"",(G827/E827)/12*E827)</f>
        <v>0</v>
      </c>
      <c r="G828" s="34">
        <f>F828</f>
        <v>0</v>
      </c>
      <c r="H828" s="101"/>
      <c r="I828" s="53" t="s">
        <v>476</v>
      </c>
      <c r="J828" s="53" t="str">
        <f>VLOOKUP(I828,Presupuesto!$B$11:$C$565,2,0)</f>
        <v>AGUINALDO Y DECIMO CUARTO MES</v>
      </c>
      <c r="K828" s="35" t="str">
        <f t="shared" si="26"/>
        <v>Posgrado</v>
      </c>
      <c r="L828" s="35" t="s">
        <v>355</v>
      </c>
    </row>
    <row r="829" spans="3:12" ht="15.75" thickBot="1" x14ac:dyDescent="0.3">
      <c r="C829" s="109" t="s">
        <v>27</v>
      </c>
      <c r="D829" s="100"/>
      <c r="E829" s="91">
        <v>0</v>
      </c>
      <c r="F829" s="54">
        <f>IF(E827&lt;6,"",((E827-6)/12)*(G827/E827))</f>
        <v>0</v>
      </c>
      <c r="G829" s="34">
        <f>F829</f>
        <v>0</v>
      </c>
      <c r="H829" s="101"/>
      <c r="I829" s="38" t="s">
        <v>479</v>
      </c>
      <c r="J829" s="38" t="str">
        <f>VLOOKUP(I829,Presupuesto!$B$11:$C$565,2,0)</f>
        <v>DECIMOCUARTO MES</v>
      </c>
      <c r="K829" s="35" t="str">
        <f t="shared" si="26"/>
        <v>Posgrado</v>
      </c>
      <c r="L829" s="35" t="s">
        <v>355</v>
      </c>
    </row>
    <row r="830" spans="3:12" ht="15.75" thickBot="1" x14ac:dyDescent="0.3">
      <c r="C830" s="74" t="s">
        <v>453</v>
      </c>
      <c r="D830" s="136"/>
      <c r="E830" s="89">
        <v>12</v>
      </c>
      <c r="F830" s="239">
        <f>HLOOKUP($C830,$BZ$2:$CM$3,2,0)</f>
        <v>12356.31</v>
      </c>
      <c r="G830" s="50">
        <f>D830*E830*F830</f>
        <v>0</v>
      </c>
      <c r="H830" s="103"/>
      <c r="I830" s="51" t="s">
        <v>456</v>
      </c>
      <c r="J830" s="51" t="str">
        <f>VLOOKUP(I830,Presupuesto!$B$11:$C$565,2,0)</f>
        <v>SUELDOS Y SALARIOS PERMANENTES</v>
      </c>
      <c r="K830" s="35" t="str">
        <f t="shared" ref="K830:K847" si="27">$K$797</f>
        <v>Posgrado</v>
      </c>
      <c r="L830" s="35" t="s">
        <v>355</v>
      </c>
    </row>
    <row r="831" spans="3:12" x14ac:dyDescent="0.25">
      <c r="C831" s="108" t="s">
        <v>26</v>
      </c>
      <c r="D831" s="100"/>
      <c r="E831" s="91">
        <v>0</v>
      </c>
      <c r="F831" s="37">
        <f>IF(E830=0,"",(G830/E830)/12*E830)</f>
        <v>0</v>
      </c>
      <c r="G831" s="34">
        <f>F831</f>
        <v>0</v>
      </c>
      <c r="H831" s="101"/>
      <c r="I831" s="53" t="s">
        <v>476</v>
      </c>
      <c r="J831" s="53" t="str">
        <f>VLOOKUP(I831,Presupuesto!$B$11:$C$565,2,0)</f>
        <v>AGUINALDO Y DECIMO CUARTO MES</v>
      </c>
      <c r="K831" s="35" t="str">
        <f t="shared" si="27"/>
        <v>Posgrado</v>
      </c>
      <c r="L831" s="35" t="s">
        <v>355</v>
      </c>
    </row>
    <row r="832" spans="3:12" ht="15.75" thickBot="1" x14ac:dyDescent="0.3">
      <c r="C832" s="109" t="s">
        <v>27</v>
      </c>
      <c r="D832" s="100"/>
      <c r="E832" s="91">
        <v>0</v>
      </c>
      <c r="F832" s="54">
        <f>IF(E830&lt;6,"",((E830-6)/12)*(G830/E830))</f>
        <v>0</v>
      </c>
      <c r="G832" s="34">
        <f>F832</f>
        <v>0</v>
      </c>
      <c r="H832" s="101"/>
      <c r="I832" s="38" t="s">
        <v>479</v>
      </c>
      <c r="J832" s="38" t="str">
        <f>VLOOKUP(I832,Presupuesto!$B$11:$C$565,2,0)</f>
        <v>DECIMOCUARTO MES</v>
      </c>
      <c r="K832" s="35" t="str">
        <f t="shared" si="27"/>
        <v>Posgrado</v>
      </c>
      <c r="L832" s="35" t="s">
        <v>355</v>
      </c>
    </row>
    <row r="833" spans="3:12" ht="15.75" thickBot="1" x14ac:dyDescent="0.3">
      <c r="C833" s="74" t="s">
        <v>454</v>
      </c>
      <c r="D833" s="136"/>
      <c r="E833" s="89">
        <v>12</v>
      </c>
      <c r="F833" s="239">
        <f>HLOOKUP($C833,$BZ$2:$CM$3,2,0)</f>
        <v>463.22</v>
      </c>
      <c r="G833" s="50">
        <f>D833*E833*F833</f>
        <v>0</v>
      </c>
      <c r="H833" s="103"/>
      <c r="I833" s="51" t="s">
        <v>456</v>
      </c>
      <c r="J833" s="51" t="str">
        <f>VLOOKUP(I833,Presupuesto!$B$11:$C$565,2,0)</f>
        <v>SUELDOS Y SALARIOS PERMANENTES</v>
      </c>
      <c r="K833" s="35" t="str">
        <f t="shared" si="27"/>
        <v>Posgrado</v>
      </c>
      <c r="L833" s="35" t="s">
        <v>355</v>
      </c>
    </row>
    <row r="834" spans="3:12" x14ac:dyDescent="0.25">
      <c r="C834" s="108" t="s">
        <v>26</v>
      </c>
      <c r="D834" s="100"/>
      <c r="E834" s="91">
        <v>0</v>
      </c>
      <c r="F834" s="37">
        <f>IF(E833=0,"",(G833/E833)/12*E833)</f>
        <v>0</v>
      </c>
      <c r="G834" s="34">
        <f>F834</f>
        <v>0</v>
      </c>
      <c r="H834" s="101"/>
      <c r="I834" s="53" t="s">
        <v>476</v>
      </c>
      <c r="J834" s="53" t="str">
        <f>VLOOKUP(I834,Presupuesto!$B$11:$C$565,2,0)</f>
        <v>AGUINALDO Y DECIMO CUARTO MES</v>
      </c>
      <c r="K834" s="35" t="str">
        <f t="shared" si="27"/>
        <v>Posgrado</v>
      </c>
      <c r="L834" s="35" t="s">
        <v>355</v>
      </c>
    </row>
    <row r="835" spans="3:12" ht="15.75" thickBot="1" x14ac:dyDescent="0.3">
      <c r="C835" s="109" t="s">
        <v>27</v>
      </c>
      <c r="D835" s="100"/>
      <c r="E835" s="91">
        <v>0</v>
      </c>
      <c r="F835" s="54">
        <f>IF(E833&lt;6,"",((E833-6)/12)*(G833/E833))</f>
        <v>0</v>
      </c>
      <c r="G835" s="34">
        <f>F835</f>
        <v>0</v>
      </c>
      <c r="H835" s="101"/>
      <c r="I835" s="38" t="s">
        <v>479</v>
      </c>
      <c r="J835" s="38" t="str">
        <f>VLOOKUP(I835,Presupuesto!$B$11:$C$565,2,0)</f>
        <v>DECIMOCUARTO MES</v>
      </c>
      <c r="K835" s="35" t="str">
        <f t="shared" si="27"/>
        <v>Posgrado</v>
      </c>
      <c r="L835" s="35" t="s">
        <v>355</v>
      </c>
    </row>
    <row r="836" spans="3:12" ht="15.75" thickBot="1" x14ac:dyDescent="0.3">
      <c r="C836" s="74" t="s">
        <v>455</v>
      </c>
      <c r="D836" s="136"/>
      <c r="E836" s="89">
        <v>12</v>
      </c>
      <c r="F836" s="239">
        <f>HLOOKUP($C836,$BZ$2:$CM$3,2,0)</f>
        <v>2007.3</v>
      </c>
      <c r="G836" s="50">
        <f>D836*E836*F836</f>
        <v>0</v>
      </c>
      <c r="H836" s="103"/>
      <c r="I836" s="51" t="s">
        <v>456</v>
      </c>
      <c r="J836" s="51" t="str">
        <f>VLOOKUP(I836,Presupuesto!$B$11:$C$565,2,0)</f>
        <v>SUELDOS Y SALARIOS PERMANENTES</v>
      </c>
      <c r="K836" s="35" t="str">
        <f t="shared" si="27"/>
        <v>Posgrado</v>
      </c>
      <c r="L836" s="35" t="s">
        <v>355</v>
      </c>
    </row>
    <row r="837" spans="3:12" x14ac:dyDescent="0.25">
      <c r="C837" s="108" t="s">
        <v>26</v>
      </c>
      <c r="D837" s="100"/>
      <c r="E837" s="91">
        <v>0</v>
      </c>
      <c r="F837" s="37">
        <f>IF(E836=0,"",(G836/E836)/12*E836)</f>
        <v>0</v>
      </c>
      <c r="G837" s="34">
        <f>F837</f>
        <v>0</v>
      </c>
      <c r="H837" s="101"/>
      <c r="I837" s="53" t="s">
        <v>476</v>
      </c>
      <c r="J837" s="53" t="str">
        <f>VLOOKUP(I837,Presupuesto!$B$11:$C$565,2,0)</f>
        <v>AGUINALDO Y DECIMO CUARTO MES</v>
      </c>
      <c r="K837" s="35" t="str">
        <f t="shared" si="27"/>
        <v>Posgrado</v>
      </c>
      <c r="L837" s="35" t="s">
        <v>355</v>
      </c>
    </row>
    <row r="838" spans="3:12" ht="15.75" thickBot="1" x14ac:dyDescent="0.3">
      <c r="C838" s="109" t="s">
        <v>27</v>
      </c>
      <c r="D838" s="100"/>
      <c r="E838" s="91">
        <v>0</v>
      </c>
      <c r="F838" s="54">
        <f>IF(E836&lt;6,"",((E836-6)/12)*(G836/E836))</f>
        <v>0</v>
      </c>
      <c r="G838" s="34">
        <f>F838</f>
        <v>0</v>
      </c>
      <c r="H838" s="101"/>
      <c r="I838" s="38" t="s">
        <v>479</v>
      </c>
      <c r="J838" s="38" t="str">
        <f>VLOOKUP(I838,Presupuesto!$B$11:$C$565,2,0)</f>
        <v>DECIMOCUARTO MES</v>
      </c>
      <c r="K838" s="35" t="str">
        <f t="shared" si="27"/>
        <v>Posgrado</v>
      </c>
      <c r="L838" s="35" t="s">
        <v>355</v>
      </c>
    </row>
    <row r="839" spans="3:12" ht="15.75" thickBot="1" x14ac:dyDescent="0.3">
      <c r="C839" s="77" t="s">
        <v>51</v>
      </c>
      <c r="D839" s="136"/>
      <c r="E839" s="89">
        <v>12</v>
      </c>
      <c r="F839" s="76">
        <v>30000</v>
      </c>
      <c r="G839" s="50">
        <f>D839*E839*F839</f>
        <v>0</v>
      </c>
      <c r="H839" s="103"/>
      <c r="I839" s="51" t="s">
        <v>524</v>
      </c>
      <c r="J839" s="51" t="str">
        <f>VLOOKUP(I839,Presupuesto!$B$11:$C$565,2,0)</f>
        <v>CONTRATOS ESPECIALES</v>
      </c>
      <c r="K839" s="35" t="str">
        <f t="shared" si="27"/>
        <v>Posgrado</v>
      </c>
      <c r="L839" s="35" t="s">
        <v>355</v>
      </c>
    </row>
    <row r="840" spans="3:12" x14ac:dyDescent="0.25">
      <c r="C840" s="108" t="s">
        <v>26</v>
      </c>
      <c r="D840" s="100"/>
      <c r="E840" s="91">
        <v>0</v>
      </c>
      <c r="F840" s="54">
        <f>IF(E839=0,"",(G839/E839)/12*E839)</f>
        <v>0</v>
      </c>
      <c r="G840" s="34">
        <f>F840</f>
        <v>0</v>
      </c>
      <c r="H840" s="101"/>
      <c r="I840" s="38" t="s">
        <v>524</v>
      </c>
      <c r="J840" s="38" t="str">
        <f>VLOOKUP(I840,Presupuesto!$B$11:$C$565,2,0)</f>
        <v>CONTRATOS ESPECIALES</v>
      </c>
      <c r="K840" s="35" t="str">
        <f t="shared" si="27"/>
        <v>Posgrado</v>
      </c>
      <c r="L840" s="35" t="s">
        <v>354</v>
      </c>
    </row>
    <row r="841" spans="3:12" ht="15.75" thickBot="1" x14ac:dyDescent="0.3">
      <c r="C841" s="109" t="s">
        <v>27</v>
      </c>
      <c r="D841" s="100"/>
      <c r="E841" s="91">
        <v>0</v>
      </c>
      <c r="F841" s="37">
        <f>IF(E839&lt;6,"",((E839-6)/12)*(G839/E839))</f>
        <v>0</v>
      </c>
      <c r="G841" s="34">
        <f>F841</f>
        <v>0</v>
      </c>
      <c r="H841" s="101"/>
      <c r="I841" s="38" t="s">
        <v>524</v>
      </c>
      <c r="J841" s="38" t="str">
        <f>VLOOKUP(I841,Presupuesto!$B$11:$C$565,2,0)</f>
        <v>CONTRATOS ESPECIALES</v>
      </c>
      <c r="K841" s="35" t="str">
        <f t="shared" si="27"/>
        <v>Posgrado</v>
      </c>
      <c r="L841" s="35" t="s">
        <v>359</v>
      </c>
    </row>
    <row r="842" spans="3:12" ht="15.75" thickBot="1" x14ac:dyDescent="0.3">
      <c r="C842" s="77" t="s">
        <v>28</v>
      </c>
      <c r="D842" s="136"/>
      <c r="E842" s="89">
        <v>12</v>
      </c>
      <c r="F842" s="55">
        <v>30000</v>
      </c>
      <c r="G842" s="50">
        <f>D842*E842*F842</f>
        <v>0</v>
      </c>
      <c r="H842" s="103"/>
      <c r="I842" s="51" t="s">
        <v>665</v>
      </c>
      <c r="J842" s="51" t="str">
        <f>VLOOKUP(I842,Presupuesto!$B$11:$C$565,2,0)</f>
        <v>OTROS SERVICIOS TECNICOS Y PROFESIONALES</v>
      </c>
      <c r="K842" s="35" t="str">
        <f t="shared" si="27"/>
        <v>Posgrado</v>
      </c>
      <c r="L842" s="35" t="s">
        <v>354</v>
      </c>
    </row>
    <row r="843" spans="3:12" x14ac:dyDescent="0.25">
      <c r="C843" s="108" t="s">
        <v>26</v>
      </c>
      <c r="D843" s="100"/>
      <c r="E843" s="91">
        <v>0</v>
      </c>
      <c r="F843" s="37">
        <v>0</v>
      </c>
      <c r="G843" s="34">
        <f>F843</f>
        <v>0</v>
      </c>
      <c r="H843" s="101"/>
      <c r="I843" s="38" t="s">
        <v>665</v>
      </c>
      <c r="J843" s="38" t="str">
        <f>VLOOKUP(I843,Presupuesto!$B$11:$C$565,2,0)</f>
        <v>OTROS SERVICIOS TECNICOS Y PROFESIONALES</v>
      </c>
      <c r="K843" s="35" t="str">
        <f t="shared" si="27"/>
        <v>Posgrado</v>
      </c>
      <c r="L843" s="35" t="s">
        <v>354</v>
      </c>
    </row>
    <row r="844" spans="3:12" ht="15.75" thickBot="1" x14ac:dyDescent="0.3">
      <c r="C844" s="109" t="s">
        <v>27</v>
      </c>
      <c r="D844" s="100"/>
      <c r="E844" s="91">
        <v>0</v>
      </c>
      <c r="F844" s="37">
        <v>0</v>
      </c>
      <c r="G844" s="34">
        <f>F844</f>
        <v>0</v>
      </c>
      <c r="H844" s="101"/>
      <c r="I844" s="38" t="s">
        <v>665</v>
      </c>
      <c r="J844" s="38" t="str">
        <f>VLOOKUP(I844,Presupuesto!$B$11:$C$565,2,0)</f>
        <v>OTROS SERVICIOS TECNICOS Y PROFESIONALES</v>
      </c>
      <c r="K844" s="35" t="str">
        <f t="shared" si="27"/>
        <v>Posgrado</v>
      </c>
      <c r="L844" s="35" t="s">
        <v>354</v>
      </c>
    </row>
    <row r="845" spans="3:12" ht="15.75" thickBot="1" x14ac:dyDescent="0.3">
      <c r="C845" s="77" t="s">
        <v>29</v>
      </c>
      <c r="D845" s="136"/>
      <c r="E845" s="89">
        <v>12</v>
      </c>
      <c r="F845" s="55">
        <v>30000</v>
      </c>
      <c r="G845" s="50">
        <f>D845*E845*F845</f>
        <v>0</v>
      </c>
      <c r="H845" s="103"/>
      <c r="I845" s="51" t="s">
        <v>456</v>
      </c>
      <c r="J845" s="51" t="str">
        <f>VLOOKUP(I845,Presupuesto!$B$11:$C$565,2,0)</f>
        <v>SUELDOS Y SALARIOS PERMANENTES</v>
      </c>
      <c r="K845" s="35" t="str">
        <f t="shared" si="27"/>
        <v>Posgrado</v>
      </c>
      <c r="L845" s="35" t="s">
        <v>354</v>
      </c>
    </row>
    <row r="846" spans="3:12" x14ac:dyDescent="0.25">
      <c r="C846" s="108" t="s">
        <v>26</v>
      </c>
      <c r="D846" s="106"/>
      <c r="E846" s="68">
        <v>0</v>
      </c>
      <c r="F846" s="56">
        <f>IF(E845=0,"",(G845/E845)/12*E845)</f>
        <v>0</v>
      </c>
      <c r="G846" s="57">
        <f>F846</f>
        <v>0</v>
      </c>
      <c r="H846" s="101"/>
      <c r="I846" s="38" t="s">
        <v>476</v>
      </c>
      <c r="J846" s="38" t="str">
        <f>VLOOKUP(I846,Presupuesto!$B$11:$C$565,2,0)</f>
        <v>AGUINALDO Y DECIMO CUARTO MES</v>
      </c>
      <c r="K846" s="35" t="str">
        <f t="shared" si="27"/>
        <v>Posgrado</v>
      </c>
      <c r="L846" s="35" t="s">
        <v>354</v>
      </c>
    </row>
    <row r="847" spans="3:12" ht="15.75" thickBot="1" x14ac:dyDescent="0.3">
      <c r="C847" s="110" t="s">
        <v>27</v>
      </c>
      <c r="D847" s="99"/>
      <c r="E847" s="69">
        <v>0</v>
      </c>
      <c r="F847" s="42">
        <f>IF(E845&lt;6,"",((E845-6)/12)*(G845/E845))</f>
        <v>0</v>
      </c>
      <c r="G847" s="42">
        <f>F847</f>
        <v>0</v>
      </c>
      <c r="H847" s="99"/>
      <c r="I847" s="43" t="s">
        <v>479</v>
      </c>
      <c r="J847" s="61" t="str">
        <f>VLOOKUP(I847,Presupuesto!$B$11:$C$565,2,0)</f>
        <v>DECIMOCUARTO MES</v>
      </c>
      <c r="K847" s="43" t="str">
        <f t="shared" si="27"/>
        <v>Posgrado</v>
      </c>
      <c r="L847" s="61" t="s">
        <v>354</v>
      </c>
    </row>
    <row r="849" spans="3:12" ht="15.75" thickBot="1" x14ac:dyDescent="0.3"/>
    <row r="850" spans="3:12" ht="15.75" thickBot="1" x14ac:dyDescent="0.3">
      <c r="C850" s="7" t="s">
        <v>11</v>
      </c>
      <c r="D850" s="2">
        <f>SUM(G857:G907)</f>
        <v>0</v>
      </c>
      <c r="E850" s="30"/>
      <c r="F850" s="30"/>
      <c r="G850" s="30"/>
      <c r="H850" s="14"/>
      <c r="I850" s="14"/>
      <c r="J850" s="14"/>
    </row>
    <row r="851" spans="3:12" x14ac:dyDescent="0.25">
      <c r="D851" s="3"/>
      <c r="E851" s="30"/>
      <c r="F851" s="30"/>
      <c r="G851" s="30"/>
      <c r="H851" s="14"/>
      <c r="I851" s="14"/>
      <c r="J851" s="14"/>
    </row>
    <row r="852" spans="3:12" x14ac:dyDescent="0.25">
      <c r="D852" s="3"/>
      <c r="E852" s="30"/>
      <c r="F852" s="30"/>
      <c r="G852" s="30"/>
      <c r="H852" s="14"/>
      <c r="I852" s="14"/>
      <c r="J852" s="14"/>
    </row>
    <row r="853" spans="3:12" ht="15.75" x14ac:dyDescent="0.25">
      <c r="C853" s="139" t="s">
        <v>352</v>
      </c>
      <c r="D853" s="302"/>
      <c r="E853" s="30"/>
      <c r="F853" s="30"/>
      <c r="G853" s="30"/>
      <c r="H853" s="14"/>
      <c r="I853" s="14"/>
      <c r="J853" s="14"/>
    </row>
    <row r="854" spans="3:12" ht="18.75" x14ac:dyDescent="0.25">
      <c r="C854" s="147"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
      <c r="E854" s="30"/>
      <c r="F854" s="30"/>
      <c r="G854" s="30"/>
      <c r="H854" s="14"/>
      <c r="I854" s="14"/>
      <c r="J854" s="14"/>
      <c r="K854" s="90"/>
    </row>
    <row r="855" spans="3:12" ht="15.75" thickBot="1" x14ac:dyDescent="0.3">
      <c r="C855" s="114"/>
      <c r="D855" s="3"/>
      <c r="E855" s="30"/>
      <c r="F855" s="30"/>
      <c r="G855" s="30"/>
      <c r="H855" s="14"/>
      <c r="I855" s="14"/>
      <c r="J855" s="14"/>
      <c r="K855" s="90"/>
    </row>
    <row r="856" spans="3:12" ht="30.75" thickBot="1" x14ac:dyDescent="0.3">
      <c r="C856" s="71" t="s">
        <v>12</v>
      </c>
      <c r="D856" s="75" t="s">
        <v>23</v>
      </c>
      <c r="E856" s="107" t="s">
        <v>24</v>
      </c>
      <c r="F856" s="75" t="s">
        <v>25</v>
      </c>
      <c r="G856" s="72" t="s">
        <v>6</v>
      </c>
      <c r="H856" s="70" t="s">
        <v>91</v>
      </c>
      <c r="I856" s="73" t="s">
        <v>14</v>
      </c>
      <c r="J856" s="73" t="s">
        <v>92</v>
      </c>
      <c r="K856" s="73" t="s">
        <v>370</v>
      </c>
      <c r="L856" s="73" t="s">
        <v>371</v>
      </c>
    </row>
    <row r="857" spans="3:12" ht="15.75" thickBot="1" x14ac:dyDescent="0.3">
      <c r="C857" s="74" t="s">
        <v>442</v>
      </c>
      <c r="D857" s="136"/>
      <c r="E857" s="89">
        <v>12</v>
      </c>
      <c r="F857" s="239">
        <f>HLOOKUP($C857,$BZ$2:$CM$3,2,0)</f>
        <v>43674.39</v>
      </c>
      <c r="G857" s="50">
        <f>D857*E857*F857</f>
        <v>0</v>
      </c>
      <c r="H857" s="103"/>
      <c r="I857" s="51" t="s">
        <v>456</v>
      </c>
      <c r="J857" s="51" t="str">
        <f>VLOOKUP(I857,Presupuesto!$B$11:$C$565,2,0)</f>
        <v>SUELDOS Y SALARIOS PERMANENTES</v>
      </c>
      <c r="K857" s="155" t="s">
        <v>1413</v>
      </c>
      <c r="L857" s="35" t="s">
        <v>354</v>
      </c>
    </row>
    <row r="858" spans="3:12" x14ac:dyDescent="0.25">
      <c r="C858" s="108" t="s">
        <v>26</v>
      </c>
      <c r="D858" s="100"/>
      <c r="E858" s="91">
        <v>0</v>
      </c>
      <c r="F858" s="37">
        <f>IF(E857=0,"",(G857/E857)/12*E857)</f>
        <v>0</v>
      </c>
      <c r="G858" s="34">
        <f>F858</f>
        <v>0</v>
      </c>
      <c r="H858" s="101"/>
      <c r="I858" s="53" t="s">
        <v>476</v>
      </c>
      <c r="J858" s="53" t="str">
        <f>VLOOKUP(I858,Presupuesto!$B$11:$C$565,2,0)</f>
        <v>AGUINALDO Y DECIMO CUARTO MES</v>
      </c>
      <c r="K858" s="35" t="str">
        <f t="shared" ref="K858:K889" si="28">$K$857</f>
        <v>Posgrado</v>
      </c>
      <c r="L858" s="35" t="s">
        <v>372</v>
      </c>
    </row>
    <row r="859" spans="3:12" ht="15.75" thickBot="1" x14ac:dyDescent="0.3">
      <c r="C859" s="109" t="s">
        <v>27</v>
      </c>
      <c r="D859" s="100"/>
      <c r="E859" s="91">
        <v>0</v>
      </c>
      <c r="F859" s="54">
        <f>IF(E857&lt;6,"",((E857-6)/12)*(G857/E857))</f>
        <v>0</v>
      </c>
      <c r="G859" s="34">
        <f>F859</f>
        <v>0</v>
      </c>
      <c r="H859" s="101"/>
      <c r="I859" s="38" t="s">
        <v>479</v>
      </c>
      <c r="J859" s="38" t="str">
        <f>VLOOKUP(I859,Presupuesto!$B$11:$C$565,2,0)</f>
        <v>DECIMOCUARTO MES</v>
      </c>
      <c r="K859" s="35" t="str">
        <f t="shared" si="28"/>
        <v>Posgrado</v>
      </c>
      <c r="L859" s="35" t="s">
        <v>355</v>
      </c>
    </row>
    <row r="860" spans="3:12" ht="15.75" thickBot="1" x14ac:dyDescent="0.3">
      <c r="C860" s="74" t="s">
        <v>443</v>
      </c>
      <c r="D860" s="136"/>
      <c r="E860" s="89">
        <v>12</v>
      </c>
      <c r="F860" s="239">
        <f>HLOOKUP($C860,$BZ$2:$CM$3,2,0)</f>
        <v>39703.99</v>
      </c>
      <c r="G860" s="50">
        <f>D860*E860*F860</f>
        <v>0</v>
      </c>
      <c r="H860" s="103"/>
      <c r="I860" s="51" t="s">
        <v>456</v>
      </c>
      <c r="J860" s="51" t="str">
        <f>VLOOKUP(I860,Presupuesto!$B$11:$C$565,2,0)</f>
        <v>SUELDOS Y SALARIOS PERMANENTES</v>
      </c>
      <c r="K860" s="35" t="str">
        <f t="shared" si="28"/>
        <v>Posgrado</v>
      </c>
      <c r="L860" s="35" t="s">
        <v>355</v>
      </c>
    </row>
    <row r="861" spans="3:12" x14ac:dyDescent="0.25">
      <c r="C861" s="108" t="s">
        <v>26</v>
      </c>
      <c r="D861" s="100"/>
      <c r="E861" s="91">
        <v>0</v>
      </c>
      <c r="F861" s="37">
        <f>IF(E860=0,"",(G860/E860)/12*E860)</f>
        <v>0</v>
      </c>
      <c r="G861" s="34">
        <f>F861</f>
        <v>0</v>
      </c>
      <c r="H861" s="101"/>
      <c r="I861" s="53" t="s">
        <v>476</v>
      </c>
      <c r="J861" s="53" t="str">
        <f>VLOOKUP(I861,Presupuesto!$B$11:$C$565,2,0)</f>
        <v>AGUINALDO Y DECIMO CUARTO MES</v>
      </c>
      <c r="K861" s="35" t="str">
        <f t="shared" si="28"/>
        <v>Posgrado</v>
      </c>
      <c r="L861" s="35" t="s">
        <v>355</v>
      </c>
    </row>
    <row r="862" spans="3:12" ht="15.75" thickBot="1" x14ac:dyDescent="0.3">
      <c r="C862" s="109" t="s">
        <v>27</v>
      </c>
      <c r="D862" s="100"/>
      <c r="E862" s="91">
        <v>0</v>
      </c>
      <c r="F862" s="54">
        <f>IF(E860&lt;6,"",((E860-6)/12)*(G860/E860))</f>
        <v>0</v>
      </c>
      <c r="G862" s="34">
        <f>F862</f>
        <v>0</v>
      </c>
      <c r="H862" s="101"/>
      <c r="I862" s="38" t="s">
        <v>479</v>
      </c>
      <c r="J862" s="38" t="str">
        <f>VLOOKUP(I862,Presupuesto!$B$11:$C$565,2,0)</f>
        <v>DECIMOCUARTO MES</v>
      </c>
      <c r="K862" s="35" t="str">
        <f t="shared" si="28"/>
        <v>Posgrado</v>
      </c>
      <c r="L862" s="35" t="s">
        <v>355</v>
      </c>
    </row>
    <row r="863" spans="3:12" ht="15.75" thickBot="1" x14ac:dyDescent="0.3">
      <c r="C863" s="74" t="s">
        <v>444</v>
      </c>
      <c r="D863" s="136"/>
      <c r="E863" s="89">
        <v>12</v>
      </c>
      <c r="F863" s="239">
        <f>HLOOKUP($C863,$BZ$2:$CM$3,2,0)</f>
        <v>35733.589999999997</v>
      </c>
      <c r="G863" s="50">
        <f>D863*E863*F863</f>
        <v>0</v>
      </c>
      <c r="H863" s="103"/>
      <c r="I863" s="51" t="s">
        <v>456</v>
      </c>
      <c r="J863" s="51" t="str">
        <f>VLOOKUP(I863,Presupuesto!$B$11:$C$565,2,0)</f>
        <v>SUELDOS Y SALARIOS PERMANENTES</v>
      </c>
      <c r="K863" s="35" t="str">
        <f t="shared" si="28"/>
        <v>Posgrado</v>
      </c>
      <c r="L863" s="35" t="s">
        <v>355</v>
      </c>
    </row>
    <row r="864" spans="3:12" x14ac:dyDescent="0.25">
      <c r="C864" s="108" t="s">
        <v>26</v>
      </c>
      <c r="D864" s="100"/>
      <c r="E864" s="91">
        <v>0</v>
      </c>
      <c r="F864" s="37">
        <f>IF(E863=0,"",(G863/E863)/12*E863)</f>
        <v>0</v>
      </c>
      <c r="G864" s="34">
        <f>F864</f>
        <v>0</v>
      </c>
      <c r="H864" s="101"/>
      <c r="I864" s="53" t="s">
        <v>476</v>
      </c>
      <c r="J864" s="53" t="str">
        <f>VLOOKUP(I864,Presupuesto!$B$11:$C$565,2,0)</f>
        <v>AGUINALDO Y DECIMO CUARTO MES</v>
      </c>
      <c r="K864" s="35" t="str">
        <f t="shared" si="28"/>
        <v>Posgrado</v>
      </c>
      <c r="L864" s="35" t="s">
        <v>355</v>
      </c>
    </row>
    <row r="865" spans="3:12" ht="15.75" thickBot="1" x14ac:dyDescent="0.3">
      <c r="C865" s="109" t="s">
        <v>27</v>
      </c>
      <c r="D865" s="100"/>
      <c r="E865" s="91">
        <v>0</v>
      </c>
      <c r="F865" s="54">
        <f>IF(E863&lt;6,"",((E863-6)/12)*(G863/E863))</f>
        <v>0</v>
      </c>
      <c r="G865" s="34">
        <f>F865</f>
        <v>0</v>
      </c>
      <c r="H865" s="101"/>
      <c r="I865" s="38" t="s">
        <v>479</v>
      </c>
      <c r="J865" s="38" t="str">
        <f>VLOOKUP(I865,Presupuesto!$B$11:$C$565,2,0)</f>
        <v>DECIMOCUARTO MES</v>
      </c>
      <c r="K865" s="35" t="str">
        <f t="shared" si="28"/>
        <v>Posgrado</v>
      </c>
      <c r="L865" s="35" t="s">
        <v>355</v>
      </c>
    </row>
    <row r="866" spans="3:12" ht="15.75" thickBot="1" x14ac:dyDescent="0.3">
      <c r="C866" s="74" t="s">
        <v>445</v>
      </c>
      <c r="D866" s="136"/>
      <c r="E866" s="89">
        <v>12</v>
      </c>
      <c r="F866" s="239">
        <f>HLOOKUP($C866,$BZ$2:$CM$3,2,0)</f>
        <v>31763.19</v>
      </c>
      <c r="G866" s="50">
        <f>D866*E866*F866</f>
        <v>0</v>
      </c>
      <c r="H866" s="103"/>
      <c r="I866" s="51" t="s">
        <v>456</v>
      </c>
      <c r="J866" s="51" t="str">
        <f>VLOOKUP(I866,Presupuesto!$B$11:$C$565,2,0)</f>
        <v>SUELDOS Y SALARIOS PERMANENTES</v>
      </c>
      <c r="K866" s="35" t="str">
        <f t="shared" si="28"/>
        <v>Posgrado</v>
      </c>
      <c r="L866" s="35" t="s">
        <v>355</v>
      </c>
    </row>
    <row r="867" spans="3:12" x14ac:dyDescent="0.25">
      <c r="C867" s="108" t="s">
        <v>26</v>
      </c>
      <c r="D867" s="100"/>
      <c r="E867" s="91">
        <v>0</v>
      </c>
      <c r="F867" s="37">
        <f>IF(E866=0,"",(G866/E866)/12*E866)</f>
        <v>0</v>
      </c>
      <c r="G867" s="34">
        <f>F867</f>
        <v>0</v>
      </c>
      <c r="H867" s="101"/>
      <c r="I867" s="53" t="s">
        <v>476</v>
      </c>
      <c r="J867" s="53" t="str">
        <f>VLOOKUP(I867,Presupuesto!$B$11:$C$565,2,0)</f>
        <v>AGUINALDO Y DECIMO CUARTO MES</v>
      </c>
      <c r="K867" s="35" t="str">
        <f t="shared" si="28"/>
        <v>Posgrado</v>
      </c>
      <c r="L867" s="35" t="s">
        <v>355</v>
      </c>
    </row>
    <row r="868" spans="3:12" ht="15.75" thickBot="1" x14ac:dyDescent="0.3">
      <c r="C868" s="109" t="s">
        <v>27</v>
      </c>
      <c r="D868" s="100"/>
      <c r="E868" s="91">
        <v>0</v>
      </c>
      <c r="F868" s="54">
        <f>IF(E866&lt;6,"",((E866-6)/12)*(G866/E866))</f>
        <v>0</v>
      </c>
      <c r="G868" s="34">
        <f>F868</f>
        <v>0</v>
      </c>
      <c r="H868" s="101"/>
      <c r="I868" s="38" t="s">
        <v>479</v>
      </c>
      <c r="J868" s="38" t="str">
        <f>VLOOKUP(I868,Presupuesto!$B$11:$C$565,2,0)</f>
        <v>DECIMOCUARTO MES</v>
      </c>
      <c r="K868" s="35" t="str">
        <f t="shared" si="28"/>
        <v>Posgrado</v>
      </c>
      <c r="L868" s="35" t="s">
        <v>355</v>
      </c>
    </row>
    <row r="869" spans="3:12" ht="15.75" thickBot="1" x14ac:dyDescent="0.3">
      <c r="C869" s="74" t="s">
        <v>446</v>
      </c>
      <c r="D869" s="136"/>
      <c r="E869" s="89">
        <v>12</v>
      </c>
      <c r="F869" s="239">
        <f>HLOOKUP($C869,$BZ$2:$CM$3,2,0)</f>
        <v>29777.99</v>
      </c>
      <c r="G869" s="50">
        <f>D869*E869*F869</f>
        <v>0</v>
      </c>
      <c r="H869" s="103"/>
      <c r="I869" s="51" t="s">
        <v>456</v>
      </c>
      <c r="J869" s="51" t="str">
        <f>VLOOKUP(I869,Presupuesto!$B$11:$C$565,2,0)</f>
        <v>SUELDOS Y SALARIOS PERMANENTES</v>
      </c>
      <c r="K869" s="35" t="str">
        <f t="shared" si="28"/>
        <v>Posgrado</v>
      </c>
      <c r="L869" s="35" t="s">
        <v>355</v>
      </c>
    </row>
    <row r="870" spans="3:12" x14ac:dyDescent="0.25">
      <c r="C870" s="108" t="s">
        <v>26</v>
      </c>
      <c r="D870" s="100"/>
      <c r="E870" s="91">
        <v>0</v>
      </c>
      <c r="F870" s="37">
        <f>IF(E869=0,"",(G869/E869)/12*E869)</f>
        <v>0</v>
      </c>
      <c r="G870" s="34">
        <f>F870</f>
        <v>0</v>
      </c>
      <c r="H870" s="101"/>
      <c r="I870" s="53" t="s">
        <v>476</v>
      </c>
      <c r="J870" s="53" t="str">
        <f>VLOOKUP(I870,Presupuesto!$B$11:$C$565,2,0)</f>
        <v>AGUINALDO Y DECIMO CUARTO MES</v>
      </c>
      <c r="K870" s="35" t="str">
        <f t="shared" si="28"/>
        <v>Posgrado</v>
      </c>
      <c r="L870" s="35" t="s">
        <v>355</v>
      </c>
    </row>
    <row r="871" spans="3:12" ht="15.75" thickBot="1" x14ac:dyDescent="0.3">
      <c r="C871" s="109" t="s">
        <v>27</v>
      </c>
      <c r="D871" s="100"/>
      <c r="E871" s="91">
        <v>0</v>
      </c>
      <c r="F871" s="54">
        <f>IF(E869&lt;6,"",((E869-6)/12)*(G869/E869))</f>
        <v>0</v>
      </c>
      <c r="G871" s="34">
        <f>F871</f>
        <v>0</v>
      </c>
      <c r="H871" s="101"/>
      <c r="I871" s="38" t="s">
        <v>479</v>
      </c>
      <c r="J871" s="38" t="str">
        <f>VLOOKUP(I871,Presupuesto!$B$11:$C$565,2,0)</f>
        <v>DECIMOCUARTO MES</v>
      </c>
      <c r="K871" s="35" t="str">
        <f t="shared" si="28"/>
        <v>Posgrado</v>
      </c>
      <c r="L871" s="35" t="s">
        <v>355</v>
      </c>
    </row>
    <row r="872" spans="3:12" ht="15.75" thickBot="1" x14ac:dyDescent="0.3">
      <c r="C872" s="74" t="s">
        <v>447</v>
      </c>
      <c r="D872" s="136"/>
      <c r="E872" s="89">
        <v>12</v>
      </c>
      <c r="F872" s="239">
        <f>HLOOKUP($C872,$BZ$2:$CM$3,2,0)</f>
        <v>27792.79</v>
      </c>
      <c r="G872" s="50">
        <f>D872*E872*F872</f>
        <v>0</v>
      </c>
      <c r="H872" s="103"/>
      <c r="I872" s="51" t="s">
        <v>456</v>
      </c>
      <c r="J872" s="51" t="str">
        <f>VLOOKUP(I872,Presupuesto!$B$11:$C$565,2,0)</f>
        <v>SUELDOS Y SALARIOS PERMANENTES</v>
      </c>
      <c r="K872" s="35" t="str">
        <f t="shared" si="28"/>
        <v>Posgrado</v>
      </c>
      <c r="L872" s="35" t="s">
        <v>355</v>
      </c>
    </row>
    <row r="873" spans="3:12" x14ac:dyDescent="0.25">
      <c r="C873" s="108" t="s">
        <v>26</v>
      </c>
      <c r="D873" s="100"/>
      <c r="E873" s="91">
        <v>0</v>
      </c>
      <c r="F873" s="37">
        <f>IF(E872=0,"",(G872/E872)/12*E872)</f>
        <v>0</v>
      </c>
      <c r="G873" s="34">
        <f>F873</f>
        <v>0</v>
      </c>
      <c r="H873" s="101"/>
      <c r="I873" s="53" t="s">
        <v>476</v>
      </c>
      <c r="J873" s="53" t="str">
        <f>VLOOKUP(I873,Presupuesto!$B$11:$C$565,2,0)</f>
        <v>AGUINALDO Y DECIMO CUARTO MES</v>
      </c>
      <c r="K873" s="35" t="str">
        <f t="shared" si="28"/>
        <v>Posgrado</v>
      </c>
      <c r="L873" s="35" t="s">
        <v>355</v>
      </c>
    </row>
    <row r="874" spans="3:12" ht="15.75" thickBot="1" x14ac:dyDescent="0.3">
      <c r="C874" s="109" t="s">
        <v>27</v>
      </c>
      <c r="D874" s="100"/>
      <c r="E874" s="91">
        <v>0</v>
      </c>
      <c r="F874" s="54">
        <f>IF(E872&lt;6,"",((E872-6)/12)*(G872/E872))</f>
        <v>0</v>
      </c>
      <c r="G874" s="34">
        <f>F874</f>
        <v>0</v>
      </c>
      <c r="H874" s="101"/>
      <c r="I874" s="38" t="s">
        <v>479</v>
      </c>
      <c r="J874" s="38" t="str">
        <f>VLOOKUP(I874,Presupuesto!$B$11:$C$565,2,0)</f>
        <v>DECIMOCUARTO MES</v>
      </c>
      <c r="K874" s="35" t="str">
        <f t="shared" si="28"/>
        <v>Posgrado</v>
      </c>
      <c r="L874" s="35" t="s">
        <v>355</v>
      </c>
    </row>
    <row r="875" spans="3:12" ht="15.75" thickBot="1" x14ac:dyDescent="0.3">
      <c r="C875" s="74" t="s">
        <v>448</v>
      </c>
      <c r="D875" s="136"/>
      <c r="E875" s="89">
        <v>12</v>
      </c>
      <c r="F875" s="239">
        <f>HLOOKUP($C875,$BZ$2:$CM$3,2,0)</f>
        <v>18859.39</v>
      </c>
      <c r="G875" s="50">
        <f>D875*E875*F875</f>
        <v>0</v>
      </c>
      <c r="H875" s="103"/>
      <c r="I875" s="51" t="s">
        <v>456</v>
      </c>
      <c r="J875" s="51" t="str">
        <f>VLOOKUP(I875,Presupuesto!$B$11:$C$565,2,0)</f>
        <v>SUELDOS Y SALARIOS PERMANENTES</v>
      </c>
      <c r="K875" s="35" t="str">
        <f t="shared" si="28"/>
        <v>Posgrado</v>
      </c>
      <c r="L875" s="35" t="s">
        <v>355</v>
      </c>
    </row>
    <row r="876" spans="3:12" x14ac:dyDescent="0.25">
      <c r="C876" s="108" t="s">
        <v>26</v>
      </c>
      <c r="D876" s="100"/>
      <c r="E876" s="91">
        <v>0</v>
      </c>
      <c r="F876" s="37">
        <f>IF(E875=0,"",(G875/E875)/12*E875)</f>
        <v>0</v>
      </c>
      <c r="G876" s="34">
        <f>F876</f>
        <v>0</v>
      </c>
      <c r="H876" s="101"/>
      <c r="I876" s="53" t="s">
        <v>476</v>
      </c>
      <c r="J876" s="53" t="str">
        <f>VLOOKUP(I876,Presupuesto!$B$11:$C$565,2,0)</f>
        <v>AGUINALDO Y DECIMO CUARTO MES</v>
      </c>
      <c r="K876" s="35" t="str">
        <f t="shared" si="28"/>
        <v>Posgrado</v>
      </c>
      <c r="L876" s="35" t="s">
        <v>355</v>
      </c>
    </row>
    <row r="877" spans="3:12" ht="15.75" thickBot="1" x14ac:dyDescent="0.3">
      <c r="C877" s="109" t="s">
        <v>27</v>
      </c>
      <c r="D877" s="100"/>
      <c r="E877" s="91">
        <v>0</v>
      </c>
      <c r="F877" s="54">
        <f>IF(E875&lt;6,"",((E875-6)/12)*(G875/E875))</f>
        <v>0</v>
      </c>
      <c r="G877" s="34">
        <f>F877</f>
        <v>0</v>
      </c>
      <c r="H877" s="101"/>
      <c r="I877" s="38" t="s">
        <v>479</v>
      </c>
      <c r="J877" s="38" t="str">
        <f>VLOOKUP(I877,Presupuesto!$B$11:$C$565,2,0)</f>
        <v>DECIMOCUARTO MES</v>
      </c>
      <c r="K877" s="35" t="str">
        <f t="shared" si="28"/>
        <v>Posgrado</v>
      </c>
      <c r="L877" s="35" t="s">
        <v>355</v>
      </c>
    </row>
    <row r="878" spans="3:12" ht="15.75" thickBot="1" x14ac:dyDescent="0.3">
      <c r="C878" s="74" t="s">
        <v>449</v>
      </c>
      <c r="D878" s="136"/>
      <c r="E878" s="89">
        <v>12</v>
      </c>
      <c r="F878" s="239">
        <f>HLOOKUP($C878,$BZ$2:$CM$3,2,0)</f>
        <v>17866.8</v>
      </c>
      <c r="G878" s="50">
        <f>D878*E878*F878</f>
        <v>0</v>
      </c>
      <c r="H878" s="103"/>
      <c r="I878" s="51" t="s">
        <v>456</v>
      </c>
      <c r="J878" s="51" t="str">
        <f>VLOOKUP(I878,Presupuesto!$B$11:$C$565,2,0)</f>
        <v>SUELDOS Y SALARIOS PERMANENTES</v>
      </c>
      <c r="K878" s="35" t="str">
        <f t="shared" si="28"/>
        <v>Posgrado</v>
      </c>
      <c r="L878" s="35" t="s">
        <v>355</v>
      </c>
    </row>
    <row r="879" spans="3:12" x14ac:dyDescent="0.25">
      <c r="C879" s="108" t="s">
        <v>26</v>
      </c>
      <c r="D879" s="100"/>
      <c r="E879" s="91">
        <v>0</v>
      </c>
      <c r="F879" s="37">
        <f>IF(E878=0,"",(G878/E878)/12*E878)</f>
        <v>0</v>
      </c>
      <c r="G879" s="34">
        <f>F879</f>
        <v>0</v>
      </c>
      <c r="H879" s="101"/>
      <c r="I879" s="53" t="s">
        <v>476</v>
      </c>
      <c r="J879" s="53" t="str">
        <f>VLOOKUP(I879,Presupuesto!$B$11:$C$565,2,0)</f>
        <v>AGUINALDO Y DECIMO CUARTO MES</v>
      </c>
      <c r="K879" s="35" t="str">
        <f t="shared" si="28"/>
        <v>Posgrado</v>
      </c>
      <c r="L879" s="35" t="s">
        <v>355</v>
      </c>
    </row>
    <row r="880" spans="3:12" ht="15.75" thickBot="1" x14ac:dyDescent="0.3">
      <c r="C880" s="109" t="s">
        <v>27</v>
      </c>
      <c r="D880" s="100"/>
      <c r="E880" s="91">
        <v>0</v>
      </c>
      <c r="F880" s="54">
        <f>IF(E878&lt;6,"",((E878-6)/12)*(G878/E878))</f>
        <v>0</v>
      </c>
      <c r="G880" s="34">
        <f>F880</f>
        <v>0</v>
      </c>
      <c r="H880" s="101"/>
      <c r="I880" s="38" t="s">
        <v>479</v>
      </c>
      <c r="J880" s="38" t="str">
        <f>VLOOKUP(I880,Presupuesto!$B$11:$C$565,2,0)</f>
        <v>DECIMOCUARTO MES</v>
      </c>
      <c r="K880" s="35" t="str">
        <f t="shared" si="28"/>
        <v>Posgrado</v>
      </c>
      <c r="L880" s="35" t="s">
        <v>355</v>
      </c>
    </row>
    <row r="881" spans="3:12" ht="15.75" thickBot="1" x14ac:dyDescent="0.3">
      <c r="C881" s="74" t="s">
        <v>450</v>
      </c>
      <c r="D881" s="136"/>
      <c r="E881" s="89">
        <v>12</v>
      </c>
      <c r="F881" s="239">
        <f>HLOOKUP($C881,$BZ$2:$CM$3,2,0)</f>
        <v>13896.4</v>
      </c>
      <c r="G881" s="50">
        <f>D881*E881*F881</f>
        <v>0</v>
      </c>
      <c r="H881" s="103"/>
      <c r="I881" s="51" t="s">
        <v>456</v>
      </c>
      <c r="J881" s="51" t="str">
        <f>VLOOKUP(I881,Presupuesto!$B$11:$C$565,2,0)</f>
        <v>SUELDOS Y SALARIOS PERMANENTES</v>
      </c>
      <c r="K881" s="35" t="str">
        <f t="shared" si="28"/>
        <v>Posgrado</v>
      </c>
      <c r="L881" s="35" t="s">
        <v>355</v>
      </c>
    </row>
    <row r="882" spans="3:12" x14ac:dyDescent="0.25">
      <c r="C882" s="108" t="s">
        <v>26</v>
      </c>
      <c r="D882" s="100"/>
      <c r="E882" s="91">
        <v>0</v>
      </c>
      <c r="F882" s="37">
        <f>IF(E881=0,"",(G881/E881)/12*E881)</f>
        <v>0</v>
      </c>
      <c r="G882" s="34">
        <f>F882</f>
        <v>0</v>
      </c>
      <c r="H882" s="101"/>
      <c r="I882" s="53" t="s">
        <v>476</v>
      </c>
      <c r="J882" s="53" t="str">
        <f>VLOOKUP(I882,Presupuesto!$B$11:$C$565,2,0)</f>
        <v>AGUINALDO Y DECIMO CUARTO MES</v>
      </c>
      <c r="K882" s="35" t="str">
        <f t="shared" si="28"/>
        <v>Posgrado</v>
      </c>
      <c r="L882" s="35" t="s">
        <v>355</v>
      </c>
    </row>
    <row r="883" spans="3:12" ht="15.75" thickBot="1" x14ac:dyDescent="0.3">
      <c r="C883" s="109" t="s">
        <v>27</v>
      </c>
      <c r="D883" s="100"/>
      <c r="E883" s="91">
        <v>0</v>
      </c>
      <c r="F883" s="54">
        <f>IF(E881&lt;6,"",((E881-6)/12)*(G881/E881))</f>
        <v>0</v>
      </c>
      <c r="G883" s="34">
        <f>F883</f>
        <v>0</v>
      </c>
      <c r="H883" s="101"/>
      <c r="I883" s="38" t="s">
        <v>479</v>
      </c>
      <c r="J883" s="38" t="str">
        <f>VLOOKUP(I883,Presupuesto!$B$11:$C$565,2,0)</f>
        <v>DECIMOCUARTO MES</v>
      </c>
      <c r="K883" s="35" t="str">
        <f t="shared" si="28"/>
        <v>Posgrado</v>
      </c>
      <c r="L883" s="35" t="s">
        <v>355</v>
      </c>
    </row>
    <row r="884" spans="3:12" ht="15.75" thickBot="1" x14ac:dyDescent="0.3">
      <c r="C884" s="74" t="s">
        <v>451</v>
      </c>
      <c r="D884" s="136"/>
      <c r="E884" s="89">
        <v>12</v>
      </c>
      <c r="F884" s="239">
        <f>HLOOKUP($C884,$BZ$2:$CM$3,2,0)</f>
        <v>15004.09</v>
      </c>
      <c r="G884" s="50">
        <f>D884*E884*F884</f>
        <v>0</v>
      </c>
      <c r="H884" s="103"/>
      <c r="I884" s="51" t="s">
        <v>456</v>
      </c>
      <c r="J884" s="51" t="str">
        <f>VLOOKUP(I884,Presupuesto!$B$11:$C$565,2,0)</f>
        <v>SUELDOS Y SALARIOS PERMANENTES</v>
      </c>
      <c r="K884" s="35" t="str">
        <f t="shared" si="28"/>
        <v>Posgrado</v>
      </c>
      <c r="L884" s="35" t="s">
        <v>355</v>
      </c>
    </row>
    <row r="885" spans="3:12" x14ac:dyDescent="0.25">
      <c r="C885" s="108" t="s">
        <v>26</v>
      </c>
      <c r="D885" s="100"/>
      <c r="E885" s="91">
        <v>0</v>
      </c>
      <c r="F885" s="37">
        <f>IF(E884=0,"",(G884/E884)/12*E884)</f>
        <v>0</v>
      </c>
      <c r="G885" s="34">
        <f>F885</f>
        <v>0</v>
      </c>
      <c r="H885" s="101"/>
      <c r="I885" s="53" t="s">
        <v>476</v>
      </c>
      <c r="J885" s="53" t="str">
        <f>VLOOKUP(I885,Presupuesto!$B$11:$C$565,2,0)</f>
        <v>AGUINALDO Y DECIMO CUARTO MES</v>
      </c>
      <c r="K885" s="35" t="str">
        <f t="shared" si="28"/>
        <v>Posgrado</v>
      </c>
      <c r="L885" s="35" t="s">
        <v>355</v>
      </c>
    </row>
    <row r="886" spans="3:12" ht="15.75" thickBot="1" x14ac:dyDescent="0.3">
      <c r="C886" s="109" t="s">
        <v>27</v>
      </c>
      <c r="D886" s="100"/>
      <c r="E886" s="91">
        <v>0</v>
      </c>
      <c r="F886" s="54">
        <f>IF(E884&lt;6,"",((E884-6)/12)*(G884/E884))</f>
        <v>0</v>
      </c>
      <c r="G886" s="34">
        <f>F886</f>
        <v>0</v>
      </c>
      <c r="H886" s="101"/>
      <c r="I886" s="38" t="s">
        <v>479</v>
      </c>
      <c r="J886" s="38" t="str">
        <f>VLOOKUP(I886,Presupuesto!$B$11:$C$565,2,0)</f>
        <v>DECIMOCUARTO MES</v>
      </c>
      <c r="K886" s="35" t="str">
        <f t="shared" si="28"/>
        <v>Posgrado</v>
      </c>
      <c r="L886" s="35" t="s">
        <v>355</v>
      </c>
    </row>
    <row r="887" spans="3:12" ht="15.75" thickBot="1" x14ac:dyDescent="0.3">
      <c r="C887" s="74" t="s">
        <v>452</v>
      </c>
      <c r="D887" s="136"/>
      <c r="E887" s="89">
        <v>12</v>
      </c>
      <c r="F887" s="239">
        <f>HLOOKUP($C887,$BZ$2:$CM$3,2,0)</f>
        <v>13238.9</v>
      </c>
      <c r="G887" s="50">
        <f>D887*E887*F887</f>
        <v>0</v>
      </c>
      <c r="H887" s="103"/>
      <c r="I887" s="51" t="s">
        <v>456</v>
      </c>
      <c r="J887" s="51" t="str">
        <f>VLOOKUP(I887,Presupuesto!$B$11:$C$565,2,0)</f>
        <v>SUELDOS Y SALARIOS PERMANENTES</v>
      </c>
      <c r="K887" s="35" t="str">
        <f t="shared" si="28"/>
        <v>Posgrado</v>
      </c>
      <c r="L887" s="35" t="s">
        <v>355</v>
      </c>
    </row>
    <row r="888" spans="3:12" x14ac:dyDescent="0.25">
      <c r="C888" s="108" t="s">
        <v>26</v>
      </c>
      <c r="D888" s="100"/>
      <c r="E888" s="91">
        <v>0</v>
      </c>
      <c r="F888" s="37">
        <f>IF(E887=0,"",(G887/E887)/12*E887)</f>
        <v>0</v>
      </c>
      <c r="G888" s="34">
        <f>F888</f>
        <v>0</v>
      </c>
      <c r="H888" s="101"/>
      <c r="I888" s="53" t="s">
        <v>476</v>
      </c>
      <c r="J888" s="53" t="str">
        <f>VLOOKUP(I888,Presupuesto!$B$11:$C$565,2,0)</f>
        <v>AGUINALDO Y DECIMO CUARTO MES</v>
      </c>
      <c r="K888" s="35" t="str">
        <f t="shared" si="28"/>
        <v>Posgrado</v>
      </c>
      <c r="L888" s="35" t="s">
        <v>355</v>
      </c>
    </row>
    <row r="889" spans="3:12" ht="15.75" thickBot="1" x14ac:dyDescent="0.3">
      <c r="C889" s="109" t="s">
        <v>27</v>
      </c>
      <c r="D889" s="100"/>
      <c r="E889" s="91">
        <v>0</v>
      </c>
      <c r="F889" s="54">
        <f>IF(E887&lt;6,"",((E887-6)/12)*(G887/E887))</f>
        <v>0</v>
      </c>
      <c r="G889" s="34">
        <f>F889</f>
        <v>0</v>
      </c>
      <c r="H889" s="101"/>
      <c r="I889" s="38" t="s">
        <v>479</v>
      </c>
      <c r="J889" s="38" t="str">
        <f>VLOOKUP(I889,Presupuesto!$B$11:$C$565,2,0)</f>
        <v>DECIMOCUARTO MES</v>
      </c>
      <c r="K889" s="35" t="str">
        <f t="shared" si="28"/>
        <v>Posgrado</v>
      </c>
      <c r="L889" s="35" t="s">
        <v>355</v>
      </c>
    </row>
    <row r="890" spans="3:12" ht="15.75" thickBot="1" x14ac:dyDescent="0.3">
      <c r="C890" s="74" t="s">
        <v>453</v>
      </c>
      <c r="D890" s="136"/>
      <c r="E890" s="89">
        <v>12</v>
      </c>
      <c r="F890" s="239">
        <f>HLOOKUP($C890,$BZ$2:$CM$3,2,0)</f>
        <v>12356.31</v>
      </c>
      <c r="G890" s="50">
        <f>D890*E890*F890</f>
        <v>0</v>
      </c>
      <c r="H890" s="103"/>
      <c r="I890" s="51" t="s">
        <v>456</v>
      </c>
      <c r="J890" s="51" t="str">
        <f>VLOOKUP(I890,Presupuesto!$B$11:$C$565,2,0)</f>
        <v>SUELDOS Y SALARIOS PERMANENTES</v>
      </c>
      <c r="K890" s="35" t="str">
        <f t="shared" ref="K890:K907" si="29">$K$857</f>
        <v>Posgrado</v>
      </c>
      <c r="L890" s="35" t="s">
        <v>355</v>
      </c>
    </row>
    <row r="891" spans="3:12" x14ac:dyDescent="0.25">
      <c r="C891" s="108" t="s">
        <v>26</v>
      </c>
      <c r="D891" s="100"/>
      <c r="E891" s="91">
        <v>0</v>
      </c>
      <c r="F891" s="37">
        <f>IF(E890=0,"",(G890/E890)/12*E890)</f>
        <v>0</v>
      </c>
      <c r="G891" s="34">
        <f>F891</f>
        <v>0</v>
      </c>
      <c r="H891" s="101"/>
      <c r="I891" s="53" t="s">
        <v>476</v>
      </c>
      <c r="J891" s="53" t="str">
        <f>VLOOKUP(I891,Presupuesto!$B$11:$C$565,2,0)</f>
        <v>AGUINALDO Y DECIMO CUARTO MES</v>
      </c>
      <c r="K891" s="35" t="str">
        <f t="shared" si="29"/>
        <v>Posgrado</v>
      </c>
      <c r="L891" s="35" t="s">
        <v>355</v>
      </c>
    </row>
    <row r="892" spans="3:12" ht="15.75" thickBot="1" x14ac:dyDescent="0.3">
      <c r="C892" s="109" t="s">
        <v>27</v>
      </c>
      <c r="D892" s="100"/>
      <c r="E892" s="91">
        <v>0</v>
      </c>
      <c r="F892" s="54">
        <f>IF(E890&lt;6,"",((E890-6)/12)*(G890/E890))</f>
        <v>0</v>
      </c>
      <c r="G892" s="34">
        <f>F892</f>
        <v>0</v>
      </c>
      <c r="H892" s="101"/>
      <c r="I892" s="38" t="s">
        <v>479</v>
      </c>
      <c r="J892" s="38" t="str">
        <f>VLOOKUP(I892,Presupuesto!$B$11:$C$565,2,0)</f>
        <v>DECIMOCUARTO MES</v>
      </c>
      <c r="K892" s="35" t="str">
        <f t="shared" si="29"/>
        <v>Posgrado</v>
      </c>
      <c r="L892" s="35" t="s">
        <v>355</v>
      </c>
    </row>
    <row r="893" spans="3:12" ht="15.75" thickBot="1" x14ac:dyDescent="0.3">
      <c r="C893" s="74" t="s">
        <v>454</v>
      </c>
      <c r="D893" s="136"/>
      <c r="E893" s="89">
        <v>12</v>
      </c>
      <c r="F893" s="239">
        <f>HLOOKUP($C893,$BZ$2:$CM$3,2,0)</f>
        <v>463.22</v>
      </c>
      <c r="G893" s="50">
        <f>D893*E893*F893</f>
        <v>0</v>
      </c>
      <c r="H893" s="103"/>
      <c r="I893" s="51" t="s">
        <v>456</v>
      </c>
      <c r="J893" s="51" t="str">
        <f>VLOOKUP(I893,Presupuesto!$B$11:$C$565,2,0)</f>
        <v>SUELDOS Y SALARIOS PERMANENTES</v>
      </c>
      <c r="K893" s="35" t="str">
        <f t="shared" si="29"/>
        <v>Posgrado</v>
      </c>
      <c r="L893" s="35" t="s">
        <v>355</v>
      </c>
    </row>
    <row r="894" spans="3:12" x14ac:dyDescent="0.25">
      <c r="C894" s="108" t="s">
        <v>26</v>
      </c>
      <c r="D894" s="100"/>
      <c r="E894" s="91">
        <v>0</v>
      </c>
      <c r="F894" s="37">
        <f>IF(E893=0,"",(G893/E893)/12*E893)</f>
        <v>0</v>
      </c>
      <c r="G894" s="34">
        <f>F894</f>
        <v>0</v>
      </c>
      <c r="H894" s="101"/>
      <c r="I894" s="53" t="s">
        <v>476</v>
      </c>
      <c r="J894" s="53" t="str">
        <f>VLOOKUP(I894,Presupuesto!$B$11:$C$565,2,0)</f>
        <v>AGUINALDO Y DECIMO CUARTO MES</v>
      </c>
      <c r="K894" s="35" t="str">
        <f t="shared" si="29"/>
        <v>Posgrado</v>
      </c>
      <c r="L894" s="35" t="s">
        <v>355</v>
      </c>
    </row>
    <row r="895" spans="3:12" ht="15.75" thickBot="1" x14ac:dyDescent="0.3">
      <c r="C895" s="109" t="s">
        <v>27</v>
      </c>
      <c r="D895" s="100"/>
      <c r="E895" s="91">
        <v>0</v>
      </c>
      <c r="F895" s="54">
        <f>IF(E893&lt;6,"",((E893-6)/12)*(G893/E893))</f>
        <v>0</v>
      </c>
      <c r="G895" s="34">
        <f>F895</f>
        <v>0</v>
      </c>
      <c r="H895" s="101"/>
      <c r="I895" s="38" t="s">
        <v>479</v>
      </c>
      <c r="J895" s="38" t="str">
        <f>VLOOKUP(I895,Presupuesto!$B$11:$C$565,2,0)</f>
        <v>DECIMOCUARTO MES</v>
      </c>
      <c r="K895" s="35" t="str">
        <f t="shared" si="29"/>
        <v>Posgrado</v>
      </c>
      <c r="L895" s="35" t="s">
        <v>355</v>
      </c>
    </row>
    <row r="896" spans="3:12" ht="15.75" thickBot="1" x14ac:dyDescent="0.3">
      <c r="C896" s="74" t="s">
        <v>455</v>
      </c>
      <c r="D896" s="136"/>
      <c r="E896" s="89">
        <v>12</v>
      </c>
      <c r="F896" s="239">
        <f>HLOOKUP($C896,$BZ$2:$CM$3,2,0)</f>
        <v>2007.3</v>
      </c>
      <c r="G896" s="50">
        <f>D896*E896*F896</f>
        <v>0</v>
      </c>
      <c r="H896" s="103"/>
      <c r="I896" s="51" t="s">
        <v>456</v>
      </c>
      <c r="J896" s="51" t="str">
        <f>VLOOKUP(I896,Presupuesto!$B$11:$C$565,2,0)</f>
        <v>SUELDOS Y SALARIOS PERMANENTES</v>
      </c>
      <c r="K896" s="35" t="str">
        <f t="shared" si="29"/>
        <v>Posgrado</v>
      </c>
      <c r="L896" s="35" t="s">
        <v>355</v>
      </c>
    </row>
    <row r="897" spans="3:12" x14ac:dyDescent="0.25">
      <c r="C897" s="108" t="s">
        <v>26</v>
      </c>
      <c r="D897" s="100"/>
      <c r="E897" s="91">
        <v>0</v>
      </c>
      <c r="F897" s="37">
        <f>IF(E896=0,"",(G896/E896)/12*E896)</f>
        <v>0</v>
      </c>
      <c r="G897" s="34">
        <f>F897</f>
        <v>0</v>
      </c>
      <c r="H897" s="101"/>
      <c r="I897" s="53" t="s">
        <v>476</v>
      </c>
      <c r="J897" s="53" t="str">
        <f>VLOOKUP(I897,Presupuesto!$B$11:$C$565,2,0)</f>
        <v>AGUINALDO Y DECIMO CUARTO MES</v>
      </c>
      <c r="K897" s="35" t="str">
        <f t="shared" si="29"/>
        <v>Posgrado</v>
      </c>
      <c r="L897" s="35" t="s">
        <v>355</v>
      </c>
    </row>
    <row r="898" spans="3:12" ht="15.75" thickBot="1" x14ac:dyDescent="0.3">
      <c r="C898" s="109" t="s">
        <v>27</v>
      </c>
      <c r="D898" s="100"/>
      <c r="E898" s="91">
        <v>0</v>
      </c>
      <c r="F898" s="54">
        <f>IF(E896&lt;6,"",((E896-6)/12)*(G896/E896))</f>
        <v>0</v>
      </c>
      <c r="G898" s="34">
        <f>F898</f>
        <v>0</v>
      </c>
      <c r="H898" s="101"/>
      <c r="I898" s="38" t="s">
        <v>479</v>
      </c>
      <c r="J898" s="38" t="str">
        <f>VLOOKUP(I898,Presupuesto!$B$11:$C$565,2,0)</f>
        <v>DECIMOCUARTO MES</v>
      </c>
      <c r="K898" s="35" t="str">
        <f t="shared" si="29"/>
        <v>Posgrado</v>
      </c>
      <c r="L898" s="35" t="s">
        <v>355</v>
      </c>
    </row>
    <row r="899" spans="3:12" ht="15.75" thickBot="1" x14ac:dyDescent="0.3">
      <c r="C899" s="77" t="s">
        <v>51</v>
      </c>
      <c r="D899" s="136"/>
      <c r="E899" s="89">
        <v>12</v>
      </c>
      <c r="F899" s="76">
        <v>30000</v>
      </c>
      <c r="G899" s="50">
        <f>D899*E899*F899</f>
        <v>0</v>
      </c>
      <c r="H899" s="103"/>
      <c r="I899" s="51" t="s">
        <v>524</v>
      </c>
      <c r="J899" s="51" t="str">
        <f>VLOOKUP(I899,Presupuesto!$B$11:$C$565,2,0)</f>
        <v>CONTRATOS ESPECIALES</v>
      </c>
      <c r="K899" s="35" t="str">
        <f t="shared" si="29"/>
        <v>Posgrado</v>
      </c>
      <c r="L899" s="35" t="s">
        <v>355</v>
      </c>
    </row>
    <row r="900" spans="3:12" x14ac:dyDescent="0.25">
      <c r="C900" s="108" t="s">
        <v>26</v>
      </c>
      <c r="D900" s="100"/>
      <c r="E900" s="91">
        <v>0</v>
      </c>
      <c r="F900" s="54">
        <f>IF(E899=0,"",(G899/E899)/12*E899)</f>
        <v>0</v>
      </c>
      <c r="G900" s="34">
        <f>F900</f>
        <v>0</v>
      </c>
      <c r="H900" s="101"/>
      <c r="I900" s="38" t="s">
        <v>524</v>
      </c>
      <c r="J900" s="38" t="str">
        <f>VLOOKUP(I900,Presupuesto!$B$11:$C$565,2,0)</f>
        <v>CONTRATOS ESPECIALES</v>
      </c>
      <c r="K900" s="35" t="str">
        <f t="shared" si="29"/>
        <v>Posgrado</v>
      </c>
      <c r="L900" s="35" t="s">
        <v>354</v>
      </c>
    </row>
    <row r="901" spans="3:12" ht="15.75" thickBot="1" x14ac:dyDescent="0.3">
      <c r="C901" s="109" t="s">
        <v>27</v>
      </c>
      <c r="D901" s="100"/>
      <c r="E901" s="91">
        <v>0</v>
      </c>
      <c r="F901" s="37">
        <f>IF(E899&lt;6,"",((E899-6)/12)*(G899/E899))</f>
        <v>0</v>
      </c>
      <c r="G901" s="34">
        <f>F901</f>
        <v>0</v>
      </c>
      <c r="H901" s="101"/>
      <c r="I901" s="38" t="s">
        <v>524</v>
      </c>
      <c r="J901" s="38" t="str">
        <f>VLOOKUP(I901,Presupuesto!$B$11:$C$565,2,0)</f>
        <v>CONTRATOS ESPECIALES</v>
      </c>
      <c r="K901" s="35" t="str">
        <f t="shared" si="29"/>
        <v>Posgrado</v>
      </c>
      <c r="L901" s="35" t="s">
        <v>359</v>
      </c>
    </row>
    <row r="902" spans="3:12" ht="15.75" thickBot="1" x14ac:dyDescent="0.3">
      <c r="C902" s="77" t="s">
        <v>28</v>
      </c>
      <c r="D902" s="136"/>
      <c r="E902" s="89">
        <v>12</v>
      </c>
      <c r="F902" s="55">
        <v>30000</v>
      </c>
      <c r="G902" s="50">
        <f>D902*E902*F902</f>
        <v>0</v>
      </c>
      <c r="H902" s="103"/>
      <c r="I902" s="51" t="s">
        <v>665</v>
      </c>
      <c r="J902" s="51" t="str">
        <f>VLOOKUP(I902,Presupuesto!$B$11:$C$565,2,0)</f>
        <v>OTROS SERVICIOS TECNICOS Y PROFESIONALES</v>
      </c>
      <c r="K902" s="35" t="str">
        <f t="shared" si="29"/>
        <v>Posgrado</v>
      </c>
      <c r="L902" s="35" t="s">
        <v>354</v>
      </c>
    </row>
    <row r="903" spans="3:12" x14ac:dyDescent="0.25">
      <c r="C903" s="108" t="s">
        <v>26</v>
      </c>
      <c r="D903" s="100"/>
      <c r="E903" s="91">
        <v>0</v>
      </c>
      <c r="F903" s="37">
        <v>0</v>
      </c>
      <c r="G903" s="34">
        <f>F903</f>
        <v>0</v>
      </c>
      <c r="H903" s="101"/>
      <c r="I903" s="38" t="s">
        <v>665</v>
      </c>
      <c r="J903" s="38" t="str">
        <f>VLOOKUP(I903,Presupuesto!$B$11:$C$565,2,0)</f>
        <v>OTROS SERVICIOS TECNICOS Y PROFESIONALES</v>
      </c>
      <c r="K903" s="35" t="str">
        <f t="shared" si="29"/>
        <v>Posgrado</v>
      </c>
      <c r="L903" s="35" t="s">
        <v>354</v>
      </c>
    </row>
    <row r="904" spans="3:12" ht="15.75" thickBot="1" x14ac:dyDescent="0.3">
      <c r="C904" s="109" t="s">
        <v>27</v>
      </c>
      <c r="D904" s="100"/>
      <c r="E904" s="91">
        <v>0</v>
      </c>
      <c r="F904" s="37">
        <v>0</v>
      </c>
      <c r="G904" s="34">
        <f>F904</f>
        <v>0</v>
      </c>
      <c r="H904" s="101"/>
      <c r="I904" s="38" t="s">
        <v>665</v>
      </c>
      <c r="J904" s="38" t="str">
        <f>VLOOKUP(I904,Presupuesto!$B$11:$C$565,2,0)</f>
        <v>OTROS SERVICIOS TECNICOS Y PROFESIONALES</v>
      </c>
      <c r="K904" s="35" t="str">
        <f t="shared" si="29"/>
        <v>Posgrado</v>
      </c>
      <c r="L904" s="35" t="s">
        <v>354</v>
      </c>
    </row>
    <row r="905" spans="3:12" ht="15.75" thickBot="1" x14ac:dyDescent="0.3">
      <c r="C905" s="77" t="s">
        <v>29</v>
      </c>
      <c r="D905" s="136"/>
      <c r="E905" s="89">
        <v>12</v>
      </c>
      <c r="F905" s="55">
        <v>30000</v>
      </c>
      <c r="G905" s="50">
        <f>D905*E905*F905</f>
        <v>0</v>
      </c>
      <c r="H905" s="103"/>
      <c r="I905" s="51" t="s">
        <v>456</v>
      </c>
      <c r="J905" s="51" t="str">
        <f>VLOOKUP(I905,Presupuesto!$B$11:$C$565,2,0)</f>
        <v>SUELDOS Y SALARIOS PERMANENTES</v>
      </c>
      <c r="K905" s="35" t="str">
        <f t="shared" si="29"/>
        <v>Posgrado</v>
      </c>
      <c r="L905" s="35" t="s">
        <v>354</v>
      </c>
    </row>
    <row r="906" spans="3:12" x14ac:dyDescent="0.25">
      <c r="C906" s="108" t="s">
        <v>26</v>
      </c>
      <c r="D906" s="106"/>
      <c r="E906" s="68">
        <v>0</v>
      </c>
      <c r="F906" s="56">
        <f>IF(E905=0,"",(G905/E905)/12*E905)</f>
        <v>0</v>
      </c>
      <c r="G906" s="57">
        <f>F906</f>
        <v>0</v>
      </c>
      <c r="H906" s="101"/>
      <c r="I906" s="38" t="s">
        <v>476</v>
      </c>
      <c r="J906" s="38" t="str">
        <f>VLOOKUP(I906,Presupuesto!$B$11:$C$565,2,0)</f>
        <v>AGUINALDO Y DECIMO CUARTO MES</v>
      </c>
      <c r="K906" s="35" t="str">
        <f t="shared" si="29"/>
        <v>Posgrado</v>
      </c>
      <c r="L906" s="35" t="s">
        <v>354</v>
      </c>
    </row>
    <row r="907" spans="3:12" ht="15.75" thickBot="1" x14ac:dyDescent="0.3">
      <c r="C907" s="110" t="s">
        <v>27</v>
      </c>
      <c r="D907" s="99"/>
      <c r="E907" s="69">
        <v>0</v>
      </c>
      <c r="F907" s="42">
        <f>IF(E905&lt;6,"",((E905-6)/12)*(G905/E905))</f>
        <v>0</v>
      </c>
      <c r="G907" s="42">
        <f>F907</f>
        <v>0</v>
      </c>
      <c r="H907" s="99"/>
      <c r="I907" s="43" t="s">
        <v>479</v>
      </c>
      <c r="J907" s="61" t="str">
        <f>VLOOKUP(I907,Presupuesto!$B$11:$C$565,2,0)</f>
        <v>DECIMOCUARTO MES</v>
      </c>
      <c r="K907" s="43" t="str">
        <f t="shared" si="29"/>
        <v>Posgrado</v>
      </c>
      <c r="L907" s="61" t="s">
        <v>354</v>
      </c>
    </row>
    <row r="909" spans="3:12" ht="15.75" thickBot="1" x14ac:dyDescent="0.3"/>
    <row r="910" spans="3:12" ht="15.75" thickBot="1" x14ac:dyDescent="0.3">
      <c r="C910" s="7" t="s">
        <v>11</v>
      </c>
      <c r="D910" s="2">
        <f>SUM(G917:G967)</f>
        <v>0</v>
      </c>
      <c r="E910" s="30"/>
      <c r="F910" s="30"/>
      <c r="G910" s="30"/>
      <c r="H910" s="14"/>
      <c r="I910" s="14"/>
      <c r="J910" s="14"/>
    </row>
    <row r="911" spans="3:12" x14ac:dyDescent="0.25">
      <c r="D911" s="3"/>
      <c r="E911" s="30"/>
      <c r="F911" s="30"/>
      <c r="G911" s="30"/>
      <c r="H911" s="14"/>
      <c r="I911" s="14"/>
      <c r="J911" s="14"/>
    </row>
    <row r="912" spans="3:12" x14ac:dyDescent="0.25">
      <c r="D912" s="3"/>
      <c r="E912" s="30"/>
      <c r="F912" s="30"/>
      <c r="G912" s="30"/>
      <c r="H912" s="14"/>
      <c r="I912" s="14"/>
      <c r="J912" s="14"/>
    </row>
    <row r="913" spans="3:12" ht="15.75" x14ac:dyDescent="0.25">
      <c r="C913" s="139" t="s">
        <v>352</v>
      </c>
      <c r="D913" s="302"/>
      <c r="E913" s="30"/>
      <c r="F913" s="30"/>
      <c r="G913" s="30"/>
      <c r="H913" s="14"/>
      <c r="I913" s="14"/>
      <c r="J913" s="14"/>
    </row>
    <row r="914" spans="3:12" ht="18.75" x14ac:dyDescent="0.25">
      <c r="C914" s="147"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
      <c r="E914" s="30"/>
      <c r="F914" s="30"/>
      <c r="G914" s="30"/>
      <c r="H914" s="14"/>
      <c r="I914" s="14"/>
      <c r="J914" s="14"/>
    </row>
    <row r="915" spans="3:12" ht="15.75" thickBot="1" x14ac:dyDescent="0.3">
      <c r="C915" s="114"/>
      <c r="D915" s="3"/>
      <c r="E915" s="30"/>
      <c r="F915" s="30"/>
      <c r="G915" s="30"/>
      <c r="H915" s="14"/>
      <c r="I915" s="14"/>
      <c r="J915" s="14"/>
      <c r="K915" s="90"/>
    </row>
    <row r="916" spans="3:12" ht="30.75" thickBot="1" x14ac:dyDescent="0.3">
      <c r="C916" s="71" t="s">
        <v>12</v>
      </c>
      <c r="D916" s="75" t="s">
        <v>23</v>
      </c>
      <c r="E916" s="107" t="s">
        <v>24</v>
      </c>
      <c r="F916" s="75" t="s">
        <v>25</v>
      </c>
      <c r="G916" s="72" t="s">
        <v>6</v>
      </c>
      <c r="H916" s="70" t="s">
        <v>91</v>
      </c>
      <c r="I916" s="73" t="s">
        <v>14</v>
      </c>
      <c r="J916" s="73" t="s">
        <v>92</v>
      </c>
      <c r="K916" s="73" t="s">
        <v>370</v>
      </c>
      <c r="L916" s="73" t="s">
        <v>371</v>
      </c>
    </row>
    <row r="917" spans="3:12" ht="15.75" thickBot="1" x14ac:dyDescent="0.3">
      <c r="C917" s="74" t="s">
        <v>442</v>
      </c>
      <c r="D917" s="136"/>
      <c r="E917" s="89">
        <v>12</v>
      </c>
      <c r="F917" s="239">
        <f>HLOOKUP($C917,$BZ$2:$CM$3,2,0)</f>
        <v>43674.39</v>
      </c>
      <c r="G917" s="50">
        <f>D917*E917*F917</f>
        <v>0</v>
      </c>
      <c r="H917" s="103"/>
      <c r="I917" s="51" t="s">
        <v>456</v>
      </c>
      <c r="J917" s="51" t="str">
        <f>VLOOKUP(I917,Presupuesto!$B$11:$C$565,2,0)</f>
        <v>SUELDOS Y SALARIOS PERMANENTES</v>
      </c>
      <c r="K917" s="155" t="s">
        <v>1438</v>
      </c>
      <c r="L917" s="35" t="s">
        <v>354</v>
      </c>
    </row>
    <row r="918" spans="3:12" x14ac:dyDescent="0.25">
      <c r="C918" s="108" t="s">
        <v>26</v>
      </c>
      <c r="D918" s="100"/>
      <c r="E918" s="91">
        <v>0</v>
      </c>
      <c r="F918" s="37">
        <f>IF(E917=0,"",(G917/E917)/12*E917)</f>
        <v>0</v>
      </c>
      <c r="G918" s="34">
        <f>F918</f>
        <v>0</v>
      </c>
      <c r="H918" s="101"/>
      <c r="I918" s="53" t="s">
        <v>476</v>
      </c>
      <c r="J918" s="53" t="str">
        <f>VLOOKUP(I918,Presupuesto!$B$11:$C$565,2,0)</f>
        <v>AGUINALDO Y DECIMO CUARTO MES</v>
      </c>
      <c r="K918" s="35" t="str">
        <f t="shared" ref="K918:K949" si="30">$K$917</f>
        <v>Desarrollo del Sistema de Educación Superior</v>
      </c>
      <c r="L918" s="35" t="s">
        <v>372</v>
      </c>
    </row>
    <row r="919" spans="3:12" ht="15.75" thickBot="1" x14ac:dyDescent="0.3">
      <c r="C919" s="109" t="s">
        <v>27</v>
      </c>
      <c r="D919" s="100"/>
      <c r="E919" s="91">
        <v>0</v>
      </c>
      <c r="F919" s="54">
        <f>IF(E917&lt;6,"",((E917-6)/12)*(G917/E917))</f>
        <v>0</v>
      </c>
      <c r="G919" s="34">
        <f>F919</f>
        <v>0</v>
      </c>
      <c r="H919" s="101"/>
      <c r="I919" s="38" t="s">
        <v>479</v>
      </c>
      <c r="J919" s="38" t="str">
        <f>VLOOKUP(I919,Presupuesto!$B$11:$C$565,2,0)</f>
        <v>DECIMOCUARTO MES</v>
      </c>
      <c r="K919" s="35" t="str">
        <f t="shared" si="30"/>
        <v>Desarrollo del Sistema de Educación Superior</v>
      </c>
      <c r="L919" s="35" t="s">
        <v>355</v>
      </c>
    </row>
    <row r="920" spans="3:12" ht="15.75" thickBot="1" x14ac:dyDescent="0.3">
      <c r="C920" s="74" t="s">
        <v>443</v>
      </c>
      <c r="D920" s="136"/>
      <c r="E920" s="89">
        <v>12</v>
      </c>
      <c r="F920" s="239">
        <f>HLOOKUP($C920,$BZ$2:$CM$3,2,0)</f>
        <v>39703.99</v>
      </c>
      <c r="G920" s="50">
        <f>D920*E920*F920</f>
        <v>0</v>
      </c>
      <c r="H920" s="103"/>
      <c r="I920" s="51" t="s">
        <v>456</v>
      </c>
      <c r="J920" s="51" t="str">
        <f>VLOOKUP(I920,Presupuesto!$B$11:$C$565,2,0)</f>
        <v>SUELDOS Y SALARIOS PERMANENTES</v>
      </c>
      <c r="K920" s="35" t="str">
        <f t="shared" si="30"/>
        <v>Desarrollo del Sistema de Educación Superior</v>
      </c>
      <c r="L920" s="35" t="s">
        <v>355</v>
      </c>
    </row>
    <row r="921" spans="3:12" x14ac:dyDescent="0.25">
      <c r="C921" s="108" t="s">
        <v>26</v>
      </c>
      <c r="D921" s="100"/>
      <c r="E921" s="91">
        <v>0</v>
      </c>
      <c r="F921" s="37">
        <f>IF(E920=0,"",(G920/E920)/12*E920)</f>
        <v>0</v>
      </c>
      <c r="G921" s="34">
        <f>F921</f>
        <v>0</v>
      </c>
      <c r="H921" s="101"/>
      <c r="I921" s="53" t="s">
        <v>476</v>
      </c>
      <c r="J921" s="53" t="str">
        <f>VLOOKUP(I921,Presupuesto!$B$11:$C$565,2,0)</f>
        <v>AGUINALDO Y DECIMO CUARTO MES</v>
      </c>
      <c r="K921" s="35" t="str">
        <f t="shared" si="30"/>
        <v>Desarrollo del Sistema de Educación Superior</v>
      </c>
      <c r="L921" s="35" t="s">
        <v>355</v>
      </c>
    </row>
    <row r="922" spans="3:12" ht="15.75" thickBot="1" x14ac:dyDescent="0.3">
      <c r="C922" s="109" t="s">
        <v>27</v>
      </c>
      <c r="D922" s="100"/>
      <c r="E922" s="91">
        <v>0</v>
      </c>
      <c r="F922" s="54">
        <f>IF(E920&lt;6,"",((E920-6)/12)*(G920/E920))</f>
        <v>0</v>
      </c>
      <c r="G922" s="34">
        <f>F922</f>
        <v>0</v>
      </c>
      <c r="H922" s="101"/>
      <c r="I922" s="38" t="s">
        <v>479</v>
      </c>
      <c r="J922" s="38" t="str">
        <f>VLOOKUP(I922,Presupuesto!$B$11:$C$565,2,0)</f>
        <v>DECIMOCUARTO MES</v>
      </c>
      <c r="K922" s="35" t="str">
        <f t="shared" si="30"/>
        <v>Desarrollo del Sistema de Educación Superior</v>
      </c>
      <c r="L922" s="35" t="s">
        <v>355</v>
      </c>
    </row>
    <row r="923" spans="3:12" ht="15.75" thickBot="1" x14ac:dyDescent="0.3">
      <c r="C923" s="74" t="s">
        <v>444</v>
      </c>
      <c r="D923" s="136"/>
      <c r="E923" s="89">
        <v>12</v>
      </c>
      <c r="F923" s="239">
        <f>HLOOKUP($C923,$BZ$2:$CM$3,2,0)</f>
        <v>35733.589999999997</v>
      </c>
      <c r="G923" s="50">
        <f>D923*E923*F923</f>
        <v>0</v>
      </c>
      <c r="H923" s="103"/>
      <c r="I923" s="51" t="s">
        <v>456</v>
      </c>
      <c r="J923" s="51" t="str">
        <f>VLOOKUP(I923,Presupuesto!$B$11:$C$565,2,0)</f>
        <v>SUELDOS Y SALARIOS PERMANENTES</v>
      </c>
      <c r="K923" s="35" t="str">
        <f t="shared" si="30"/>
        <v>Desarrollo del Sistema de Educación Superior</v>
      </c>
      <c r="L923" s="35" t="s">
        <v>355</v>
      </c>
    </row>
    <row r="924" spans="3:12" x14ac:dyDescent="0.25">
      <c r="C924" s="108" t="s">
        <v>26</v>
      </c>
      <c r="D924" s="100"/>
      <c r="E924" s="91">
        <v>0</v>
      </c>
      <c r="F924" s="37">
        <f>IF(E923=0,"",(G923/E923)/12*E923)</f>
        <v>0</v>
      </c>
      <c r="G924" s="34">
        <f>F924</f>
        <v>0</v>
      </c>
      <c r="H924" s="101"/>
      <c r="I924" s="53" t="s">
        <v>476</v>
      </c>
      <c r="J924" s="53" t="str">
        <f>VLOOKUP(I924,Presupuesto!$B$11:$C$565,2,0)</f>
        <v>AGUINALDO Y DECIMO CUARTO MES</v>
      </c>
      <c r="K924" s="35" t="str">
        <f t="shared" si="30"/>
        <v>Desarrollo del Sistema de Educación Superior</v>
      </c>
      <c r="L924" s="35" t="s">
        <v>355</v>
      </c>
    </row>
    <row r="925" spans="3:12" ht="15.75" thickBot="1" x14ac:dyDescent="0.3">
      <c r="C925" s="109" t="s">
        <v>27</v>
      </c>
      <c r="D925" s="100"/>
      <c r="E925" s="91">
        <v>0</v>
      </c>
      <c r="F925" s="54">
        <f>IF(E923&lt;6,"",((E923-6)/12)*(G923/E923))</f>
        <v>0</v>
      </c>
      <c r="G925" s="34">
        <f>F925</f>
        <v>0</v>
      </c>
      <c r="H925" s="101"/>
      <c r="I925" s="38" t="s">
        <v>479</v>
      </c>
      <c r="J925" s="38" t="str">
        <f>VLOOKUP(I925,Presupuesto!$B$11:$C$565,2,0)</f>
        <v>DECIMOCUARTO MES</v>
      </c>
      <c r="K925" s="35" t="str">
        <f t="shared" si="30"/>
        <v>Desarrollo del Sistema de Educación Superior</v>
      </c>
      <c r="L925" s="35" t="s">
        <v>355</v>
      </c>
    </row>
    <row r="926" spans="3:12" ht="15.75" thickBot="1" x14ac:dyDescent="0.3">
      <c r="C926" s="74" t="s">
        <v>445</v>
      </c>
      <c r="D926" s="136"/>
      <c r="E926" s="89">
        <v>12</v>
      </c>
      <c r="F926" s="239">
        <f>HLOOKUP($C926,$BZ$2:$CM$3,2,0)</f>
        <v>31763.19</v>
      </c>
      <c r="G926" s="50">
        <f>D926*E926*F926</f>
        <v>0</v>
      </c>
      <c r="H926" s="103"/>
      <c r="I926" s="51" t="s">
        <v>456</v>
      </c>
      <c r="J926" s="51" t="str">
        <f>VLOOKUP(I926,Presupuesto!$B$11:$C$565,2,0)</f>
        <v>SUELDOS Y SALARIOS PERMANENTES</v>
      </c>
      <c r="K926" s="35" t="str">
        <f t="shared" si="30"/>
        <v>Desarrollo del Sistema de Educación Superior</v>
      </c>
      <c r="L926" s="35" t="s">
        <v>355</v>
      </c>
    </row>
    <row r="927" spans="3:12" x14ac:dyDescent="0.25">
      <c r="C927" s="108" t="s">
        <v>26</v>
      </c>
      <c r="D927" s="100"/>
      <c r="E927" s="91">
        <v>0</v>
      </c>
      <c r="F927" s="37">
        <f>IF(E926=0,"",(G926/E926)/12*E926)</f>
        <v>0</v>
      </c>
      <c r="G927" s="34">
        <f>F927</f>
        <v>0</v>
      </c>
      <c r="H927" s="101"/>
      <c r="I927" s="53" t="s">
        <v>476</v>
      </c>
      <c r="J927" s="53" t="str">
        <f>VLOOKUP(I927,Presupuesto!$B$11:$C$565,2,0)</f>
        <v>AGUINALDO Y DECIMO CUARTO MES</v>
      </c>
      <c r="K927" s="35" t="str">
        <f t="shared" si="30"/>
        <v>Desarrollo del Sistema de Educación Superior</v>
      </c>
      <c r="L927" s="35" t="s">
        <v>355</v>
      </c>
    </row>
    <row r="928" spans="3:12" ht="15.75" thickBot="1" x14ac:dyDescent="0.3">
      <c r="C928" s="109" t="s">
        <v>27</v>
      </c>
      <c r="D928" s="100"/>
      <c r="E928" s="91">
        <v>0</v>
      </c>
      <c r="F928" s="54">
        <f>IF(E926&lt;6,"",((E926-6)/12)*(G926/E926))</f>
        <v>0</v>
      </c>
      <c r="G928" s="34">
        <f>F928</f>
        <v>0</v>
      </c>
      <c r="H928" s="101"/>
      <c r="I928" s="38" t="s">
        <v>479</v>
      </c>
      <c r="J928" s="38" t="str">
        <f>VLOOKUP(I928,Presupuesto!$B$11:$C$565,2,0)</f>
        <v>DECIMOCUARTO MES</v>
      </c>
      <c r="K928" s="35" t="str">
        <f t="shared" si="30"/>
        <v>Desarrollo del Sistema de Educación Superior</v>
      </c>
      <c r="L928" s="35" t="s">
        <v>355</v>
      </c>
    </row>
    <row r="929" spans="3:12" ht="15.75" thickBot="1" x14ac:dyDescent="0.3">
      <c r="C929" s="74" t="s">
        <v>446</v>
      </c>
      <c r="D929" s="136"/>
      <c r="E929" s="89">
        <v>12</v>
      </c>
      <c r="F929" s="239">
        <f>HLOOKUP($C929,$BZ$2:$CM$3,2,0)</f>
        <v>29777.99</v>
      </c>
      <c r="G929" s="50">
        <f>D929*E929*F929</f>
        <v>0</v>
      </c>
      <c r="H929" s="103"/>
      <c r="I929" s="51" t="s">
        <v>456</v>
      </c>
      <c r="J929" s="51" t="str">
        <f>VLOOKUP(I929,Presupuesto!$B$11:$C$565,2,0)</f>
        <v>SUELDOS Y SALARIOS PERMANENTES</v>
      </c>
      <c r="K929" s="35" t="str">
        <f t="shared" si="30"/>
        <v>Desarrollo del Sistema de Educación Superior</v>
      </c>
      <c r="L929" s="35" t="s">
        <v>355</v>
      </c>
    </row>
    <row r="930" spans="3:12" x14ac:dyDescent="0.25">
      <c r="C930" s="108" t="s">
        <v>26</v>
      </c>
      <c r="D930" s="100"/>
      <c r="E930" s="91">
        <v>0</v>
      </c>
      <c r="F930" s="37">
        <f>IF(E929=0,"",(G929/E929)/12*E929)</f>
        <v>0</v>
      </c>
      <c r="G930" s="34">
        <f>F930</f>
        <v>0</v>
      </c>
      <c r="H930" s="101"/>
      <c r="I930" s="53" t="s">
        <v>476</v>
      </c>
      <c r="J930" s="53" t="str">
        <f>VLOOKUP(I930,Presupuesto!$B$11:$C$565,2,0)</f>
        <v>AGUINALDO Y DECIMO CUARTO MES</v>
      </c>
      <c r="K930" s="35" t="str">
        <f t="shared" si="30"/>
        <v>Desarrollo del Sistema de Educación Superior</v>
      </c>
      <c r="L930" s="35" t="s">
        <v>355</v>
      </c>
    </row>
    <row r="931" spans="3:12" ht="15.75" thickBot="1" x14ac:dyDescent="0.3">
      <c r="C931" s="109" t="s">
        <v>27</v>
      </c>
      <c r="D931" s="100"/>
      <c r="E931" s="91">
        <v>0</v>
      </c>
      <c r="F931" s="54">
        <f>IF(E929&lt;6,"",((E929-6)/12)*(G929/E929))</f>
        <v>0</v>
      </c>
      <c r="G931" s="34">
        <f>F931</f>
        <v>0</v>
      </c>
      <c r="H931" s="101"/>
      <c r="I931" s="38" t="s">
        <v>479</v>
      </c>
      <c r="J931" s="38" t="str">
        <f>VLOOKUP(I931,Presupuesto!$B$11:$C$565,2,0)</f>
        <v>DECIMOCUARTO MES</v>
      </c>
      <c r="K931" s="35" t="str">
        <f t="shared" si="30"/>
        <v>Desarrollo del Sistema de Educación Superior</v>
      </c>
      <c r="L931" s="35" t="s">
        <v>355</v>
      </c>
    </row>
    <row r="932" spans="3:12" ht="15.75" thickBot="1" x14ac:dyDescent="0.3">
      <c r="C932" s="74" t="s">
        <v>447</v>
      </c>
      <c r="D932" s="136"/>
      <c r="E932" s="89">
        <v>12</v>
      </c>
      <c r="F932" s="239">
        <f>HLOOKUP($C932,$BZ$2:$CM$3,2,0)</f>
        <v>27792.79</v>
      </c>
      <c r="G932" s="50">
        <f>D932*E932*F932</f>
        <v>0</v>
      </c>
      <c r="H932" s="103"/>
      <c r="I932" s="51" t="s">
        <v>456</v>
      </c>
      <c r="J932" s="51" t="str">
        <f>VLOOKUP(I932,Presupuesto!$B$11:$C$565,2,0)</f>
        <v>SUELDOS Y SALARIOS PERMANENTES</v>
      </c>
      <c r="K932" s="35" t="str">
        <f t="shared" si="30"/>
        <v>Desarrollo del Sistema de Educación Superior</v>
      </c>
      <c r="L932" s="35" t="s">
        <v>355</v>
      </c>
    </row>
    <row r="933" spans="3:12" x14ac:dyDescent="0.25">
      <c r="C933" s="108" t="s">
        <v>26</v>
      </c>
      <c r="D933" s="100"/>
      <c r="E933" s="91">
        <v>0</v>
      </c>
      <c r="F933" s="37">
        <f>IF(E932=0,"",(G932/E932)/12*E932)</f>
        <v>0</v>
      </c>
      <c r="G933" s="34">
        <f>F933</f>
        <v>0</v>
      </c>
      <c r="H933" s="101"/>
      <c r="I933" s="53" t="s">
        <v>476</v>
      </c>
      <c r="J933" s="53" t="str">
        <f>VLOOKUP(I933,Presupuesto!$B$11:$C$565,2,0)</f>
        <v>AGUINALDO Y DECIMO CUARTO MES</v>
      </c>
      <c r="K933" s="35" t="str">
        <f t="shared" si="30"/>
        <v>Desarrollo del Sistema de Educación Superior</v>
      </c>
      <c r="L933" s="35" t="s">
        <v>355</v>
      </c>
    </row>
    <row r="934" spans="3:12" ht="15.75" thickBot="1" x14ac:dyDescent="0.3">
      <c r="C934" s="109" t="s">
        <v>27</v>
      </c>
      <c r="D934" s="100"/>
      <c r="E934" s="91">
        <v>0</v>
      </c>
      <c r="F934" s="54">
        <f>IF(E932&lt;6,"",((E932-6)/12)*(G932/E932))</f>
        <v>0</v>
      </c>
      <c r="G934" s="34">
        <f>F934</f>
        <v>0</v>
      </c>
      <c r="H934" s="101"/>
      <c r="I934" s="38" t="s">
        <v>479</v>
      </c>
      <c r="J934" s="38" t="str">
        <f>VLOOKUP(I934,Presupuesto!$B$11:$C$565,2,0)</f>
        <v>DECIMOCUARTO MES</v>
      </c>
      <c r="K934" s="35" t="str">
        <f t="shared" si="30"/>
        <v>Desarrollo del Sistema de Educación Superior</v>
      </c>
      <c r="L934" s="35" t="s">
        <v>355</v>
      </c>
    </row>
    <row r="935" spans="3:12" ht="15.75" thickBot="1" x14ac:dyDescent="0.3">
      <c r="C935" s="74" t="s">
        <v>448</v>
      </c>
      <c r="D935" s="136"/>
      <c r="E935" s="89">
        <v>12</v>
      </c>
      <c r="F935" s="239">
        <f>HLOOKUP($C935,$BZ$2:$CM$3,2,0)</f>
        <v>18859.39</v>
      </c>
      <c r="G935" s="50">
        <f>D935*E935*F935</f>
        <v>0</v>
      </c>
      <c r="H935" s="103"/>
      <c r="I935" s="51" t="s">
        <v>456</v>
      </c>
      <c r="J935" s="51" t="str">
        <f>VLOOKUP(I935,Presupuesto!$B$11:$C$565,2,0)</f>
        <v>SUELDOS Y SALARIOS PERMANENTES</v>
      </c>
      <c r="K935" s="35" t="str">
        <f t="shared" si="30"/>
        <v>Desarrollo del Sistema de Educación Superior</v>
      </c>
      <c r="L935" s="35" t="s">
        <v>355</v>
      </c>
    </row>
    <row r="936" spans="3:12" x14ac:dyDescent="0.25">
      <c r="C936" s="108" t="s">
        <v>26</v>
      </c>
      <c r="D936" s="100"/>
      <c r="E936" s="91">
        <v>0</v>
      </c>
      <c r="F936" s="37">
        <f>IF(E935=0,"",(G935/E935)/12*E935)</f>
        <v>0</v>
      </c>
      <c r="G936" s="34">
        <f>F936</f>
        <v>0</v>
      </c>
      <c r="H936" s="101"/>
      <c r="I936" s="53" t="s">
        <v>476</v>
      </c>
      <c r="J936" s="53" t="str">
        <f>VLOOKUP(I936,Presupuesto!$B$11:$C$565,2,0)</f>
        <v>AGUINALDO Y DECIMO CUARTO MES</v>
      </c>
      <c r="K936" s="35" t="str">
        <f t="shared" si="30"/>
        <v>Desarrollo del Sistema de Educación Superior</v>
      </c>
      <c r="L936" s="35" t="s">
        <v>355</v>
      </c>
    </row>
    <row r="937" spans="3:12" ht="15.75" thickBot="1" x14ac:dyDescent="0.3">
      <c r="C937" s="109" t="s">
        <v>27</v>
      </c>
      <c r="D937" s="100"/>
      <c r="E937" s="91">
        <v>0</v>
      </c>
      <c r="F937" s="54">
        <f>IF(E935&lt;6,"",((E935-6)/12)*(G935/E935))</f>
        <v>0</v>
      </c>
      <c r="G937" s="34">
        <f>F937</f>
        <v>0</v>
      </c>
      <c r="H937" s="101"/>
      <c r="I937" s="38" t="s">
        <v>479</v>
      </c>
      <c r="J937" s="38" t="str">
        <f>VLOOKUP(I937,Presupuesto!$B$11:$C$565,2,0)</f>
        <v>DECIMOCUARTO MES</v>
      </c>
      <c r="K937" s="35" t="str">
        <f t="shared" si="30"/>
        <v>Desarrollo del Sistema de Educación Superior</v>
      </c>
      <c r="L937" s="35" t="s">
        <v>355</v>
      </c>
    </row>
    <row r="938" spans="3:12" ht="15.75" thickBot="1" x14ac:dyDescent="0.3">
      <c r="C938" s="74" t="s">
        <v>449</v>
      </c>
      <c r="D938" s="136"/>
      <c r="E938" s="89">
        <v>12</v>
      </c>
      <c r="F938" s="239">
        <f>HLOOKUP($C938,$BZ$2:$CM$3,2,0)</f>
        <v>17866.8</v>
      </c>
      <c r="G938" s="50">
        <f>D938*E938*F938</f>
        <v>0</v>
      </c>
      <c r="H938" s="103"/>
      <c r="I938" s="51" t="s">
        <v>456</v>
      </c>
      <c r="J938" s="51" t="str">
        <f>VLOOKUP(I938,Presupuesto!$B$11:$C$565,2,0)</f>
        <v>SUELDOS Y SALARIOS PERMANENTES</v>
      </c>
      <c r="K938" s="35" t="str">
        <f t="shared" si="30"/>
        <v>Desarrollo del Sistema de Educación Superior</v>
      </c>
      <c r="L938" s="35" t="s">
        <v>355</v>
      </c>
    </row>
    <row r="939" spans="3:12" x14ac:dyDescent="0.25">
      <c r="C939" s="108" t="s">
        <v>26</v>
      </c>
      <c r="D939" s="100"/>
      <c r="E939" s="91">
        <v>0</v>
      </c>
      <c r="F939" s="37">
        <f>IF(E938=0,"",(G938/E938)/12*E938)</f>
        <v>0</v>
      </c>
      <c r="G939" s="34">
        <f>F939</f>
        <v>0</v>
      </c>
      <c r="H939" s="101"/>
      <c r="I939" s="53" t="s">
        <v>476</v>
      </c>
      <c r="J939" s="53" t="str">
        <f>VLOOKUP(I939,Presupuesto!$B$11:$C$565,2,0)</f>
        <v>AGUINALDO Y DECIMO CUARTO MES</v>
      </c>
      <c r="K939" s="35" t="str">
        <f t="shared" si="30"/>
        <v>Desarrollo del Sistema de Educación Superior</v>
      </c>
      <c r="L939" s="35" t="s">
        <v>355</v>
      </c>
    </row>
    <row r="940" spans="3:12" ht="15.75" thickBot="1" x14ac:dyDescent="0.3">
      <c r="C940" s="109" t="s">
        <v>27</v>
      </c>
      <c r="D940" s="100"/>
      <c r="E940" s="91">
        <v>0</v>
      </c>
      <c r="F940" s="54">
        <f>IF(E938&lt;6,"",((E938-6)/12)*(G938/E938))</f>
        <v>0</v>
      </c>
      <c r="G940" s="34">
        <f>F940</f>
        <v>0</v>
      </c>
      <c r="H940" s="101"/>
      <c r="I940" s="38" t="s">
        <v>479</v>
      </c>
      <c r="J940" s="38" t="str">
        <f>VLOOKUP(I940,Presupuesto!$B$11:$C$565,2,0)</f>
        <v>DECIMOCUARTO MES</v>
      </c>
      <c r="K940" s="35" t="str">
        <f t="shared" si="30"/>
        <v>Desarrollo del Sistema de Educación Superior</v>
      </c>
      <c r="L940" s="35" t="s">
        <v>355</v>
      </c>
    </row>
    <row r="941" spans="3:12" ht="15.75" thickBot="1" x14ac:dyDescent="0.3">
      <c r="C941" s="74" t="s">
        <v>450</v>
      </c>
      <c r="D941" s="136"/>
      <c r="E941" s="89">
        <v>12</v>
      </c>
      <c r="F941" s="239">
        <f>HLOOKUP($C941,$BZ$2:$CM$3,2,0)</f>
        <v>13896.4</v>
      </c>
      <c r="G941" s="50">
        <f>D941*E941*F941</f>
        <v>0</v>
      </c>
      <c r="H941" s="103"/>
      <c r="I941" s="51" t="s">
        <v>456</v>
      </c>
      <c r="J941" s="51" t="str">
        <f>VLOOKUP(I941,Presupuesto!$B$11:$C$565,2,0)</f>
        <v>SUELDOS Y SALARIOS PERMANENTES</v>
      </c>
      <c r="K941" s="35" t="str">
        <f t="shared" si="30"/>
        <v>Desarrollo del Sistema de Educación Superior</v>
      </c>
      <c r="L941" s="35" t="s">
        <v>355</v>
      </c>
    </row>
    <row r="942" spans="3:12" x14ac:dyDescent="0.25">
      <c r="C942" s="108" t="s">
        <v>26</v>
      </c>
      <c r="D942" s="100"/>
      <c r="E942" s="91">
        <v>0</v>
      </c>
      <c r="F942" s="37">
        <f>IF(E941=0,"",(G941/E941)/12*E941)</f>
        <v>0</v>
      </c>
      <c r="G942" s="34">
        <f>F942</f>
        <v>0</v>
      </c>
      <c r="H942" s="101"/>
      <c r="I942" s="53" t="s">
        <v>476</v>
      </c>
      <c r="J942" s="53" t="str">
        <f>VLOOKUP(I942,Presupuesto!$B$11:$C$565,2,0)</f>
        <v>AGUINALDO Y DECIMO CUARTO MES</v>
      </c>
      <c r="K942" s="35" t="str">
        <f t="shared" si="30"/>
        <v>Desarrollo del Sistema de Educación Superior</v>
      </c>
      <c r="L942" s="35" t="s">
        <v>355</v>
      </c>
    </row>
    <row r="943" spans="3:12" ht="15.75" thickBot="1" x14ac:dyDescent="0.3">
      <c r="C943" s="109" t="s">
        <v>27</v>
      </c>
      <c r="D943" s="100"/>
      <c r="E943" s="91">
        <v>0</v>
      </c>
      <c r="F943" s="54">
        <f>IF(E941&lt;6,"",((E941-6)/12)*(G941/E941))</f>
        <v>0</v>
      </c>
      <c r="G943" s="34">
        <f>F943</f>
        <v>0</v>
      </c>
      <c r="H943" s="101"/>
      <c r="I943" s="38" t="s">
        <v>479</v>
      </c>
      <c r="J943" s="38" t="str">
        <f>VLOOKUP(I943,Presupuesto!$B$11:$C$565,2,0)</f>
        <v>DECIMOCUARTO MES</v>
      </c>
      <c r="K943" s="35" t="str">
        <f t="shared" si="30"/>
        <v>Desarrollo del Sistema de Educación Superior</v>
      </c>
      <c r="L943" s="35" t="s">
        <v>355</v>
      </c>
    </row>
    <row r="944" spans="3:12" ht="15.75" thickBot="1" x14ac:dyDescent="0.3">
      <c r="C944" s="74" t="s">
        <v>451</v>
      </c>
      <c r="D944" s="136"/>
      <c r="E944" s="89">
        <v>12</v>
      </c>
      <c r="F944" s="239">
        <f>HLOOKUP($C944,$BZ$2:$CM$3,2,0)</f>
        <v>15004.09</v>
      </c>
      <c r="G944" s="50">
        <f>D944*E944*F944</f>
        <v>0</v>
      </c>
      <c r="H944" s="103"/>
      <c r="I944" s="51" t="s">
        <v>456</v>
      </c>
      <c r="J944" s="51" t="str">
        <f>VLOOKUP(I944,Presupuesto!$B$11:$C$565,2,0)</f>
        <v>SUELDOS Y SALARIOS PERMANENTES</v>
      </c>
      <c r="K944" s="35" t="str">
        <f t="shared" si="30"/>
        <v>Desarrollo del Sistema de Educación Superior</v>
      </c>
      <c r="L944" s="35" t="s">
        <v>355</v>
      </c>
    </row>
    <row r="945" spans="3:12" x14ac:dyDescent="0.25">
      <c r="C945" s="108" t="s">
        <v>26</v>
      </c>
      <c r="D945" s="100"/>
      <c r="E945" s="91">
        <v>0</v>
      </c>
      <c r="F945" s="37">
        <f>IF(E944=0,"",(G944/E944)/12*E944)</f>
        <v>0</v>
      </c>
      <c r="G945" s="34">
        <f>F945</f>
        <v>0</v>
      </c>
      <c r="H945" s="101"/>
      <c r="I945" s="53" t="s">
        <v>476</v>
      </c>
      <c r="J945" s="53" t="str">
        <f>VLOOKUP(I945,Presupuesto!$B$11:$C$565,2,0)</f>
        <v>AGUINALDO Y DECIMO CUARTO MES</v>
      </c>
      <c r="K945" s="35" t="str">
        <f t="shared" si="30"/>
        <v>Desarrollo del Sistema de Educación Superior</v>
      </c>
      <c r="L945" s="35" t="s">
        <v>355</v>
      </c>
    </row>
    <row r="946" spans="3:12" ht="15.75" thickBot="1" x14ac:dyDescent="0.3">
      <c r="C946" s="109" t="s">
        <v>27</v>
      </c>
      <c r="D946" s="100"/>
      <c r="E946" s="91">
        <v>0</v>
      </c>
      <c r="F946" s="54">
        <f>IF(E944&lt;6,"",((E944-6)/12)*(G944/E944))</f>
        <v>0</v>
      </c>
      <c r="G946" s="34">
        <f>F946</f>
        <v>0</v>
      </c>
      <c r="H946" s="101"/>
      <c r="I946" s="38" t="s">
        <v>479</v>
      </c>
      <c r="J946" s="38" t="str">
        <f>VLOOKUP(I946,Presupuesto!$B$11:$C$565,2,0)</f>
        <v>DECIMOCUARTO MES</v>
      </c>
      <c r="K946" s="35" t="str">
        <f t="shared" si="30"/>
        <v>Desarrollo del Sistema de Educación Superior</v>
      </c>
      <c r="L946" s="35" t="s">
        <v>355</v>
      </c>
    </row>
    <row r="947" spans="3:12" ht="15.75" thickBot="1" x14ac:dyDescent="0.3">
      <c r="C947" s="74" t="s">
        <v>452</v>
      </c>
      <c r="D947" s="136"/>
      <c r="E947" s="89">
        <v>12</v>
      </c>
      <c r="F947" s="239">
        <f>HLOOKUP($C947,$BZ$2:$CM$3,2,0)</f>
        <v>13238.9</v>
      </c>
      <c r="G947" s="50">
        <f>D947*E947*F947</f>
        <v>0</v>
      </c>
      <c r="H947" s="103"/>
      <c r="I947" s="51" t="s">
        <v>456</v>
      </c>
      <c r="J947" s="51" t="str">
        <f>VLOOKUP(I947,Presupuesto!$B$11:$C$565,2,0)</f>
        <v>SUELDOS Y SALARIOS PERMANENTES</v>
      </c>
      <c r="K947" s="35" t="str">
        <f t="shared" si="30"/>
        <v>Desarrollo del Sistema de Educación Superior</v>
      </c>
      <c r="L947" s="35" t="s">
        <v>355</v>
      </c>
    </row>
    <row r="948" spans="3:12" x14ac:dyDescent="0.25">
      <c r="C948" s="108" t="s">
        <v>26</v>
      </c>
      <c r="D948" s="100"/>
      <c r="E948" s="91">
        <v>0</v>
      </c>
      <c r="F948" s="37">
        <f>IF(E947=0,"",(G947/E947)/12*E947)</f>
        <v>0</v>
      </c>
      <c r="G948" s="34">
        <f>F948</f>
        <v>0</v>
      </c>
      <c r="H948" s="101"/>
      <c r="I948" s="53" t="s">
        <v>476</v>
      </c>
      <c r="J948" s="53" t="str">
        <f>VLOOKUP(I948,Presupuesto!$B$11:$C$565,2,0)</f>
        <v>AGUINALDO Y DECIMO CUARTO MES</v>
      </c>
      <c r="K948" s="35" t="str">
        <f t="shared" si="30"/>
        <v>Desarrollo del Sistema de Educación Superior</v>
      </c>
      <c r="L948" s="35" t="s">
        <v>355</v>
      </c>
    </row>
    <row r="949" spans="3:12" ht="15.75" thickBot="1" x14ac:dyDescent="0.3">
      <c r="C949" s="109" t="s">
        <v>27</v>
      </c>
      <c r="D949" s="100"/>
      <c r="E949" s="91">
        <v>0</v>
      </c>
      <c r="F949" s="54">
        <f>IF(E947&lt;6,"",((E947-6)/12)*(G947/E947))</f>
        <v>0</v>
      </c>
      <c r="G949" s="34">
        <f>F949</f>
        <v>0</v>
      </c>
      <c r="H949" s="101"/>
      <c r="I949" s="38" t="s">
        <v>479</v>
      </c>
      <c r="J949" s="38" t="str">
        <f>VLOOKUP(I949,Presupuesto!$B$11:$C$565,2,0)</f>
        <v>DECIMOCUARTO MES</v>
      </c>
      <c r="K949" s="35" t="str">
        <f t="shared" si="30"/>
        <v>Desarrollo del Sistema de Educación Superior</v>
      </c>
      <c r="L949" s="35" t="s">
        <v>355</v>
      </c>
    </row>
    <row r="950" spans="3:12" ht="15.75" thickBot="1" x14ac:dyDescent="0.3">
      <c r="C950" s="74" t="s">
        <v>453</v>
      </c>
      <c r="D950" s="136"/>
      <c r="E950" s="89">
        <v>12</v>
      </c>
      <c r="F950" s="239">
        <f>HLOOKUP($C950,$BZ$2:$CM$3,2,0)</f>
        <v>12356.31</v>
      </c>
      <c r="G950" s="50">
        <f>D950*E950*F950</f>
        <v>0</v>
      </c>
      <c r="H950" s="103"/>
      <c r="I950" s="51" t="s">
        <v>456</v>
      </c>
      <c r="J950" s="51" t="str">
        <f>VLOOKUP(I950,Presupuesto!$B$11:$C$565,2,0)</f>
        <v>SUELDOS Y SALARIOS PERMANENTES</v>
      </c>
      <c r="K950" s="35" t="str">
        <f t="shared" ref="K950:K967" si="31">$K$917</f>
        <v>Desarrollo del Sistema de Educación Superior</v>
      </c>
      <c r="L950" s="35" t="s">
        <v>355</v>
      </c>
    </row>
    <row r="951" spans="3:12" x14ac:dyDescent="0.25">
      <c r="C951" s="108" t="s">
        <v>26</v>
      </c>
      <c r="D951" s="100"/>
      <c r="E951" s="91">
        <v>0</v>
      </c>
      <c r="F951" s="37">
        <f>IF(E950=0,"",(G950/E950)/12*E950)</f>
        <v>0</v>
      </c>
      <c r="G951" s="34">
        <f>F951</f>
        <v>0</v>
      </c>
      <c r="H951" s="101"/>
      <c r="I951" s="53" t="s">
        <v>476</v>
      </c>
      <c r="J951" s="53" t="str">
        <f>VLOOKUP(I951,Presupuesto!$B$11:$C$565,2,0)</f>
        <v>AGUINALDO Y DECIMO CUARTO MES</v>
      </c>
      <c r="K951" s="35" t="str">
        <f t="shared" si="31"/>
        <v>Desarrollo del Sistema de Educación Superior</v>
      </c>
      <c r="L951" s="35" t="s">
        <v>355</v>
      </c>
    </row>
    <row r="952" spans="3:12" ht="15.75" thickBot="1" x14ac:dyDescent="0.3">
      <c r="C952" s="109" t="s">
        <v>27</v>
      </c>
      <c r="D952" s="100"/>
      <c r="E952" s="91">
        <v>0</v>
      </c>
      <c r="F952" s="54">
        <f>IF(E950&lt;6,"",((E950-6)/12)*(G950/E950))</f>
        <v>0</v>
      </c>
      <c r="G952" s="34">
        <f>F952</f>
        <v>0</v>
      </c>
      <c r="H952" s="101"/>
      <c r="I952" s="38" t="s">
        <v>479</v>
      </c>
      <c r="J952" s="38" t="str">
        <f>VLOOKUP(I952,Presupuesto!$B$11:$C$565,2,0)</f>
        <v>DECIMOCUARTO MES</v>
      </c>
      <c r="K952" s="35" t="str">
        <f t="shared" si="31"/>
        <v>Desarrollo del Sistema de Educación Superior</v>
      </c>
      <c r="L952" s="35" t="s">
        <v>355</v>
      </c>
    </row>
    <row r="953" spans="3:12" ht="15.75" thickBot="1" x14ac:dyDescent="0.3">
      <c r="C953" s="74" t="s">
        <v>454</v>
      </c>
      <c r="D953" s="136"/>
      <c r="E953" s="89">
        <v>12</v>
      </c>
      <c r="F953" s="239">
        <f>HLOOKUP($C953,$BZ$2:$CM$3,2,0)</f>
        <v>463.22</v>
      </c>
      <c r="G953" s="50">
        <f>D953*E953*F953</f>
        <v>0</v>
      </c>
      <c r="H953" s="103"/>
      <c r="I953" s="51" t="s">
        <v>456</v>
      </c>
      <c r="J953" s="51" t="str">
        <f>VLOOKUP(I953,Presupuesto!$B$11:$C$565,2,0)</f>
        <v>SUELDOS Y SALARIOS PERMANENTES</v>
      </c>
      <c r="K953" s="35" t="str">
        <f t="shared" si="31"/>
        <v>Desarrollo del Sistema de Educación Superior</v>
      </c>
      <c r="L953" s="35" t="s">
        <v>355</v>
      </c>
    </row>
    <row r="954" spans="3:12" x14ac:dyDescent="0.25">
      <c r="C954" s="108" t="s">
        <v>26</v>
      </c>
      <c r="D954" s="100"/>
      <c r="E954" s="91">
        <v>0</v>
      </c>
      <c r="F954" s="37">
        <f>IF(E953=0,"",(G953/E953)/12*E953)</f>
        <v>0</v>
      </c>
      <c r="G954" s="34">
        <f>F954</f>
        <v>0</v>
      </c>
      <c r="H954" s="101"/>
      <c r="I954" s="53" t="s">
        <v>476</v>
      </c>
      <c r="J954" s="53" t="str">
        <f>VLOOKUP(I954,Presupuesto!$B$11:$C$565,2,0)</f>
        <v>AGUINALDO Y DECIMO CUARTO MES</v>
      </c>
      <c r="K954" s="35" t="str">
        <f t="shared" si="31"/>
        <v>Desarrollo del Sistema de Educación Superior</v>
      </c>
      <c r="L954" s="35" t="s">
        <v>355</v>
      </c>
    </row>
    <row r="955" spans="3:12" ht="15.75" thickBot="1" x14ac:dyDescent="0.3">
      <c r="C955" s="109" t="s">
        <v>27</v>
      </c>
      <c r="D955" s="100"/>
      <c r="E955" s="91">
        <v>0</v>
      </c>
      <c r="F955" s="54">
        <f>IF(E953&lt;6,"",((E953-6)/12)*(G953/E953))</f>
        <v>0</v>
      </c>
      <c r="G955" s="34">
        <f>F955</f>
        <v>0</v>
      </c>
      <c r="H955" s="101"/>
      <c r="I955" s="38" t="s">
        <v>479</v>
      </c>
      <c r="J955" s="38" t="str">
        <f>VLOOKUP(I955,Presupuesto!$B$11:$C$565,2,0)</f>
        <v>DECIMOCUARTO MES</v>
      </c>
      <c r="K955" s="35" t="str">
        <f t="shared" si="31"/>
        <v>Desarrollo del Sistema de Educación Superior</v>
      </c>
      <c r="L955" s="35" t="s">
        <v>355</v>
      </c>
    </row>
    <row r="956" spans="3:12" ht="15.75" thickBot="1" x14ac:dyDescent="0.3">
      <c r="C956" s="74" t="s">
        <v>455</v>
      </c>
      <c r="D956" s="136"/>
      <c r="E956" s="89">
        <v>12</v>
      </c>
      <c r="F956" s="239">
        <f>HLOOKUP($C956,$BZ$2:$CM$3,2,0)</f>
        <v>2007.3</v>
      </c>
      <c r="G956" s="50">
        <f>D956*E956*F956</f>
        <v>0</v>
      </c>
      <c r="H956" s="103"/>
      <c r="I956" s="51" t="s">
        <v>456</v>
      </c>
      <c r="J956" s="51" t="str">
        <f>VLOOKUP(I956,Presupuesto!$B$11:$C$565,2,0)</f>
        <v>SUELDOS Y SALARIOS PERMANENTES</v>
      </c>
      <c r="K956" s="35" t="str">
        <f t="shared" si="31"/>
        <v>Desarrollo del Sistema de Educación Superior</v>
      </c>
      <c r="L956" s="35" t="s">
        <v>355</v>
      </c>
    </row>
    <row r="957" spans="3:12" x14ac:dyDescent="0.25">
      <c r="C957" s="108" t="s">
        <v>26</v>
      </c>
      <c r="D957" s="100"/>
      <c r="E957" s="91">
        <v>0</v>
      </c>
      <c r="F957" s="37">
        <f>IF(E956=0,"",(G956/E956)/12*E956)</f>
        <v>0</v>
      </c>
      <c r="G957" s="34">
        <f>F957</f>
        <v>0</v>
      </c>
      <c r="H957" s="101"/>
      <c r="I957" s="53" t="s">
        <v>476</v>
      </c>
      <c r="J957" s="53" t="str">
        <f>VLOOKUP(I957,Presupuesto!$B$11:$C$565,2,0)</f>
        <v>AGUINALDO Y DECIMO CUARTO MES</v>
      </c>
      <c r="K957" s="35" t="str">
        <f t="shared" si="31"/>
        <v>Desarrollo del Sistema de Educación Superior</v>
      </c>
      <c r="L957" s="35" t="s">
        <v>355</v>
      </c>
    </row>
    <row r="958" spans="3:12" ht="15.75" thickBot="1" x14ac:dyDescent="0.3">
      <c r="C958" s="109" t="s">
        <v>27</v>
      </c>
      <c r="D958" s="100"/>
      <c r="E958" s="91">
        <v>0</v>
      </c>
      <c r="F958" s="54">
        <f>IF(E956&lt;6,"",((E956-6)/12)*(G956/E956))</f>
        <v>0</v>
      </c>
      <c r="G958" s="34">
        <f>F958</f>
        <v>0</v>
      </c>
      <c r="H958" s="101"/>
      <c r="I958" s="38" t="s">
        <v>479</v>
      </c>
      <c r="J958" s="38" t="str">
        <f>VLOOKUP(I958,Presupuesto!$B$11:$C$565,2,0)</f>
        <v>DECIMOCUARTO MES</v>
      </c>
      <c r="K958" s="35" t="str">
        <f t="shared" si="31"/>
        <v>Desarrollo del Sistema de Educación Superior</v>
      </c>
      <c r="L958" s="35" t="s">
        <v>355</v>
      </c>
    </row>
    <row r="959" spans="3:12" ht="15.75" thickBot="1" x14ac:dyDescent="0.3">
      <c r="C959" s="77" t="s">
        <v>51</v>
      </c>
      <c r="D959" s="136"/>
      <c r="E959" s="89">
        <v>12</v>
      </c>
      <c r="F959" s="76">
        <v>30000</v>
      </c>
      <c r="G959" s="50">
        <f>D959*E959*F959</f>
        <v>0</v>
      </c>
      <c r="H959" s="103"/>
      <c r="I959" s="51" t="s">
        <v>524</v>
      </c>
      <c r="J959" s="51" t="str">
        <f>VLOOKUP(I959,Presupuesto!$B$11:$C$565,2,0)</f>
        <v>CONTRATOS ESPECIALES</v>
      </c>
      <c r="K959" s="35" t="str">
        <f t="shared" si="31"/>
        <v>Desarrollo del Sistema de Educación Superior</v>
      </c>
      <c r="L959" s="35" t="s">
        <v>355</v>
      </c>
    </row>
    <row r="960" spans="3:12" x14ac:dyDescent="0.25">
      <c r="C960" s="108" t="s">
        <v>26</v>
      </c>
      <c r="D960" s="100"/>
      <c r="E960" s="91">
        <v>0</v>
      </c>
      <c r="F960" s="54">
        <f>IF(E959=0,"",(G959/E959)/12*E959)</f>
        <v>0</v>
      </c>
      <c r="G960" s="34">
        <f>F960</f>
        <v>0</v>
      </c>
      <c r="H960" s="101"/>
      <c r="I960" s="38" t="s">
        <v>524</v>
      </c>
      <c r="J960" s="38" t="str">
        <f>VLOOKUP(I960,Presupuesto!$B$11:$C$565,2,0)</f>
        <v>CONTRATOS ESPECIALES</v>
      </c>
      <c r="K960" s="35" t="str">
        <f t="shared" si="31"/>
        <v>Desarrollo del Sistema de Educación Superior</v>
      </c>
      <c r="L960" s="35" t="s">
        <v>354</v>
      </c>
    </row>
    <row r="961" spans="3:12" ht="15.75" thickBot="1" x14ac:dyDescent="0.3">
      <c r="C961" s="109" t="s">
        <v>27</v>
      </c>
      <c r="D961" s="100"/>
      <c r="E961" s="91">
        <v>0</v>
      </c>
      <c r="F961" s="37">
        <f>IF(E959&lt;6,"",((E959-6)/12)*(G959/E959))</f>
        <v>0</v>
      </c>
      <c r="G961" s="34">
        <f>F961</f>
        <v>0</v>
      </c>
      <c r="H961" s="101"/>
      <c r="I961" s="38" t="s">
        <v>524</v>
      </c>
      <c r="J961" s="38" t="str">
        <f>VLOOKUP(I961,Presupuesto!$B$11:$C$565,2,0)</f>
        <v>CONTRATOS ESPECIALES</v>
      </c>
      <c r="K961" s="35" t="str">
        <f t="shared" si="31"/>
        <v>Desarrollo del Sistema de Educación Superior</v>
      </c>
      <c r="L961" s="35" t="s">
        <v>359</v>
      </c>
    </row>
    <row r="962" spans="3:12" ht="15.75" thickBot="1" x14ac:dyDescent="0.3">
      <c r="C962" s="77" t="s">
        <v>28</v>
      </c>
      <c r="D962" s="136"/>
      <c r="E962" s="89">
        <v>12</v>
      </c>
      <c r="F962" s="55">
        <v>30000</v>
      </c>
      <c r="G962" s="50">
        <f>D962*E962*F962</f>
        <v>0</v>
      </c>
      <c r="H962" s="103"/>
      <c r="I962" s="51" t="s">
        <v>665</v>
      </c>
      <c r="J962" s="51" t="str">
        <f>VLOOKUP(I962,Presupuesto!$B$11:$C$565,2,0)</f>
        <v>OTROS SERVICIOS TECNICOS Y PROFESIONALES</v>
      </c>
      <c r="K962" s="35" t="str">
        <f t="shared" si="31"/>
        <v>Desarrollo del Sistema de Educación Superior</v>
      </c>
      <c r="L962" s="35" t="s">
        <v>354</v>
      </c>
    </row>
    <row r="963" spans="3:12" x14ac:dyDescent="0.25">
      <c r="C963" s="108" t="s">
        <v>26</v>
      </c>
      <c r="D963" s="100"/>
      <c r="E963" s="91">
        <v>0</v>
      </c>
      <c r="F963" s="37">
        <v>0</v>
      </c>
      <c r="G963" s="34">
        <f>F963</f>
        <v>0</v>
      </c>
      <c r="H963" s="101"/>
      <c r="I963" s="38" t="s">
        <v>665</v>
      </c>
      <c r="J963" s="38" t="str">
        <f>VLOOKUP(I963,Presupuesto!$B$11:$C$565,2,0)</f>
        <v>OTROS SERVICIOS TECNICOS Y PROFESIONALES</v>
      </c>
      <c r="K963" s="35" t="str">
        <f t="shared" si="31"/>
        <v>Desarrollo del Sistema de Educación Superior</v>
      </c>
      <c r="L963" s="35" t="s">
        <v>354</v>
      </c>
    </row>
    <row r="964" spans="3:12" ht="15.75" thickBot="1" x14ac:dyDescent="0.3">
      <c r="C964" s="109" t="s">
        <v>27</v>
      </c>
      <c r="D964" s="100"/>
      <c r="E964" s="91">
        <v>0</v>
      </c>
      <c r="F964" s="37">
        <v>0</v>
      </c>
      <c r="G964" s="34">
        <f>F964</f>
        <v>0</v>
      </c>
      <c r="H964" s="101"/>
      <c r="I964" s="38" t="s">
        <v>665</v>
      </c>
      <c r="J964" s="38" t="str">
        <f>VLOOKUP(I964,Presupuesto!$B$11:$C$565,2,0)</f>
        <v>OTROS SERVICIOS TECNICOS Y PROFESIONALES</v>
      </c>
      <c r="K964" s="35" t="str">
        <f t="shared" si="31"/>
        <v>Desarrollo del Sistema de Educación Superior</v>
      </c>
      <c r="L964" s="35" t="s">
        <v>354</v>
      </c>
    </row>
    <row r="965" spans="3:12" ht="15.75" thickBot="1" x14ac:dyDescent="0.3">
      <c r="C965" s="77" t="s">
        <v>29</v>
      </c>
      <c r="D965" s="136"/>
      <c r="E965" s="89">
        <v>12</v>
      </c>
      <c r="F965" s="55">
        <v>30000</v>
      </c>
      <c r="G965" s="50">
        <f>D965*E965*F965</f>
        <v>0</v>
      </c>
      <c r="H965" s="103"/>
      <c r="I965" s="51" t="s">
        <v>456</v>
      </c>
      <c r="J965" s="51" t="str">
        <f>VLOOKUP(I965,Presupuesto!$B$11:$C$565,2,0)</f>
        <v>SUELDOS Y SALARIOS PERMANENTES</v>
      </c>
      <c r="K965" s="35" t="str">
        <f t="shared" si="31"/>
        <v>Desarrollo del Sistema de Educación Superior</v>
      </c>
      <c r="L965" s="35" t="s">
        <v>354</v>
      </c>
    </row>
    <row r="966" spans="3:12" x14ac:dyDescent="0.25">
      <c r="C966" s="108" t="s">
        <v>26</v>
      </c>
      <c r="D966" s="106"/>
      <c r="E966" s="68">
        <v>0</v>
      </c>
      <c r="F966" s="56">
        <f>IF(E965=0,"",(G965/E965)/12*E965)</f>
        <v>0</v>
      </c>
      <c r="G966" s="57">
        <f>F966</f>
        <v>0</v>
      </c>
      <c r="H966" s="101"/>
      <c r="I966" s="38" t="s">
        <v>476</v>
      </c>
      <c r="J966" s="38" t="str">
        <f>VLOOKUP(I966,Presupuesto!$B$11:$C$565,2,0)</f>
        <v>AGUINALDO Y DECIMO CUARTO MES</v>
      </c>
      <c r="K966" s="35" t="str">
        <f t="shared" si="31"/>
        <v>Desarrollo del Sistema de Educación Superior</v>
      </c>
      <c r="L966" s="35" t="s">
        <v>354</v>
      </c>
    </row>
    <row r="967" spans="3:12" ht="15.75" thickBot="1" x14ac:dyDescent="0.3">
      <c r="C967" s="110" t="s">
        <v>27</v>
      </c>
      <c r="D967" s="99"/>
      <c r="E967" s="69">
        <v>0</v>
      </c>
      <c r="F967" s="42">
        <f>IF(E965&lt;6,"",((E965-6)/12)*(G965/E965))</f>
        <v>0</v>
      </c>
      <c r="G967" s="42">
        <f>F967</f>
        <v>0</v>
      </c>
      <c r="H967" s="99"/>
      <c r="I967" s="43" t="s">
        <v>479</v>
      </c>
      <c r="J967" s="61" t="str">
        <f>VLOOKUP(I967,Presupuesto!$B$11:$C$565,2,0)</f>
        <v>DECIMOCUARTO MES</v>
      </c>
      <c r="K967" s="43" t="str">
        <f t="shared" si="31"/>
        <v>Desarrollo del Sistema de Educación Superior</v>
      </c>
      <c r="L967" s="61" t="s">
        <v>354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60" zoomScale="84" zoomScaleNormal="84" workbookViewId="0">
      <selection activeCell="E14" sqref="E14"/>
    </sheetView>
  </sheetViews>
  <sheetFormatPr baseColWidth="10" defaultColWidth="11.5703125" defaultRowHeight="15" x14ac:dyDescent="0.25"/>
  <cols>
    <col min="1" max="1" width="1.85546875" style="23" customWidth="1"/>
    <col min="2" max="2" width="6.7109375" style="23" customWidth="1"/>
    <col min="3" max="3" width="41.7109375" style="23" customWidth="1"/>
    <col min="4" max="4" width="26.42578125" style="23" bestFit="1" customWidth="1"/>
    <col min="5" max="6" width="13.85546875" style="23" customWidth="1"/>
    <col min="7" max="7" width="13.85546875" style="15" customWidth="1"/>
    <col min="8" max="8" width="12.7109375" style="23" bestFit="1" customWidth="1"/>
    <col min="9" max="9" width="35.42578125" style="23" bestFit="1" customWidth="1"/>
    <col min="10" max="10" width="22.28515625" style="23" bestFit="1" customWidth="1"/>
    <col min="11" max="11" width="13.42578125" style="23" bestFit="1" customWidth="1"/>
    <col min="12"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59" t="s">
        <v>1317</v>
      </c>
      <c r="B2" s="59" t="s">
        <v>1319</v>
      </c>
      <c r="C2" s="59" t="s">
        <v>431</v>
      </c>
      <c r="D2" s="59" t="s">
        <v>1318</v>
      </c>
      <c r="E2" s="59" t="s">
        <v>1320</v>
      </c>
      <c r="F2" s="59" t="s">
        <v>432</v>
      </c>
      <c r="G2" s="97" t="s">
        <v>1321</v>
      </c>
      <c r="H2" s="59" t="s">
        <v>1322</v>
      </c>
      <c r="I2" s="59" t="s">
        <v>1323</v>
      </c>
      <c r="J2" s="59" t="s">
        <v>1413</v>
      </c>
      <c r="K2" s="59" t="s">
        <v>1324</v>
      </c>
      <c r="L2" s="59" t="s">
        <v>1325</v>
      </c>
      <c r="M2" s="59" t="s">
        <v>1326</v>
      </c>
      <c r="N2" s="59" t="s">
        <v>1327</v>
      </c>
      <c r="O2" s="59" t="s">
        <v>1328</v>
      </c>
      <c r="P2" s="59" t="s">
        <v>1438</v>
      </c>
      <c r="Q2" s="59" t="s">
        <v>1473</v>
      </c>
      <c r="R2" s="392" t="str">
        <f>+Presupuesto!D11</f>
        <v>Recurrente</v>
      </c>
      <c r="S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150" t="s">
        <v>380</v>
      </c>
      <c r="AI2" s="150" t="s">
        <v>381</v>
      </c>
      <c r="AJ2" s="150" t="s">
        <v>382</v>
      </c>
      <c r="AK2" s="150" t="s">
        <v>383</v>
      </c>
      <c r="AL2" s="150" t="s">
        <v>384</v>
      </c>
      <c r="AM2" s="150" t="s">
        <v>387</v>
      </c>
      <c r="AN2" s="150" t="s">
        <v>385</v>
      </c>
      <c r="AO2" s="150" t="s">
        <v>386</v>
      </c>
      <c r="AP2" s="150" t="s">
        <v>388</v>
      </c>
      <c r="AQ2" s="150" t="s">
        <v>389</v>
      </c>
      <c r="AR2" s="150" t="s">
        <v>390</v>
      </c>
      <c r="AS2" s="150" t="s">
        <v>391</v>
      </c>
      <c r="AT2" s="150" t="s">
        <v>392</v>
      </c>
      <c r="AU2" s="150" t="s">
        <v>393</v>
      </c>
      <c r="AV2" s="150" t="s">
        <v>394</v>
      </c>
      <c r="AW2" s="150" t="s">
        <v>395</v>
      </c>
      <c r="AX2" s="150" t="s">
        <v>396</v>
      </c>
      <c r="AY2" s="150" t="s">
        <v>397</v>
      </c>
      <c r="AZ2" s="150" t="s">
        <v>398</v>
      </c>
      <c r="BA2" s="150" t="s">
        <v>399</v>
      </c>
      <c r="BB2" s="150" t="s">
        <v>400</v>
      </c>
      <c r="BC2" s="150" t="s">
        <v>401</v>
      </c>
      <c r="BD2" s="150" t="s">
        <v>402</v>
      </c>
      <c r="BE2" s="150" t="s">
        <v>403</v>
      </c>
      <c r="BF2" s="150" t="s">
        <v>404</v>
      </c>
      <c r="BG2" s="150" t="s">
        <v>405</v>
      </c>
      <c r="BH2" s="150" t="s">
        <v>406</v>
      </c>
      <c r="BI2" s="150" t="s">
        <v>407</v>
      </c>
      <c r="BJ2" s="150" t="s">
        <v>408</v>
      </c>
      <c r="BK2" s="150" t="s">
        <v>409</v>
      </c>
      <c r="BL2" s="150" t="s">
        <v>410</v>
      </c>
      <c r="BM2" s="150" t="s">
        <v>411</v>
      </c>
      <c r="BN2" s="150" t="s">
        <v>412</v>
      </c>
      <c r="BO2" s="150" t="s">
        <v>413</v>
      </c>
      <c r="BP2" s="150" t="s">
        <v>414</v>
      </c>
      <c r="BQ2" s="150" t="s">
        <v>415</v>
      </c>
      <c r="BR2" s="150" t="s">
        <v>416</v>
      </c>
      <c r="BS2" s="150" t="s">
        <v>417</v>
      </c>
      <c r="BT2" s="150" t="s">
        <v>418</v>
      </c>
      <c r="BU2" s="150" t="s">
        <v>419</v>
      </c>
    </row>
    <row r="3" spans="1:555" hidden="1" x14ac:dyDescent="0.25">
      <c r="AH3" s="151">
        <v>2500</v>
      </c>
      <c r="AI3" s="151">
        <v>1900</v>
      </c>
      <c r="AJ3" s="151">
        <v>1650</v>
      </c>
      <c r="AK3" s="151">
        <v>1580</v>
      </c>
      <c r="AL3" s="151">
        <v>2250</v>
      </c>
      <c r="AM3" s="151">
        <v>1650</v>
      </c>
      <c r="AN3" s="151">
        <v>1400</v>
      </c>
      <c r="AO3" s="152">
        <v>1340</v>
      </c>
      <c r="AP3" s="152">
        <v>2000</v>
      </c>
      <c r="AQ3" s="152">
        <v>1400</v>
      </c>
      <c r="AR3" s="152">
        <v>1150</v>
      </c>
      <c r="AS3" s="152">
        <v>1100</v>
      </c>
      <c r="AT3" s="152">
        <v>1750</v>
      </c>
      <c r="AU3" s="152">
        <v>1150</v>
      </c>
      <c r="AV3" s="152">
        <v>900</v>
      </c>
      <c r="AW3" s="152">
        <v>860</v>
      </c>
      <c r="AX3" s="152">
        <v>1200</v>
      </c>
      <c r="AY3" s="59">
        <v>900</v>
      </c>
      <c r="AZ3" s="59">
        <v>650</v>
      </c>
      <c r="BA3" s="59">
        <v>620</v>
      </c>
      <c r="BB3" s="151">
        <f>+'Cuadro Resumen'!C213</f>
        <v>5759.1495000000004</v>
      </c>
      <c r="BC3" s="151">
        <f>+'Cuadro Resumen'!D213</f>
        <v>5307.4515000000001</v>
      </c>
      <c r="BD3" s="151">
        <f>+'Cuadro Resumen'!E213</f>
        <v>6775.47</v>
      </c>
      <c r="BE3" s="151">
        <f>+'Cuadro Resumen'!F213</f>
        <v>6323.7719999999999</v>
      </c>
      <c r="BF3" s="151">
        <f>+'Cuadro Resumen'!C214</f>
        <v>5081.6025</v>
      </c>
      <c r="BG3" s="151">
        <f>+'Cuadro Resumen'!D214</f>
        <v>4629.9045000000006</v>
      </c>
      <c r="BH3" s="151">
        <f>+'Cuadro Resumen'!E214</f>
        <v>6097.9230000000007</v>
      </c>
      <c r="BI3" s="151">
        <f>+'Cuadro Resumen'!F214</f>
        <v>5646.2250000000004</v>
      </c>
      <c r="BJ3" s="152">
        <f>+'Cuadro Resumen'!C215</f>
        <v>4404.0555000000004</v>
      </c>
      <c r="BK3" s="152">
        <f>+'Cuadro Resumen'!D215</f>
        <v>4065.2820000000002</v>
      </c>
      <c r="BL3" s="152">
        <f>+'Cuadro Resumen'!E215</f>
        <v>5420.3760000000002</v>
      </c>
      <c r="BM3" s="152">
        <f>+'Cuadro Resumen'!F215</f>
        <v>4968.6779999999999</v>
      </c>
      <c r="BN3" s="152">
        <f>+'Cuadro Resumen'!C216</f>
        <v>3726.5085000000004</v>
      </c>
      <c r="BO3" s="152">
        <f>+'Cuadro Resumen'!D216</f>
        <v>3387.7350000000001</v>
      </c>
      <c r="BP3" s="152">
        <f>+'Cuadro Resumen'!E216</f>
        <v>4742.8290000000006</v>
      </c>
      <c r="BQ3" s="152">
        <f>+'Cuadro Resumen'!F216</f>
        <v>4404.0555000000004</v>
      </c>
      <c r="BR3" s="152">
        <f>+'Cuadro Resumen'!C217</f>
        <v>3274.8105</v>
      </c>
      <c r="BS3" s="152">
        <f>+'Cuadro Resumen'!D217</f>
        <v>3048.9615000000003</v>
      </c>
      <c r="BT3" s="152">
        <f>+'Cuadro Resumen'!E217</f>
        <v>4178.2065000000002</v>
      </c>
      <c r="BU3" s="152">
        <f>+'Cuadro Resumen'!F217</f>
        <v>3839.433</v>
      </c>
    </row>
    <row r="5" spans="1:555" ht="52.5" x14ac:dyDescent="0.25">
      <c r="C5" s="24" t="s">
        <v>344</v>
      </c>
      <c r="D5" s="391">
        <f>SUMIF($C:$C,$C$10,D:D)</f>
        <v>0</v>
      </c>
    </row>
    <row r="8" spans="1:555" x14ac:dyDescent="0.25">
      <c r="C8" s="8" t="s">
        <v>30</v>
      </c>
      <c r="D8" s="8"/>
      <c r="E8" s="8"/>
      <c r="F8" s="8"/>
      <c r="G8" s="17"/>
      <c r="H8" s="8"/>
      <c r="I8" s="8"/>
    </row>
    <row r="9" spans="1:555" ht="15.75" thickBot="1" x14ac:dyDescent="0.3">
      <c r="C9" s="8"/>
      <c r="D9" s="8"/>
      <c r="E9" s="8"/>
      <c r="F9" s="8"/>
      <c r="G9" s="17"/>
      <c r="H9" s="8"/>
      <c r="I9" s="8"/>
    </row>
    <row r="10" spans="1:555" ht="15.75" thickBot="1" x14ac:dyDescent="0.3">
      <c r="C10" s="1" t="s">
        <v>11</v>
      </c>
      <c r="D10" s="2">
        <f>SUM(F17:F26)</f>
        <v>0</v>
      </c>
      <c r="E10" s="31"/>
      <c r="F10" s="31"/>
      <c r="G10" s="17"/>
      <c r="H10" s="31"/>
      <c r="I10" s="58"/>
    </row>
    <row r="11" spans="1:555" x14ac:dyDescent="0.25">
      <c r="B11" s="30"/>
      <c r="C11" s="8"/>
      <c r="D11" s="3"/>
      <c r="E11" s="30"/>
      <c r="F11" s="30"/>
      <c r="G11" s="30"/>
      <c r="H11" s="14"/>
      <c r="I11" s="14"/>
      <c r="J11" s="14"/>
      <c r="K11" s="49"/>
    </row>
    <row r="12" spans="1:555" x14ac:dyDescent="0.25">
      <c r="B12" s="30"/>
      <c r="C12" s="8"/>
      <c r="D12" s="3"/>
      <c r="E12" s="30"/>
      <c r="F12" s="30"/>
      <c r="G12" s="30"/>
      <c r="H12" s="14"/>
      <c r="I12" s="14"/>
      <c r="J12" s="14"/>
      <c r="K12" s="49"/>
    </row>
    <row r="13" spans="1:555" ht="15.75" x14ac:dyDescent="0.25">
      <c r="B13" s="30"/>
      <c r="C13" s="139" t="s">
        <v>352</v>
      </c>
      <c r="D13" s="302"/>
      <c r="E13" s="30"/>
      <c r="F13" s="30"/>
      <c r="G13" s="30"/>
      <c r="H13" s="14"/>
      <c r="I13" s="14"/>
      <c r="J13" s="14"/>
      <c r="K13" s="49"/>
    </row>
    <row r="14" spans="1:555" ht="18.75" x14ac:dyDescent="0.25">
      <c r="B14" s="30"/>
      <c r="C14" s="14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E14" s="30"/>
      <c r="F14" s="30"/>
      <c r="G14" s="30"/>
      <c r="H14" s="14"/>
      <c r="I14" s="14"/>
      <c r="J14" s="14"/>
      <c r="K14" s="49"/>
    </row>
    <row r="15" spans="1:555" ht="15.75" thickBot="1" x14ac:dyDescent="0.3">
      <c r="B15" s="30"/>
      <c r="C15" s="8"/>
      <c r="D15" s="3"/>
      <c r="E15" s="30"/>
      <c r="F15" s="30"/>
      <c r="G15" s="30"/>
      <c r="H15" s="14"/>
      <c r="I15" s="14"/>
      <c r="J15" s="14"/>
      <c r="K15" s="49"/>
    </row>
    <row r="16" spans="1:555" ht="30.75" thickBot="1" x14ac:dyDescent="0.3">
      <c r="B16" s="30"/>
      <c r="C16" s="63" t="s">
        <v>12</v>
      </c>
      <c r="D16" s="65" t="s">
        <v>23</v>
      </c>
      <c r="E16" s="65" t="s">
        <v>25</v>
      </c>
      <c r="F16" s="64" t="s">
        <v>6</v>
      </c>
      <c r="G16" s="70" t="s">
        <v>91</v>
      </c>
      <c r="H16" s="65" t="s">
        <v>14</v>
      </c>
      <c r="I16" s="65" t="s">
        <v>92</v>
      </c>
      <c r="J16" s="65" t="s">
        <v>370</v>
      </c>
      <c r="K16" s="65" t="s">
        <v>371</v>
      </c>
    </row>
    <row r="17" spans="2:11" x14ac:dyDescent="0.25">
      <c r="B17" s="30"/>
      <c r="C17" s="32" t="s">
        <v>31</v>
      </c>
      <c r="D17" s="95"/>
      <c r="E17" s="33">
        <v>2800</v>
      </c>
      <c r="F17" s="34">
        <f>D17*E17</f>
        <v>0</v>
      </c>
      <c r="G17" s="98"/>
      <c r="H17" s="35" t="s">
        <v>945</v>
      </c>
      <c r="I17" s="35" t="str">
        <f>VLOOKUP(H17,Presupuesto!$B$11:$C$565,2,0)</f>
        <v>MUEBLES VARIOS DE OFICINA</v>
      </c>
      <c r="J17" s="155" t="s">
        <v>1413</v>
      </c>
      <c r="K17" s="35" t="s">
        <v>364</v>
      </c>
    </row>
    <row r="18" spans="2:11" ht="32.25" customHeight="1" x14ac:dyDescent="0.25">
      <c r="B18" s="30"/>
      <c r="C18" s="36" t="s">
        <v>32</v>
      </c>
      <c r="D18" s="88"/>
      <c r="E18" s="37">
        <v>2400</v>
      </c>
      <c r="F18" s="34">
        <f>D18*E18</f>
        <v>0</v>
      </c>
      <c r="G18" s="98"/>
      <c r="H18" s="38" t="s">
        <v>945</v>
      </c>
      <c r="I18" s="35" t="str">
        <f>VLOOKUP(H18,Presupuesto!$B$11:$C$565,2,0)</f>
        <v>MUEBLES VARIOS DE OFICINA</v>
      </c>
      <c r="J18" s="35" t="str">
        <f t="shared" ref="J18:J26" si="0">$J$17</f>
        <v>Posgrado</v>
      </c>
      <c r="K18" s="35" t="s">
        <v>372</v>
      </c>
    </row>
    <row r="19" spans="2:11" x14ac:dyDescent="0.25">
      <c r="B19" s="30"/>
      <c r="C19" s="36" t="s">
        <v>33</v>
      </c>
      <c r="D19" s="88"/>
      <c r="E19" s="37">
        <v>1000</v>
      </c>
      <c r="F19" s="34">
        <f t="shared" ref="F19:F26" si="1">D19*E19</f>
        <v>0</v>
      </c>
      <c r="G19" s="98"/>
      <c r="H19" s="38" t="s">
        <v>945</v>
      </c>
      <c r="I19" s="35" t="str">
        <f>VLOOKUP(H19,Presupuesto!$B$11:$C$565,2,0)</f>
        <v>MUEBLES VARIOS DE OFICINA</v>
      </c>
      <c r="J19" s="35" t="str">
        <f t="shared" si="0"/>
        <v>Posgrado</v>
      </c>
      <c r="K19" s="35" t="s">
        <v>355</v>
      </c>
    </row>
    <row r="20" spans="2:11" x14ac:dyDescent="0.25">
      <c r="B20" s="30"/>
      <c r="C20" s="36" t="s">
        <v>34</v>
      </c>
      <c r="D20" s="88"/>
      <c r="E20" s="37">
        <v>6000</v>
      </c>
      <c r="F20" s="34">
        <f t="shared" si="1"/>
        <v>0</v>
      </c>
      <c r="G20" s="98"/>
      <c r="H20" s="38" t="s">
        <v>945</v>
      </c>
      <c r="I20" s="35" t="str">
        <f>VLOOKUP(H20,Presupuesto!$B$11:$C$565,2,0)</f>
        <v>MUEBLES VARIOS DE OFICINA</v>
      </c>
      <c r="J20" s="35" t="str">
        <f t="shared" si="0"/>
        <v>Posgrado</v>
      </c>
      <c r="K20" s="35" t="s">
        <v>355</v>
      </c>
    </row>
    <row r="21" spans="2:11" x14ac:dyDescent="0.25">
      <c r="B21" s="30"/>
      <c r="C21" s="36" t="s">
        <v>35</v>
      </c>
      <c r="D21" s="88"/>
      <c r="E21" s="37">
        <v>3000</v>
      </c>
      <c r="F21" s="34">
        <f t="shared" si="1"/>
        <v>0</v>
      </c>
      <c r="G21" s="98"/>
      <c r="H21" s="38" t="s">
        <v>945</v>
      </c>
      <c r="I21" s="35" t="str">
        <f>VLOOKUP(H21,Presupuesto!$B$11:$C$565,2,0)</f>
        <v>MUEBLES VARIOS DE OFICINA</v>
      </c>
      <c r="J21" s="35" t="str">
        <f t="shared" si="0"/>
        <v>Posgrado</v>
      </c>
      <c r="K21" s="35" t="s">
        <v>355</v>
      </c>
    </row>
    <row r="22" spans="2:11" x14ac:dyDescent="0.25">
      <c r="B22" s="30"/>
      <c r="C22" s="36" t="s">
        <v>36</v>
      </c>
      <c r="D22" s="88"/>
      <c r="E22" s="37">
        <v>10000</v>
      </c>
      <c r="F22" s="34">
        <f t="shared" si="1"/>
        <v>0</v>
      </c>
      <c r="G22" s="98"/>
      <c r="H22" s="38" t="s">
        <v>945</v>
      </c>
      <c r="I22" s="35" t="str">
        <f>VLOOKUP(H22,Presupuesto!$B$11:$C$565,2,0)</f>
        <v>MUEBLES VARIOS DE OFICINA</v>
      </c>
      <c r="J22" s="35" t="str">
        <f t="shared" si="0"/>
        <v>Posgrado</v>
      </c>
      <c r="K22" s="35" t="s">
        <v>355</v>
      </c>
    </row>
    <row r="23" spans="2:11" x14ac:dyDescent="0.25">
      <c r="B23" s="30"/>
      <c r="C23" s="36" t="s">
        <v>37</v>
      </c>
      <c r="D23" s="88"/>
      <c r="E23" s="37">
        <v>8000</v>
      </c>
      <c r="F23" s="34">
        <f t="shared" si="1"/>
        <v>0</v>
      </c>
      <c r="G23" s="98"/>
      <c r="H23" s="38" t="s">
        <v>948</v>
      </c>
      <c r="I23" s="35" t="str">
        <f>VLOOKUP(H23,Presupuesto!$B$11:$C$565,2,0)</f>
        <v>EQUIPOS VARIOS DE OFICINA</v>
      </c>
      <c r="J23" s="35" t="str">
        <f t="shared" si="0"/>
        <v>Posgrado</v>
      </c>
      <c r="K23" s="35" t="s">
        <v>355</v>
      </c>
    </row>
    <row r="24" spans="2:11" x14ac:dyDescent="0.25">
      <c r="B24" s="30"/>
      <c r="C24" s="36" t="s">
        <v>38</v>
      </c>
      <c r="D24" s="88"/>
      <c r="E24" s="37">
        <v>2000</v>
      </c>
      <c r="F24" s="34">
        <f t="shared" si="1"/>
        <v>0</v>
      </c>
      <c r="G24" s="98"/>
      <c r="H24" s="38" t="s">
        <v>948</v>
      </c>
      <c r="I24" s="35" t="str">
        <f>VLOOKUP(H24,Presupuesto!$B$11:$C$565,2,0)</f>
        <v>EQUIPOS VARIOS DE OFICINA</v>
      </c>
      <c r="J24" s="35" t="str">
        <f t="shared" si="0"/>
        <v>Posgrado</v>
      </c>
      <c r="K24" s="35" t="s">
        <v>363</v>
      </c>
    </row>
    <row r="25" spans="2:11" x14ac:dyDescent="0.25">
      <c r="B25" s="30"/>
      <c r="C25" s="36" t="s">
        <v>39</v>
      </c>
      <c r="D25" s="88"/>
      <c r="E25" s="37">
        <v>5000</v>
      </c>
      <c r="F25" s="34">
        <f t="shared" si="1"/>
        <v>0</v>
      </c>
      <c r="G25" s="98"/>
      <c r="H25" s="38" t="s">
        <v>948</v>
      </c>
      <c r="I25" s="35" t="str">
        <f>VLOOKUP(H25,Presupuesto!$B$11:$C$565,2,0)</f>
        <v>EQUIPOS VARIOS DE OFICINA</v>
      </c>
      <c r="J25" s="35" t="str">
        <f t="shared" si="0"/>
        <v>Posgrado</v>
      </c>
      <c r="K25" s="35" t="s">
        <v>359</v>
      </c>
    </row>
    <row r="26" spans="2:11" ht="15.75" thickBot="1" x14ac:dyDescent="0.3">
      <c r="B26" s="30"/>
      <c r="C26" s="39" t="s">
        <v>40</v>
      </c>
      <c r="D26" s="96"/>
      <c r="E26" s="41">
        <v>100000</v>
      </c>
      <c r="F26" s="42">
        <f t="shared" si="1"/>
        <v>0</v>
      </c>
      <c r="G26" s="99"/>
      <c r="H26" s="43" t="s">
        <v>948</v>
      </c>
      <c r="I26" s="43" t="str">
        <f>VLOOKUP(H26,Presupuesto!$B$11:$C$565,2,0)</f>
        <v>EQUIPOS VARIOS DE OFICINA</v>
      </c>
      <c r="J26" s="43" t="str">
        <f t="shared" si="0"/>
        <v>Posgrado</v>
      </c>
      <c r="K26" s="61" t="s">
        <v>354</v>
      </c>
    </row>
    <row r="27" spans="2:11" x14ac:dyDescent="0.25">
      <c r="B27" s="30"/>
    </row>
    <row r="28" spans="2:11" ht="15.75" thickBot="1" x14ac:dyDescent="0.3">
      <c r="B28" s="30"/>
      <c r="C28" s="271"/>
      <c r="D28" s="272"/>
      <c r="E28" s="273"/>
      <c r="F28" s="273"/>
      <c r="G28" s="274"/>
      <c r="H28" s="273"/>
      <c r="I28" s="273"/>
      <c r="J28" s="92"/>
      <c r="K28" s="92"/>
    </row>
    <row r="29" spans="2:11" ht="15.75" thickBot="1" x14ac:dyDescent="0.3">
      <c r="B29" s="30"/>
      <c r="C29" s="1" t="s">
        <v>11</v>
      </c>
      <c r="D29" s="2">
        <f>SUM(F36:F45)</f>
        <v>0</v>
      </c>
      <c r="E29" s="114"/>
      <c r="F29" s="114"/>
      <c r="G29" s="17"/>
      <c r="H29" s="114"/>
      <c r="I29" s="114"/>
    </row>
    <row r="30" spans="2:11" x14ac:dyDescent="0.25">
      <c r="C30" s="8"/>
      <c r="D30" s="3"/>
      <c r="E30" s="30"/>
      <c r="F30" s="30"/>
      <c r="G30" s="30"/>
      <c r="H30" s="14"/>
      <c r="I30" s="14"/>
      <c r="J30" s="14"/>
      <c r="K30" s="49"/>
    </row>
    <row r="31" spans="2:11" x14ac:dyDescent="0.25">
      <c r="C31" s="8"/>
      <c r="D31" s="3"/>
      <c r="E31" s="30"/>
      <c r="F31" s="30"/>
      <c r="G31" s="30"/>
      <c r="H31" s="14"/>
      <c r="I31" s="14"/>
      <c r="J31" s="14"/>
      <c r="K31" s="49"/>
    </row>
    <row r="32" spans="2:11" ht="15.75" x14ac:dyDescent="0.25">
      <c r="C32" s="139" t="s">
        <v>352</v>
      </c>
      <c r="D32" s="302"/>
      <c r="E32" s="30"/>
      <c r="F32" s="30"/>
      <c r="G32" s="30"/>
      <c r="H32" s="14"/>
      <c r="I32" s="14"/>
      <c r="J32" s="14"/>
      <c r="K32" s="49"/>
    </row>
    <row r="33" spans="3:11" ht="18.75" x14ac:dyDescent="0.25">
      <c r="C33" s="147"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
      <c r="E33" s="30"/>
      <c r="F33" s="30"/>
      <c r="G33" s="30"/>
      <c r="H33" s="14"/>
      <c r="I33" s="14"/>
      <c r="J33" s="14"/>
      <c r="K33" s="49"/>
    </row>
    <row r="34" spans="3:11" ht="15.75" thickBot="1" x14ac:dyDescent="0.3">
      <c r="C34" s="8"/>
      <c r="D34" s="3"/>
      <c r="E34" s="30"/>
      <c r="F34" s="30"/>
      <c r="G34" s="30"/>
      <c r="H34" s="14"/>
      <c r="I34" s="14"/>
      <c r="J34" s="14"/>
      <c r="K34" s="49"/>
    </row>
    <row r="35" spans="3:11" ht="30.75" thickBot="1" x14ac:dyDescent="0.3">
      <c r="C35" s="63" t="s">
        <v>12</v>
      </c>
      <c r="D35" s="65" t="s">
        <v>23</v>
      </c>
      <c r="E35" s="65" t="s">
        <v>25</v>
      </c>
      <c r="F35" s="64" t="s">
        <v>6</v>
      </c>
      <c r="G35" s="70" t="s">
        <v>91</v>
      </c>
      <c r="H35" s="65" t="s">
        <v>14</v>
      </c>
      <c r="I35" s="65" t="s">
        <v>92</v>
      </c>
      <c r="J35" s="65" t="s">
        <v>370</v>
      </c>
      <c r="K35" s="65" t="s">
        <v>371</v>
      </c>
    </row>
    <row r="36" spans="3:11" x14ac:dyDescent="0.25">
      <c r="C36" s="32" t="s">
        <v>31</v>
      </c>
      <c r="D36" s="95"/>
      <c r="E36" s="33">
        <v>2800</v>
      </c>
      <c r="F36" s="34">
        <f>D36*E36</f>
        <v>0</v>
      </c>
      <c r="G36" s="98"/>
      <c r="H36" s="35" t="s">
        <v>945</v>
      </c>
      <c r="I36" s="35" t="str">
        <f>VLOOKUP(H36,Presupuesto!$B$11:$C$565,2,0)</f>
        <v>MUEBLES VARIOS DE OFICINA</v>
      </c>
      <c r="J36" s="155" t="s">
        <v>1413</v>
      </c>
      <c r="K36" s="35" t="s">
        <v>364</v>
      </c>
    </row>
    <row r="37" spans="3:11" x14ac:dyDescent="0.25">
      <c r="C37" s="36" t="s">
        <v>32</v>
      </c>
      <c r="D37" s="88"/>
      <c r="E37" s="37">
        <v>2400</v>
      </c>
      <c r="F37" s="34">
        <f>D37*E37</f>
        <v>0</v>
      </c>
      <c r="G37" s="98"/>
      <c r="H37" s="38" t="s">
        <v>945</v>
      </c>
      <c r="I37" s="35" t="str">
        <f>VLOOKUP(H37,Presupuesto!$B$11:$C$565,2,0)</f>
        <v>MUEBLES VARIOS DE OFICINA</v>
      </c>
      <c r="J37" s="35" t="str">
        <f>$J$36</f>
        <v>Posgrado</v>
      </c>
      <c r="K37" s="35" t="s">
        <v>372</v>
      </c>
    </row>
    <row r="38" spans="3:11" x14ac:dyDescent="0.25">
      <c r="C38" s="36" t="s">
        <v>33</v>
      </c>
      <c r="D38" s="88"/>
      <c r="E38" s="37">
        <v>1000</v>
      </c>
      <c r="F38" s="34">
        <f t="shared" ref="F38:F45" si="2">D38*E38</f>
        <v>0</v>
      </c>
      <c r="G38" s="98"/>
      <c r="H38" s="38" t="s">
        <v>945</v>
      </c>
      <c r="I38" s="35" t="str">
        <f>VLOOKUP(H38,Presupuesto!$B$11:$C$565,2,0)</f>
        <v>MUEBLES VARIOS DE OFICINA</v>
      </c>
      <c r="J38" s="35" t="str">
        <f t="shared" ref="J38:J45" si="3">$J$36</f>
        <v>Posgrado</v>
      </c>
      <c r="K38" s="35" t="s">
        <v>355</v>
      </c>
    </row>
    <row r="39" spans="3:11" x14ac:dyDescent="0.25">
      <c r="C39" s="36" t="s">
        <v>34</v>
      </c>
      <c r="D39" s="88"/>
      <c r="E39" s="37">
        <v>6000</v>
      </c>
      <c r="F39" s="34">
        <f t="shared" si="2"/>
        <v>0</v>
      </c>
      <c r="G39" s="98"/>
      <c r="H39" s="38" t="s">
        <v>945</v>
      </c>
      <c r="I39" s="35" t="str">
        <f>VLOOKUP(H39,Presupuesto!$B$11:$C$565,2,0)</f>
        <v>MUEBLES VARIOS DE OFICINA</v>
      </c>
      <c r="J39" s="35" t="str">
        <f t="shared" si="3"/>
        <v>Posgrado</v>
      </c>
      <c r="K39" s="35" t="s">
        <v>355</v>
      </c>
    </row>
    <row r="40" spans="3:11" x14ac:dyDescent="0.25">
      <c r="C40" s="36" t="s">
        <v>35</v>
      </c>
      <c r="D40" s="88"/>
      <c r="E40" s="37">
        <v>3000</v>
      </c>
      <c r="F40" s="34">
        <f t="shared" si="2"/>
        <v>0</v>
      </c>
      <c r="G40" s="98"/>
      <c r="H40" s="38" t="s">
        <v>945</v>
      </c>
      <c r="I40" s="35" t="str">
        <f>VLOOKUP(H40,Presupuesto!$B$11:$C$565,2,0)</f>
        <v>MUEBLES VARIOS DE OFICINA</v>
      </c>
      <c r="J40" s="35" t="str">
        <f t="shared" si="3"/>
        <v>Posgrado</v>
      </c>
      <c r="K40" s="35" t="s">
        <v>355</v>
      </c>
    </row>
    <row r="41" spans="3:11" x14ac:dyDescent="0.25">
      <c r="C41" s="36" t="s">
        <v>36</v>
      </c>
      <c r="D41" s="88"/>
      <c r="E41" s="37">
        <v>10000</v>
      </c>
      <c r="F41" s="34">
        <f t="shared" si="2"/>
        <v>0</v>
      </c>
      <c r="G41" s="98"/>
      <c r="H41" s="38" t="s">
        <v>945</v>
      </c>
      <c r="I41" s="35" t="str">
        <f>VLOOKUP(H41,Presupuesto!$B$11:$C$565,2,0)</f>
        <v>MUEBLES VARIOS DE OFICINA</v>
      </c>
      <c r="J41" s="35" t="str">
        <f t="shared" si="3"/>
        <v>Posgrado</v>
      </c>
      <c r="K41" s="35" t="s">
        <v>355</v>
      </c>
    </row>
    <row r="42" spans="3:11" x14ac:dyDescent="0.25">
      <c r="C42" s="36" t="s">
        <v>37</v>
      </c>
      <c r="D42" s="88"/>
      <c r="E42" s="37">
        <v>8000</v>
      </c>
      <c r="F42" s="34">
        <f t="shared" si="2"/>
        <v>0</v>
      </c>
      <c r="G42" s="98"/>
      <c r="H42" s="38" t="s">
        <v>948</v>
      </c>
      <c r="I42" s="35" t="str">
        <f>VLOOKUP(H42,Presupuesto!$B$11:$C$565,2,0)</f>
        <v>EQUIPOS VARIOS DE OFICINA</v>
      </c>
      <c r="J42" s="35" t="str">
        <f t="shared" si="3"/>
        <v>Posgrado</v>
      </c>
      <c r="K42" s="35" t="s">
        <v>355</v>
      </c>
    </row>
    <row r="43" spans="3:11" x14ac:dyDescent="0.25">
      <c r="C43" s="36" t="s">
        <v>38</v>
      </c>
      <c r="D43" s="88"/>
      <c r="E43" s="37">
        <v>2000</v>
      </c>
      <c r="F43" s="34">
        <f t="shared" si="2"/>
        <v>0</v>
      </c>
      <c r="G43" s="98"/>
      <c r="H43" s="38" t="s">
        <v>948</v>
      </c>
      <c r="I43" s="35" t="str">
        <f>VLOOKUP(H43,Presupuesto!$B$11:$C$565,2,0)</f>
        <v>EQUIPOS VARIOS DE OFICINA</v>
      </c>
      <c r="J43" s="35" t="str">
        <f t="shared" si="3"/>
        <v>Posgrado</v>
      </c>
      <c r="K43" s="35" t="s">
        <v>363</v>
      </c>
    </row>
    <row r="44" spans="3:11" x14ac:dyDescent="0.25">
      <c r="C44" s="36" t="s">
        <v>39</v>
      </c>
      <c r="D44" s="88"/>
      <c r="E44" s="37">
        <v>5000</v>
      </c>
      <c r="F44" s="34">
        <f t="shared" si="2"/>
        <v>0</v>
      </c>
      <c r="G44" s="98"/>
      <c r="H44" s="38" t="s">
        <v>948</v>
      </c>
      <c r="I44" s="35" t="str">
        <f>VLOOKUP(H44,Presupuesto!$B$11:$C$565,2,0)</f>
        <v>EQUIPOS VARIOS DE OFICINA</v>
      </c>
      <c r="J44" s="35" t="str">
        <f t="shared" si="3"/>
        <v>Posgrado</v>
      </c>
      <c r="K44" s="35" t="s">
        <v>359</v>
      </c>
    </row>
    <row r="45" spans="3:11" ht="15.75" thickBot="1" x14ac:dyDescent="0.3">
      <c r="C45" s="39" t="s">
        <v>40</v>
      </c>
      <c r="D45" s="96"/>
      <c r="E45" s="41">
        <v>100000</v>
      </c>
      <c r="F45" s="42">
        <f t="shared" si="2"/>
        <v>0</v>
      </c>
      <c r="G45" s="99"/>
      <c r="H45" s="43" t="s">
        <v>948</v>
      </c>
      <c r="I45" s="43" t="str">
        <f>VLOOKUP(H45,Presupuesto!$B$11:$C$565,2,0)</f>
        <v>EQUIPOS VARIOS DE OFICINA</v>
      </c>
      <c r="J45" s="43" t="str">
        <f t="shared" si="3"/>
        <v>Posgrado</v>
      </c>
      <c r="K45" s="61" t="s">
        <v>354</v>
      </c>
    </row>
    <row r="47" spans="3:11" ht="15.75" thickBot="1" x14ac:dyDescent="0.3"/>
    <row r="48" spans="3:11" ht="15.75" thickBot="1" x14ac:dyDescent="0.3">
      <c r="C48" s="1" t="s">
        <v>11</v>
      </c>
      <c r="D48" s="2">
        <f>SUM(F55:F64)</f>
        <v>0</v>
      </c>
      <c r="E48" s="114"/>
      <c r="F48" s="114"/>
      <c r="G48" s="17"/>
      <c r="H48" s="114"/>
      <c r="I48" s="114"/>
    </row>
    <row r="49" spans="3:11" x14ac:dyDescent="0.25">
      <c r="C49" s="8"/>
      <c r="D49" s="3"/>
      <c r="E49" s="30"/>
      <c r="F49" s="30"/>
      <c r="G49" s="30"/>
      <c r="H49" s="14"/>
      <c r="I49" s="14"/>
      <c r="J49" s="14"/>
      <c r="K49" s="49"/>
    </row>
    <row r="50" spans="3:11" x14ac:dyDescent="0.25">
      <c r="C50" s="8"/>
      <c r="D50" s="3"/>
      <c r="E50" s="30"/>
      <c r="F50" s="30"/>
      <c r="G50" s="30"/>
      <c r="H50" s="14"/>
      <c r="I50" s="14"/>
      <c r="J50" s="14"/>
      <c r="K50" s="49"/>
    </row>
    <row r="51" spans="3:11" ht="15.75" x14ac:dyDescent="0.25">
      <c r="C51" s="139" t="s">
        <v>352</v>
      </c>
      <c r="D51" s="302"/>
      <c r="E51" s="30"/>
      <c r="F51" s="30"/>
      <c r="G51" s="30"/>
      <c r="H51" s="14"/>
      <c r="I51" s="14"/>
      <c r="J51" s="14"/>
      <c r="K51" s="49"/>
    </row>
    <row r="52" spans="3:11" ht="18.75" x14ac:dyDescent="0.25">
      <c r="C52" s="147"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
      <c r="E52" s="30"/>
      <c r="F52" s="30"/>
      <c r="G52" s="30"/>
      <c r="H52" s="14"/>
      <c r="I52" s="14"/>
      <c r="J52" s="14"/>
      <c r="K52" s="49"/>
    </row>
    <row r="53" spans="3:11" ht="15.75" thickBot="1" x14ac:dyDescent="0.3">
      <c r="C53" s="8"/>
      <c r="D53" s="3"/>
      <c r="E53" s="30"/>
      <c r="F53" s="30"/>
      <c r="G53" s="30"/>
      <c r="H53" s="14"/>
      <c r="I53" s="14"/>
      <c r="J53" s="14"/>
      <c r="K53" s="49"/>
    </row>
    <row r="54" spans="3:11" ht="30.75" thickBot="1" x14ac:dyDescent="0.3">
      <c r="C54" s="63" t="s">
        <v>12</v>
      </c>
      <c r="D54" s="65" t="s">
        <v>23</v>
      </c>
      <c r="E54" s="65" t="s">
        <v>25</v>
      </c>
      <c r="F54" s="64" t="s">
        <v>6</v>
      </c>
      <c r="G54" s="70" t="s">
        <v>91</v>
      </c>
      <c r="H54" s="65" t="s">
        <v>14</v>
      </c>
      <c r="I54" s="65" t="s">
        <v>92</v>
      </c>
      <c r="J54" s="65" t="s">
        <v>370</v>
      </c>
      <c r="K54" s="65" t="s">
        <v>371</v>
      </c>
    </row>
    <row r="55" spans="3:11" x14ac:dyDescent="0.25">
      <c r="C55" s="32" t="s">
        <v>31</v>
      </c>
      <c r="D55" s="95"/>
      <c r="E55" s="33">
        <v>2800</v>
      </c>
      <c r="F55" s="34">
        <f>D55*E55</f>
        <v>0</v>
      </c>
      <c r="G55" s="98"/>
      <c r="H55" s="35" t="s">
        <v>945</v>
      </c>
      <c r="I55" s="35" t="str">
        <f>VLOOKUP(H55,Presupuesto!$B$11:$C$565,2,0)</f>
        <v>MUEBLES VARIOS DE OFICINA</v>
      </c>
      <c r="J55" s="155" t="s">
        <v>1413</v>
      </c>
      <c r="K55" s="35" t="s">
        <v>364</v>
      </c>
    </row>
    <row r="56" spans="3:11" x14ac:dyDescent="0.25">
      <c r="C56" s="36" t="s">
        <v>32</v>
      </c>
      <c r="D56" s="88"/>
      <c r="E56" s="37">
        <v>2400</v>
      </c>
      <c r="F56" s="34">
        <f>D56*E56</f>
        <v>0</v>
      </c>
      <c r="G56" s="98"/>
      <c r="H56" s="38" t="s">
        <v>945</v>
      </c>
      <c r="I56" s="35" t="str">
        <f>VLOOKUP(H56,Presupuesto!$B$11:$C$565,2,0)</f>
        <v>MUEBLES VARIOS DE OFICINA</v>
      </c>
      <c r="J56" s="35" t="str">
        <f>$J$55</f>
        <v>Posgrado</v>
      </c>
      <c r="K56" s="35" t="s">
        <v>372</v>
      </c>
    </row>
    <row r="57" spans="3:11" x14ac:dyDescent="0.25">
      <c r="C57" s="36" t="s">
        <v>33</v>
      </c>
      <c r="D57" s="88"/>
      <c r="E57" s="37">
        <v>1000</v>
      </c>
      <c r="F57" s="34">
        <f t="shared" ref="F57:F64" si="4">D57*E57</f>
        <v>0</v>
      </c>
      <c r="G57" s="98"/>
      <c r="H57" s="38" t="s">
        <v>945</v>
      </c>
      <c r="I57" s="35" t="str">
        <f>VLOOKUP(H57,Presupuesto!$B$11:$C$565,2,0)</f>
        <v>MUEBLES VARIOS DE OFICINA</v>
      </c>
      <c r="J57" s="35" t="str">
        <f t="shared" ref="J57:J64" si="5">$J$17</f>
        <v>Posgrado</v>
      </c>
      <c r="K57" s="35" t="s">
        <v>355</v>
      </c>
    </row>
    <row r="58" spans="3:11" x14ac:dyDescent="0.25">
      <c r="C58" s="36" t="s">
        <v>34</v>
      </c>
      <c r="D58" s="88"/>
      <c r="E58" s="37">
        <v>6000</v>
      </c>
      <c r="F58" s="34">
        <f t="shared" si="4"/>
        <v>0</v>
      </c>
      <c r="G58" s="98"/>
      <c r="H58" s="38" t="s">
        <v>945</v>
      </c>
      <c r="I58" s="35" t="str">
        <f>VLOOKUP(H58,Presupuesto!$B$11:$C$565,2,0)</f>
        <v>MUEBLES VARIOS DE OFICINA</v>
      </c>
      <c r="J58" s="35" t="str">
        <f t="shared" si="5"/>
        <v>Posgrado</v>
      </c>
      <c r="K58" s="35" t="s">
        <v>355</v>
      </c>
    </row>
    <row r="59" spans="3:11" x14ac:dyDescent="0.25">
      <c r="C59" s="36" t="s">
        <v>35</v>
      </c>
      <c r="D59" s="88"/>
      <c r="E59" s="37">
        <v>3000</v>
      </c>
      <c r="F59" s="34">
        <f t="shared" si="4"/>
        <v>0</v>
      </c>
      <c r="G59" s="98"/>
      <c r="H59" s="38" t="s">
        <v>945</v>
      </c>
      <c r="I59" s="35" t="str">
        <f>VLOOKUP(H59,Presupuesto!$B$11:$C$565,2,0)</f>
        <v>MUEBLES VARIOS DE OFICINA</v>
      </c>
      <c r="J59" s="35" t="str">
        <f t="shared" si="5"/>
        <v>Posgrado</v>
      </c>
      <c r="K59" s="35" t="s">
        <v>355</v>
      </c>
    </row>
    <row r="60" spans="3:11" x14ac:dyDescent="0.25">
      <c r="C60" s="36" t="s">
        <v>36</v>
      </c>
      <c r="D60" s="88"/>
      <c r="E60" s="37">
        <v>10000</v>
      </c>
      <c r="F60" s="34">
        <f t="shared" si="4"/>
        <v>0</v>
      </c>
      <c r="G60" s="98"/>
      <c r="H60" s="38" t="s">
        <v>945</v>
      </c>
      <c r="I60" s="35" t="str">
        <f>VLOOKUP(H60,Presupuesto!$B$11:$C$565,2,0)</f>
        <v>MUEBLES VARIOS DE OFICINA</v>
      </c>
      <c r="J60" s="35" t="str">
        <f t="shared" si="5"/>
        <v>Posgrado</v>
      </c>
      <c r="K60" s="35" t="s">
        <v>355</v>
      </c>
    </row>
    <row r="61" spans="3:11" x14ac:dyDescent="0.25">
      <c r="C61" s="36" t="s">
        <v>37</v>
      </c>
      <c r="D61" s="88"/>
      <c r="E61" s="37">
        <v>8000</v>
      </c>
      <c r="F61" s="34">
        <f t="shared" si="4"/>
        <v>0</v>
      </c>
      <c r="G61" s="98"/>
      <c r="H61" s="38" t="s">
        <v>948</v>
      </c>
      <c r="I61" s="35" t="str">
        <f>VLOOKUP(H61,Presupuesto!$B$11:$C$565,2,0)</f>
        <v>EQUIPOS VARIOS DE OFICINA</v>
      </c>
      <c r="J61" s="35" t="str">
        <f t="shared" si="5"/>
        <v>Posgrado</v>
      </c>
      <c r="K61" s="35" t="s">
        <v>355</v>
      </c>
    </row>
    <row r="62" spans="3:11" x14ac:dyDescent="0.25">
      <c r="C62" s="36" t="s">
        <v>38</v>
      </c>
      <c r="D62" s="88"/>
      <c r="E62" s="37">
        <v>2000</v>
      </c>
      <c r="F62" s="34">
        <f t="shared" si="4"/>
        <v>0</v>
      </c>
      <c r="G62" s="98"/>
      <c r="H62" s="38" t="s">
        <v>948</v>
      </c>
      <c r="I62" s="35" t="str">
        <f>VLOOKUP(H62,Presupuesto!$B$11:$C$565,2,0)</f>
        <v>EQUIPOS VARIOS DE OFICINA</v>
      </c>
      <c r="J62" s="35" t="str">
        <f t="shared" si="5"/>
        <v>Posgrado</v>
      </c>
      <c r="K62" s="35" t="s">
        <v>363</v>
      </c>
    </row>
    <row r="63" spans="3:11" x14ac:dyDescent="0.25">
      <c r="C63" s="36" t="s">
        <v>39</v>
      </c>
      <c r="D63" s="88"/>
      <c r="E63" s="37">
        <v>5000</v>
      </c>
      <c r="F63" s="34">
        <f t="shared" si="4"/>
        <v>0</v>
      </c>
      <c r="G63" s="98"/>
      <c r="H63" s="38" t="s">
        <v>948</v>
      </c>
      <c r="I63" s="35" t="str">
        <f>VLOOKUP(H63,Presupuesto!$B$11:$C$565,2,0)</f>
        <v>EQUIPOS VARIOS DE OFICINA</v>
      </c>
      <c r="J63" s="35" t="str">
        <f t="shared" si="5"/>
        <v>Posgrado</v>
      </c>
      <c r="K63" s="35" t="s">
        <v>359</v>
      </c>
    </row>
    <row r="64" spans="3:11" ht="15.75" thickBot="1" x14ac:dyDescent="0.3">
      <c r="C64" s="39" t="s">
        <v>40</v>
      </c>
      <c r="D64" s="96"/>
      <c r="E64" s="41">
        <v>100000</v>
      </c>
      <c r="F64" s="42">
        <f t="shared" si="4"/>
        <v>0</v>
      </c>
      <c r="G64" s="99"/>
      <c r="H64" s="43" t="s">
        <v>948</v>
      </c>
      <c r="I64" s="43" t="str">
        <f>VLOOKUP(H64,Presupuesto!$B$11:$C$565,2,0)</f>
        <v>EQUIPOS VARIOS DE OFICINA</v>
      </c>
      <c r="J64" s="43" t="str">
        <f t="shared" si="5"/>
        <v>Posgrado</v>
      </c>
      <c r="K64" s="61" t="s">
        <v>354</v>
      </c>
    </row>
    <row r="66" spans="3:11" ht="15.75" thickBot="1" x14ac:dyDescent="0.3">
      <c r="C66" s="271"/>
      <c r="D66" s="272"/>
      <c r="E66" s="273"/>
      <c r="F66" s="273"/>
      <c r="G66" s="274"/>
      <c r="H66" s="273"/>
      <c r="I66" s="273"/>
      <c r="J66" s="92"/>
      <c r="K66" s="92"/>
    </row>
    <row r="67" spans="3:11" ht="15.75" thickBot="1" x14ac:dyDescent="0.3">
      <c r="C67" s="1" t="s">
        <v>11</v>
      </c>
      <c r="D67" s="2">
        <f>SUM(F74:F83)</f>
        <v>0</v>
      </c>
      <c r="E67" s="114"/>
      <c r="F67" s="114"/>
      <c r="G67" s="17"/>
      <c r="H67" s="114"/>
      <c r="I67" s="114"/>
    </row>
    <row r="68" spans="3:11" x14ac:dyDescent="0.25">
      <c r="C68" s="8"/>
      <c r="D68" s="3"/>
      <c r="E68" s="30"/>
      <c r="F68" s="30"/>
      <c r="G68" s="30"/>
      <c r="H68" s="14"/>
      <c r="I68" s="14"/>
      <c r="J68" s="14"/>
      <c r="K68" s="49"/>
    </row>
    <row r="69" spans="3:11" x14ac:dyDescent="0.25">
      <c r="C69" s="8"/>
      <c r="D69" s="3"/>
      <c r="E69" s="30"/>
      <c r="F69" s="30"/>
      <c r="G69" s="30"/>
      <c r="H69" s="14"/>
      <c r="I69" s="14"/>
      <c r="J69" s="14"/>
      <c r="K69" s="49"/>
    </row>
    <row r="70" spans="3:11" ht="15.75" x14ac:dyDescent="0.25">
      <c r="C70" s="139" t="s">
        <v>352</v>
      </c>
      <c r="D70" s="302"/>
      <c r="E70" s="30"/>
      <c r="F70" s="30"/>
      <c r="G70" s="30"/>
      <c r="H70" s="14"/>
      <c r="I70" s="14"/>
      <c r="J70" s="14"/>
      <c r="K70" s="49"/>
    </row>
    <row r="71" spans="3:11" ht="18.75" x14ac:dyDescent="0.25">
      <c r="C71" s="147"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
      <c r="E71" s="30"/>
      <c r="F71" s="30"/>
      <c r="G71" s="30"/>
      <c r="H71" s="14"/>
      <c r="I71" s="14"/>
      <c r="J71" s="14"/>
      <c r="K71" s="49"/>
    </row>
    <row r="72" spans="3:11" ht="15.75" thickBot="1" x14ac:dyDescent="0.3">
      <c r="C72" s="8"/>
      <c r="D72" s="3"/>
      <c r="E72" s="30"/>
      <c r="F72" s="30"/>
      <c r="G72" s="30"/>
      <c r="H72" s="14"/>
      <c r="I72" s="14"/>
      <c r="J72" s="14"/>
      <c r="K72" s="49"/>
    </row>
    <row r="73" spans="3:11" ht="30.75" thickBot="1" x14ac:dyDescent="0.3">
      <c r="C73" s="63" t="s">
        <v>12</v>
      </c>
      <c r="D73" s="65" t="s">
        <v>23</v>
      </c>
      <c r="E73" s="65" t="s">
        <v>25</v>
      </c>
      <c r="F73" s="64" t="s">
        <v>6</v>
      </c>
      <c r="G73" s="70" t="s">
        <v>91</v>
      </c>
      <c r="H73" s="65" t="s">
        <v>14</v>
      </c>
      <c r="I73" s="65" t="s">
        <v>92</v>
      </c>
      <c r="J73" s="65" t="s">
        <v>370</v>
      </c>
      <c r="K73" s="65" t="s">
        <v>371</v>
      </c>
    </row>
    <row r="74" spans="3:11" x14ac:dyDescent="0.25">
      <c r="C74" s="32" t="s">
        <v>31</v>
      </c>
      <c r="D74" s="95"/>
      <c r="E74" s="33">
        <v>2800</v>
      </c>
      <c r="F74" s="34">
        <f>D74*E74</f>
        <v>0</v>
      </c>
      <c r="G74" s="98"/>
      <c r="H74" s="35" t="s">
        <v>945</v>
      </c>
      <c r="I74" s="35" t="str">
        <f>VLOOKUP(H74,Presupuesto!$B$11:$C$565,2,0)</f>
        <v>MUEBLES VARIOS DE OFICINA</v>
      </c>
      <c r="J74" s="155" t="s">
        <v>1413</v>
      </c>
      <c r="K74" s="35" t="s">
        <v>364</v>
      </c>
    </row>
    <row r="75" spans="3:11" x14ac:dyDescent="0.25">
      <c r="C75" s="36" t="s">
        <v>32</v>
      </c>
      <c r="D75" s="88"/>
      <c r="E75" s="37">
        <v>2400</v>
      </c>
      <c r="F75" s="34">
        <f>D75*E75</f>
        <v>0</v>
      </c>
      <c r="G75" s="98"/>
      <c r="H75" s="38" t="s">
        <v>945</v>
      </c>
      <c r="I75" s="35" t="str">
        <f>VLOOKUP(H75,Presupuesto!$B$11:$C$565,2,0)</f>
        <v>MUEBLES VARIOS DE OFICINA</v>
      </c>
      <c r="J75" s="35" t="str">
        <f>$J$74</f>
        <v>Posgrado</v>
      </c>
      <c r="K75" s="35" t="s">
        <v>372</v>
      </c>
    </row>
    <row r="76" spans="3:11" x14ac:dyDescent="0.25">
      <c r="C76" s="36" t="s">
        <v>33</v>
      </c>
      <c r="D76" s="88"/>
      <c r="E76" s="37">
        <v>1000</v>
      </c>
      <c r="F76" s="34">
        <f t="shared" ref="F76:F83" si="6">D76*E76</f>
        <v>0</v>
      </c>
      <c r="G76" s="98"/>
      <c r="H76" s="38" t="s">
        <v>945</v>
      </c>
      <c r="I76" s="35" t="str">
        <f>VLOOKUP(H76,Presupuesto!$B$11:$C$565,2,0)</f>
        <v>MUEBLES VARIOS DE OFICINA</v>
      </c>
      <c r="J76" s="35" t="str">
        <f t="shared" ref="J76:J83" si="7">$J$74</f>
        <v>Posgrado</v>
      </c>
      <c r="K76" s="35" t="s">
        <v>355</v>
      </c>
    </row>
    <row r="77" spans="3:11" x14ac:dyDescent="0.25">
      <c r="C77" s="36" t="s">
        <v>34</v>
      </c>
      <c r="D77" s="88"/>
      <c r="E77" s="37">
        <v>6000</v>
      </c>
      <c r="F77" s="34">
        <f t="shared" si="6"/>
        <v>0</v>
      </c>
      <c r="G77" s="98"/>
      <c r="H77" s="38" t="s">
        <v>945</v>
      </c>
      <c r="I77" s="35" t="str">
        <f>VLOOKUP(H77,Presupuesto!$B$11:$C$565,2,0)</f>
        <v>MUEBLES VARIOS DE OFICINA</v>
      </c>
      <c r="J77" s="35" t="str">
        <f t="shared" si="7"/>
        <v>Posgrado</v>
      </c>
      <c r="K77" s="35" t="s">
        <v>355</v>
      </c>
    </row>
    <row r="78" spans="3:11" x14ac:dyDescent="0.25">
      <c r="C78" s="36" t="s">
        <v>35</v>
      </c>
      <c r="D78" s="88"/>
      <c r="E78" s="37">
        <v>3000</v>
      </c>
      <c r="F78" s="34">
        <f t="shared" si="6"/>
        <v>0</v>
      </c>
      <c r="G78" s="98"/>
      <c r="H78" s="38" t="s">
        <v>945</v>
      </c>
      <c r="I78" s="35" t="str">
        <f>VLOOKUP(H78,Presupuesto!$B$11:$C$565,2,0)</f>
        <v>MUEBLES VARIOS DE OFICINA</v>
      </c>
      <c r="J78" s="35" t="str">
        <f t="shared" si="7"/>
        <v>Posgrado</v>
      </c>
      <c r="K78" s="35" t="s">
        <v>355</v>
      </c>
    </row>
    <row r="79" spans="3:11" x14ac:dyDescent="0.25">
      <c r="C79" s="36" t="s">
        <v>36</v>
      </c>
      <c r="D79" s="88"/>
      <c r="E79" s="37">
        <v>10000</v>
      </c>
      <c r="F79" s="34">
        <f t="shared" si="6"/>
        <v>0</v>
      </c>
      <c r="G79" s="98"/>
      <c r="H79" s="38" t="s">
        <v>945</v>
      </c>
      <c r="I79" s="35" t="str">
        <f>VLOOKUP(H79,Presupuesto!$B$11:$C$565,2,0)</f>
        <v>MUEBLES VARIOS DE OFICINA</v>
      </c>
      <c r="J79" s="35" t="str">
        <f t="shared" si="7"/>
        <v>Posgrado</v>
      </c>
      <c r="K79" s="35" t="s">
        <v>355</v>
      </c>
    </row>
    <row r="80" spans="3:11" x14ac:dyDescent="0.25">
      <c r="C80" s="36" t="s">
        <v>37</v>
      </c>
      <c r="D80" s="88"/>
      <c r="E80" s="37">
        <v>8000</v>
      </c>
      <c r="F80" s="34">
        <f t="shared" si="6"/>
        <v>0</v>
      </c>
      <c r="G80" s="98"/>
      <c r="H80" s="38" t="s">
        <v>948</v>
      </c>
      <c r="I80" s="35" t="str">
        <f>VLOOKUP(H80,Presupuesto!$B$11:$C$565,2,0)</f>
        <v>EQUIPOS VARIOS DE OFICINA</v>
      </c>
      <c r="J80" s="35" t="str">
        <f t="shared" si="7"/>
        <v>Posgrado</v>
      </c>
      <c r="K80" s="35" t="s">
        <v>355</v>
      </c>
    </row>
    <row r="81" spans="3:11" x14ac:dyDescent="0.25">
      <c r="C81" s="36" t="s">
        <v>38</v>
      </c>
      <c r="D81" s="88"/>
      <c r="E81" s="37">
        <v>2000</v>
      </c>
      <c r="F81" s="34">
        <f t="shared" si="6"/>
        <v>0</v>
      </c>
      <c r="G81" s="98"/>
      <c r="H81" s="38" t="s">
        <v>948</v>
      </c>
      <c r="I81" s="35" t="str">
        <f>VLOOKUP(H81,Presupuesto!$B$11:$C$565,2,0)</f>
        <v>EQUIPOS VARIOS DE OFICINA</v>
      </c>
      <c r="J81" s="35" t="str">
        <f t="shared" si="7"/>
        <v>Posgrado</v>
      </c>
      <c r="K81" s="35" t="s">
        <v>363</v>
      </c>
    </row>
    <row r="82" spans="3:11" x14ac:dyDescent="0.25">
      <c r="C82" s="36" t="s">
        <v>39</v>
      </c>
      <c r="D82" s="88"/>
      <c r="E82" s="37">
        <v>5000</v>
      </c>
      <c r="F82" s="34">
        <f t="shared" si="6"/>
        <v>0</v>
      </c>
      <c r="G82" s="98"/>
      <c r="H82" s="38" t="s">
        <v>948</v>
      </c>
      <c r="I82" s="35" t="str">
        <f>VLOOKUP(H82,Presupuesto!$B$11:$C$565,2,0)</f>
        <v>EQUIPOS VARIOS DE OFICINA</v>
      </c>
      <c r="J82" s="35" t="str">
        <f t="shared" si="7"/>
        <v>Posgrado</v>
      </c>
      <c r="K82" s="35" t="s">
        <v>359</v>
      </c>
    </row>
    <row r="83" spans="3:11" ht="15.75" thickBot="1" x14ac:dyDescent="0.3">
      <c r="C83" s="39" t="s">
        <v>40</v>
      </c>
      <c r="D83" s="96"/>
      <c r="E83" s="41">
        <v>100000</v>
      </c>
      <c r="F83" s="42">
        <f t="shared" si="6"/>
        <v>0</v>
      </c>
      <c r="G83" s="99"/>
      <c r="H83" s="43" t="s">
        <v>948</v>
      </c>
      <c r="I83" s="43" t="str">
        <f>VLOOKUP(H83,Presupuesto!$B$11:$C$565,2,0)</f>
        <v>EQUIPOS VARIOS DE OFICINA</v>
      </c>
      <c r="J83" s="43" t="str">
        <f t="shared" si="7"/>
        <v>Posgrado</v>
      </c>
      <c r="K83" s="61" t="s">
        <v>354</v>
      </c>
    </row>
    <row r="85" spans="3:11" ht="15.75" thickBot="1" x14ac:dyDescent="0.3"/>
    <row r="86" spans="3:11" ht="15.75" thickBot="1" x14ac:dyDescent="0.3">
      <c r="C86" s="1" t="s">
        <v>11</v>
      </c>
      <c r="D86" s="2">
        <f>SUM(F93:F102)</f>
        <v>0</v>
      </c>
      <c r="E86" s="114"/>
      <c r="F86" s="114"/>
      <c r="G86" s="17"/>
      <c r="H86" s="114"/>
      <c r="I86" s="114"/>
    </row>
    <row r="87" spans="3:11" x14ac:dyDescent="0.25">
      <c r="C87" s="8"/>
      <c r="D87" s="3"/>
      <c r="E87" s="30"/>
      <c r="F87" s="30"/>
      <c r="G87" s="30"/>
      <c r="H87" s="14"/>
      <c r="I87" s="14"/>
      <c r="J87" s="14"/>
      <c r="K87" s="49"/>
    </row>
    <row r="88" spans="3:11" x14ac:dyDescent="0.25">
      <c r="C88" s="8"/>
      <c r="D88" s="3"/>
      <c r="E88" s="30"/>
      <c r="F88" s="30"/>
      <c r="G88" s="30"/>
      <c r="H88" s="14"/>
      <c r="I88" s="14"/>
      <c r="J88" s="14"/>
      <c r="K88" s="49"/>
    </row>
    <row r="89" spans="3:11" ht="15.75" x14ac:dyDescent="0.25">
      <c r="C89" s="139" t="s">
        <v>352</v>
      </c>
      <c r="D89" s="302"/>
      <c r="E89" s="30"/>
      <c r="F89" s="30"/>
      <c r="G89" s="30"/>
      <c r="H89" s="14"/>
      <c r="I89" s="14"/>
      <c r="J89" s="14"/>
      <c r="K89" s="49"/>
    </row>
    <row r="90" spans="3:11" ht="18.75" x14ac:dyDescent="0.25">
      <c r="C90" s="147"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
      <c r="E90" s="30"/>
      <c r="F90" s="30"/>
      <c r="G90" s="30"/>
      <c r="H90" s="14"/>
      <c r="I90" s="14"/>
      <c r="J90" s="14"/>
      <c r="K90" s="49"/>
    </row>
    <row r="91" spans="3:11" ht="15.75" thickBot="1" x14ac:dyDescent="0.3">
      <c r="C91" s="8"/>
      <c r="D91" s="3"/>
      <c r="E91" s="30"/>
      <c r="F91" s="30"/>
      <c r="G91" s="30"/>
      <c r="H91" s="14"/>
      <c r="I91" s="14"/>
      <c r="J91" s="14"/>
      <c r="K91" s="49"/>
    </row>
    <row r="92" spans="3:11" ht="30.75" thickBot="1" x14ac:dyDescent="0.3">
      <c r="C92" s="63" t="s">
        <v>12</v>
      </c>
      <c r="D92" s="65" t="s">
        <v>23</v>
      </c>
      <c r="E92" s="65" t="s">
        <v>25</v>
      </c>
      <c r="F92" s="64" t="s">
        <v>6</v>
      </c>
      <c r="G92" s="70" t="s">
        <v>91</v>
      </c>
      <c r="H92" s="65" t="s">
        <v>14</v>
      </c>
      <c r="I92" s="65" t="s">
        <v>92</v>
      </c>
      <c r="J92" s="65" t="s">
        <v>370</v>
      </c>
      <c r="K92" s="65" t="s">
        <v>371</v>
      </c>
    </row>
    <row r="93" spans="3:11" x14ac:dyDescent="0.25">
      <c r="C93" s="32" t="s">
        <v>31</v>
      </c>
      <c r="D93" s="95"/>
      <c r="E93" s="33">
        <v>2800</v>
      </c>
      <c r="F93" s="34">
        <f>D93*E93</f>
        <v>0</v>
      </c>
      <c r="G93" s="98"/>
      <c r="H93" s="35" t="s">
        <v>945</v>
      </c>
      <c r="I93" s="35" t="str">
        <f>VLOOKUP(H93,Presupuesto!$B$11:$C$565,2,0)</f>
        <v>MUEBLES VARIOS DE OFICINA</v>
      </c>
      <c r="J93" s="155" t="s">
        <v>1413</v>
      </c>
      <c r="K93" s="35" t="s">
        <v>364</v>
      </c>
    </row>
    <row r="94" spans="3:11" x14ac:dyDescent="0.25">
      <c r="C94" s="36" t="s">
        <v>32</v>
      </c>
      <c r="D94" s="88"/>
      <c r="E94" s="37">
        <v>2400</v>
      </c>
      <c r="F94" s="34">
        <f>D94*E94</f>
        <v>0</v>
      </c>
      <c r="G94" s="98"/>
      <c r="H94" s="38" t="s">
        <v>945</v>
      </c>
      <c r="I94" s="35" t="str">
        <f>VLOOKUP(H94,Presupuesto!$B$11:$C$565,2,0)</f>
        <v>MUEBLES VARIOS DE OFICINA</v>
      </c>
      <c r="J94" s="35" t="str">
        <f>$J$93</f>
        <v>Posgrado</v>
      </c>
      <c r="K94" s="35" t="s">
        <v>372</v>
      </c>
    </row>
    <row r="95" spans="3:11" x14ac:dyDescent="0.25">
      <c r="C95" s="36" t="s">
        <v>33</v>
      </c>
      <c r="D95" s="88"/>
      <c r="E95" s="37">
        <v>1000</v>
      </c>
      <c r="F95" s="34">
        <f t="shared" ref="F95:F102" si="8">D95*E95</f>
        <v>0</v>
      </c>
      <c r="G95" s="98"/>
      <c r="H95" s="38" t="s">
        <v>945</v>
      </c>
      <c r="I95" s="35" t="str">
        <f>VLOOKUP(H95,Presupuesto!$B$11:$C$565,2,0)</f>
        <v>MUEBLES VARIOS DE OFICINA</v>
      </c>
      <c r="J95" s="35" t="str">
        <f t="shared" ref="J95:J102" si="9">$J$93</f>
        <v>Posgrado</v>
      </c>
      <c r="K95" s="35" t="s">
        <v>355</v>
      </c>
    </row>
    <row r="96" spans="3:11" x14ac:dyDescent="0.25">
      <c r="C96" s="36" t="s">
        <v>34</v>
      </c>
      <c r="D96" s="88"/>
      <c r="E96" s="37">
        <v>6000</v>
      </c>
      <c r="F96" s="34">
        <f t="shared" si="8"/>
        <v>0</v>
      </c>
      <c r="G96" s="98"/>
      <c r="H96" s="38" t="s">
        <v>945</v>
      </c>
      <c r="I96" s="35" t="str">
        <f>VLOOKUP(H96,Presupuesto!$B$11:$C$565,2,0)</f>
        <v>MUEBLES VARIOS DE OFICINA</v>
      </c>
      <c r="J96" s="35" t="str">
        <f t="shared" si="9"/>
        <v>Posgrado</v>
      </c>
      <c r="K96" s="35" t="s">
        <v>355</v>
      </c>
    </row>
    <row r="97" spans="3:11" x14ac:dyDescent="0.25">
      <c r="C97" s="36" t="s">
        <v>35</v>
      </c>
      <c r="D97" s="88"/>
      <c r="E97" s="37">
        <v>3000</v>
      </c>
      <c r="F97" s="34">
        <f t="shared" si="8"/>
        <v>0</v>
      </c>
      <c r="G97" s="98"/>
      <c r="H97" s="38" t="s">
        <v>945</v>
      </c>
      <c r="I97" s="35" t="str">
        <f>VLOOKUP(H97,Presupuesto!$B$11:$C$565,2,0)</f>
        <v>MUEBLES VARIOS DE OFICINA</v>
      </c>
      <c r="J97" s="35" t="str">
        <f t="shared" si="9"/>
        <v>Posgrado</v>
      </c>
      <c r="K97" s="35" t="s">
        <v>355</v>
      </c>
    </row>
    <row r="98" spans="3:11" x14ac:dyDescent="0.25">
      <c r="C98" s="36" t="s">
        <v>36</v>
      </c>
      <c r="D98" s="88"/>
      <c r="E98" s="37">
        <v>10000</v>
      </c>
      <c r="F98" s="34">
        <f t="shared" si="8"/>
        <v>0</v>
      </c>
      <c r="G98" s="98"/>
      <c r="H98" s="38" t="s">
        <v>945</v>
      </c>
      <c r="I98" s="35" t="str">
        <f>VLOOKUP(H98,Presupuesto!$B$11:$C$565,2,0)</f>
        <v>MUEBLES VARIOS DE OFICINA</v>
      </c>
      <c r="J98" s="35" t="str">
        <f t="shared" si="9"/>
        <v>Posgrado</v>
      </c>
      <c r="K98" s="35" t="s">
        <v>355</v>
      </c>
    </row>
    <row r="99" spans="3:11" x14ac:dyDescent="0.25">
      <c r="C99" s="36" t="s">
        <v>37</v>
      </c>
      <c r="D99" s="88"/>
      <c r="E99" s="37">
        <v>8000</v>
      </c>
      <c r="F99" s="34">
        <f t="shared" si="8"/>
        <v>0</v>
      </c>
      <c r="G99" s="98"/>
      <c r="H99" s="38" t="s">
        <v>948</v>
      </c>
      <c r="I99" s="35" t="str">
        <f>VLOOKUP(H99,Presupuesto!$B$11:$C$565,2,0)</f>
        <v>EQUIPOS VARIOS DE OFICINA</v>
      </c>
      <c r="J99" s="35" t="str">
        <f t="shared" si="9"/>
        <v>Posgrado</v>
      </c>
      <c r="K99" s="35" t="s">
        <v>355</v>
      </c>
    </row>
    <row r="100" spans="3:11" x14ac:dyDescent="0.25">
      <c r="C100" s="36" t="s">
        <v>38</v>
      </c>
      <c r="D100" s="88"/>
      <c r="E100" s="37">
        <v>2000</v>
      </c>
      <c r="F100" s="34">
        <f t="shared" si="8"/>
        <v>0</v>
      </c>
      <c r="G100" s="98"/>
      <c r="H100" s="38" t="s">
        <v>948</v>
      </c>
      <c r="I100" s="35" t="str">
        <f>VLOOKUP(H100,Presupuesto!$B$11:$C$565,2,0)</f>
        <v>EQUIPOS VARIOS DE OFICINA</v>
      </c>
      <c r="J100" s="35" t="str">
        <f t="shared" si="9"/>
        <v>Posgrado</v>
      </c>
      <c r="K100" s="35" t="s">
        <v>363</v>
      </c>
    </row>
    <row r="101" spans="3:11" x14ac:dyDescent="0.25">
      <c r="C101" s="36" t="s">
        <v>39</v>
      </c>
      <c r="D101" s="88"/>
      <c r="E101" s="37">
        <v>5000</v>
      </c>
      <c r="F101" s="34">
        <f t="shared" si="8"/>
        <v>0</v>
      </c>
      <c r="G101" s="98"/>
      <c r="H101" s="38" t="s">
        <v>948</v>
      </c>
      <c r="I101" s="35" t="str">
        <f>VLOOKUP(H101,Presupuesto!$B$11:$C$565,2,0)</f>
        <v>EQUIPOS VARIOS DE OFICINA</v>
      </c>
      <c r="J101" s="35" t="str">
        <f t="shared" si="9"/>
        <v>Posgrado</v>
      </c>
      <c r="K101" s="35" t="s">
        <v>359</v>
      </c>
    </row>
    <row r="102" spans="3:11" ht="15.75" thickBot="1" x14ac:dyDescent="0.3">
      <c r="C102" s="39" t="s">
        <v>40</v>
      </c>
      <c r="D102" s="96"/>
      <c r="E102" s="41">
        <v>100000</v>
      </c>
      <c r="F102" s="42">
        <f t="shared" si="8"/>
        <v>0</v>
      </c>
      <c r="G102" s="99"/>
      <c r="H102" s="43" t="s">
        <v>948</v>
      </c>
      <c r="I102" s="43" t="str">
        <f>VLOOKUP(H102,Presupuesto!$B$11:$C$565,2,0)</f>
        <v>EQUIPOS VARIOS DE OFICINA</v>
      </c>
      <c r="J102" s="43" t="str">
        <f t="shared" si="9"/>
        <v>Posgrado</v>
      </c>
      <c r="K102" s="61" t="s">
        <v>354</v>
      </c>
    </row>
    <row r="104" spans="3:11" ht="15.75" thickBot="1" x14ac:dyDescent="0.3">
      <c r="C104" s="271"/>
      <c r="D104" s="272"/>
      <c r="E104" s="273"/>
      <c r="F104" s="273"/>
      <c r="G104" s="274"/>
      <c r="H104" s="273"/>
      <c r="I104" s="273"/>
      <c r="J104" s="92"/>
      <c r="K104" s="92"/>
    </row>
    <row r="105" spans="3:11" ht="15.75" thickBot="1" x14ac:dyDescent="0.3">
      <c r="C105" s="1" t="s">
        <v>11</v>
      </c>
      <c r="D105" s="2">
        <f>SUM(F112:F121)</f>
        <v>0</v>
      </c>
      <c r="E105" s="114"/>
      <c r="F105" s="114"/>
      <c r="G105" s="17"/>
      <c r="H105" s="114"/>
      <c r="I105" s="114"/>
    </row>
    <row r="106" spans="3:11" x14ac:dyDescent="0.25">
      <c r="C106" s="8"/>
      <c r="D106" s="3"/>
      <c r="E106" s="30"/>
      <c r="F106" s="30"/>
      <c r="G106" s="30"/>
      <c r="H106" s="14"/>
      <c r="I106" s="14"/>
      <c r="J106" s="14"/>
      <c r="K106" s="49"/>
    </row>
    <row r="107" spans="3:11" x14ac:dyDescent="0.25">
      <c r="C107" s="8"/>
      <c r="D107" s="3"/>
      <c r="E107" s="30"/>
      <c r="F107" s="30"/>
      <c r="G107" s="30"/>
      <c r="H107" s="14"/>
      <c r="I107" s="14"/>
      <c r="J107" s="14"/>
      <c r="K107" s="49"/>
    </row>
    <row r="108" spans="3:11" ht="15.75" x14ac:dyDescent="0.25">
      <c r="C108" s="139" t="s">
        <v>352</v>
      </c>
      <c r="D108" s="302"/>
      <c r="E108" s="30"/>
      <c r="F108" s="30"/>
      <c r="G108" s="30"/>
      <c r="H108" s="14"/>
      <c r="I108" s="14"/>
      <c r="J108" s="14"/>
      <c r="K108" s="49"/>
    </row>
    <row r="109" spans="3:11" ht="18.75" x14ac:dyDescent="0.25">
      <c r="C109" s="147"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
      <c r="E109" s="30"/>
      <c r="F109" s="30"/>
      <c r="G109" s="30"/>
      <c r="H109" s="14"/>
      <c r="I109" s="14"/>
      <c r="J109" s="14"/>
      <c r="K109" s="49"/>
    </row>
    <row r="110" spans="3:11" ht="15.75" thickBot="1" x14ac:dyDescent="0.3">
      <c r="C110" s="8"/>
      <c r="D110" s="3"/>
      <c r="E110" s="30"/>
      <c r="F110" s="30"/>
      <c r="G110" s="30"/>
      <c r="H110" s="14"/>
      <c r="I110" s="14"/>
      <c r="J110" s="14"/>
      <c r="K110" s="49"/>
    </row>
    <row r="111" spans="3:11" ht="30.75" thickBot="1" x14ac:dyDescent="0.3">
      <c r="C111" s="63" t="s">
        <v>12</v>
      </c>
      <c r="D111" s="65" t="s">
        <v>23</v>
      </c>
      <c r="E111" s="65" t="s">
        <v>25</v>
      </c>
      <c r="F111" s="64" t="s">
        <v>6</v>
      </c>
      <c r="G111" s="70" t="s">
        <v>91</v>
      </c>
      <c r="H111" s="65" t="s">
        <v>14</v>
      </c>
      <c r="I111" s="65" t="s">
        <v>92</v>
      </c>
      <c r="J111" s="65" t="s">
        <v>370</v>
      </c>
      <c r="K111" s="65" t="s">
        <v>371</v>
      </c>
    </row>
    <row r="112" spans="3:11" x14ac:dyDescent="0.25">
      <c r="C112" s="32" t="s">
        <v>31</v>
      </c>
      <c r="D112" s="95"/>
      <c r="E112" s="33">
        <v>2800</v>
      </c>
      <c r="F112" s="34">
        <f>D112*E112</f>
        <v>0</v>
      </c>
      <c r="G112" s="98"/>
      <c r="H112" s="35" t="s">
        <v>945</v>
      </c>
      <c r="I112" s="35" t="str">
        <f>VLOOKUP(H112,Presupuesto!$B$11:$C$565,2,0)</f>
        <v>MUEBLES VARIOS DE OFICINA</v>
      </c>
      <c r="J112" s="155" t="s">
        <v>1413</v>
      </c>
      <c r="K112" s="35" t="s">
        <v>364</v>
      </c>
    </row>
    <row r="113" spans="3:11" x14ac:dyDescent="0.25">
      <c r="C113" s="36" t="s">
        <v>32</v>
      </c>
      <c r="D113" s="88"/>
      <c r="E113" s="37">
        <v>2400</v>
      </c>
      <c r="F113" s="34">
        <f>D113*E113</f>
        <v>0</v>
      </c>
      <c r="G113" s="98"/>
      <c r="H113" s="38" t="s">
        <v>945</v>
      </c>
      <c r="I113" s="35" t="str">
        <f>VLOOKUP(H113,Presupuesto!$B$11:$C$565,2,0)</f>
        <v>MUEBLES VARIOS DE OFICINA</v>
      </c>
      <c r="J113" s="35" t="str">
        <f>$J$112</f>
        <v>Posgrado</v>
      </c>
      <c r="K113" s="35" t="s">
        <v>372</v>
      </c>
    </row>
    <row r="114" spans="3:11" x14ac:dyDescent="0.25">
      <c r="C114" s="36" t="s">
        <v>33</v>
      </c>
      <c r="D114" s="88"/>
      <c r="E114" s="37">
        <v>1000</v>
      </c>
      <c r="F114" s="34">
        <f t="shared" ref="F114:F121" si="10">D114*E114</f>
        <v>0</v>
      </c>
      <c r="G114" s="98"/>
      <c r="H114" s="38" t="s">
        <v>945</v>
      </c>
      <c r="I114" s="35" t="str">
        <f>VLOOKUP(H114,Presupuesto!$B$11:$C$565,2,0)</f>
        <v>MUEBLES VARIOS DE OFICINA</v>
      </c>
      <c r="J114" s="35" t="str">
        <f t="shared" ref="J114:J121" si="11">$J$112</f>
        <v>Posgrado</v>
      </c>
      <c r="K114" s="35" t="s">
        <v>355</v>
      </c>
    </row>
    <row r="115" spans="3:11" x14ac:dyDescent="0.25">
      <c r="C115" s="36" t="s">
        <v>34</v>
      </c>
      <c r="D115" s="88"/>
      <c r="E115" s="37">
        <v>6000</v>
      </c>
      <c r="F115" s="34">
        <f t="shared" si="10"/>
        <v>0</v>
      </c>
      <c r="G115" s="98"/>
      <c r="H115" s="38" t="s">
        <v>945</v>
      </c>
      <c r="I115" s="35" t="str">
        <f>VLOOKUP(H115,Presupuesto!$B$11:$C$565,2,0)</f>
        <v>MUEBLES VARIOS DE OFICINA</v>
      </c>
      <c r="J115" s="35" t="str">
        <f t="shared" si="11"/>
        <v>Posgrado</v>
      </c>
      <c r="K115" s="35" t="s">
        <v>355</v>
      </c>
    </row>
    <row r="116" spans="3:11" x14ac:dyDescent="0.25">
      <c r="C116" s="36" t="s">
        <v>35</v>
      </c>
      <c r="D116" s="88"/>
      <c r="E116" s="37">
        <v>3000</v>
      </c>
      <c r="F116" s="34">
        <f t="shared" si="10"/>
        <v>0</v>
      </c>
      <c r="G116" s="98"/>
      <c r="H116" s="38" t="s">
        <v>945</v>
      </c>
      <c r="I116" s="35" t="str">
        <f>VLOOKUP(H116,Presupuesto!$B$11:$C$565,2,0)</f>
        <v>MUEBLES VARIOS DE OFICINA</v>
      </c>
      <c r="J116" s="35" t="str">
        <f t="shared" si="11"/>
        <v>Posgrado</v>
      </c>
      <c r="K116" s="35" t="s">
        <v>355</v>
      </c>
    </row>
    <row r="117" spans="3:11" x14ac:dyDescent="0.25">
      <c r="C117" s="36" t="s">
        <v>36</v>
      </c>
      <c r="D117" s="88"/>
      <c r="E117" s="37">
        <v>10000</v>
      </c>
      <c r="F117" s="34">
        <f t="shared" si="10"/>
        <v>0</v>
      </c>
      <c r="G117" s="98"/>
      <c r="H117" s="38" t="s">
        <v>945</v>
      </c>
      <c r="I117" s="35" t="str">
        <f>VLOOKUP(H117,Presupuesto!$B$11:$C$565,2,0)</f>
        <v>MUEBLES VARIOS DE OFICINA</v>
      </c>
      <c r="J117" s="35" t="str">
        <f t="shared" si="11"/>
        <v>Posgrado</v>
      </c>
      <c r="K117" s="35" t="s">
        <v>355</v>
      </c>
    </row>
    <row r="118" spans="3:11" x14ac:dyDescent="0.25">
      <c r="C118" s="36" t="s">
        <v>37</v>
      </c>
      <c r="D118" s="88"/>
      <c r="E118" s="37">
        <v>8000</v>
      </c>
      <c r="F118" s="34">
        <f t="shared" si="10"/>
        <v>0</v>
      </c>
      <c r="G118" s="98"/>
      <c r="H118" s="38" t="s">
        <v>948</v>
      </c>
      <c r="I118" s="35" t="str">
        <f>VLOOKUP(H118,Presupuesto!$B$11:$C$565,2,0)</f>
        <v>EQUIPOS VARIOS DE OFICINA</v>
      </c>
      <c r="J118" s="35" t="str">
        <f t="shared" si="11"/>
        <v>Posgrado</v>
      </c>
      <c r="K118" s="35" t="s">
        <v>355</v>
      </c>
    </row>
    <row r="119" spans="3:11" x14ac:dyDescent="0.25">
      <c r="C119" s="36" t="s">
        <v>38</v>
      </c>
      <c r="D119" s="88"/>
      <c r="E119" s="37">
        <v>2000</v>
      </c>
      <c r="F119" s="34">
        <f t="shared" si="10"/>
        <v>0</v>
      </c>
      <c r="G119" s="98"/>
      <c r="H119" s="38" t="s">
        <v>948</v>
      </c>
      <c r="I119" s="35" t="str">
        <f>VLOOKUP(H119,Presupuesto!$B$11:$C$565,2,0)</f>
        <v>EQUIPOS VARIOS DE OFICINA</v>
      </c>
      <c r="J119" s="35" t="str">
        <f t="shared" si="11"/>
        <v>Posgrado</v>
      </c>
      <c r="K119" s="35" t="s">
        <v>363</v>
      </c>
    </row>
    <row r="120" spans="3:11" x14ac:dyDescent="0.25">
      <c r="C120" s="36" t="s">
        <v>39</v>
      </c>
      <c r="D120" s="88"/>
      <c r="E120" s="37">
        <v>5000</v>
      </c>
      <c r="F120" s="34">
        <f t="shared" si="10"/>
        <v>0</v>
      </c>
      <c r="G120" s="98"/>
      <c r="H120" s="38" t="s">
        <v>948</v>
      </c>
      <c r="I120" s="35" t="str">
        <f>VLOOKUP(H120,Presupuesto!$B$11:$C$565,2,0)</f>
        <v>EQUIPOS VARIOS DE OFICINA</v>
      </c>
      <c r="J120" s="35" t="str">
        <f t="shared" si="11"/>
        <v>Posgrado</v>
      </c>
      <c r="K120" s="35" t="s">
        <v>359</v>
      </c>
    </row>
    <row r="121" spans="3:11" ht="15.75" thickBot="1" x14ac:dyDescent="0.3">
      <c r="C121" s="39" t="s">
        <v>40</v>
      </c>
      <c r="D121" s="96"/>
      <c r="E121" s="41">
        <v>100000</v>
      </c>
      <c r="F121" s="42">
        <f t="shared" si="10"/>
        <v>0</v>
      </c>
      <c r="G121" s="99"/>
      <c r="H121" s="43" t="s">
        <v>948</v>
      </c>
      <c r="I121" s="43" t="str">
        <f>VLOOKUP(H121,Presupuesto!$B$11:$C$565,2,0)</f>
        <v>EQUIPOS VARIOS DE OFICINA</v>
      </c>
      <c r="J121" s="43" t="str">
        <f t="shared" si="11"/>
        <v>Posgrado</v>
      </c>
      <c r="K121" s="61" t="s">
        <v>354</v>
      </c>
    </row>
    <row r="123" spans="3:11" ht="15.75" thickBot="1" x14ac:dyDescent="0.3"/>
    <row r="124" spans="3:11" ht="15.75" thickBot="1" x14ac:dyDescent="0.3">
      <c r="C124" s="1" t="s">
        <v>11</v>
      </c>
      <c r="D124" s="2">
        <f>SUM(F131:F140)</f>
        <v>0</v>
      </c>
      <c r="E124" s="114"/>
      <c r="F124" s="114"/>
      <c r="G124" s="17"/>
      <c r="H124" s="114"/>
      <c r="I124" s="114"/>
    </row>
    <row r="125" spans="3:11" x14ac:dyDescent="0.25">
      <c r="C125" s="8"/>
      <c r="D125" s="3"/>
      <c r="E125" s="30"/>
      <c r="F125" s="30"/>
      <c r="G125" s="30"/>
      <c r="H125" s="14"/>
      <c r="I125" s="14"/>
      <c r="J125" s="14"/>
      <c r="K125" s="49"/>
    </row>
    <row r="126" spans="3:11" x14ac:dyDescent="0.25">
      <c r="C126" s="8"/>
      <c r="D126" s="3"/>
      <c r="E126" s="30"/>
      <c r="F126" s="30"/>
      <c r="G126" s="30"/>
      <c r="H126" s="14"/>
      <c r="I126" s="14"/>
      <c r="J126" s="14"/>
      <c r="K126" s="49"/>
    </row>
    <row r="127" spans="3:11" ht="15.75" x14ac:dyDescent="0.25">
      <c r="C127" s="139" t="s">
        <v>352</v>
      </c>
      <c r="D127" s="302"/>
      <c r="E127" s="30"/>
      <c r="F127" s="30"/>
      <c r="G127" s="30"/>
      <c r="H127" s="14"/>
      <c r="I127" s="14"/>
      <c r="J127" s="14"/>
      <c r="K127" s="49"/>
    </row>
    <row r="128" spans="3:11" ht="18.75" x14ac:dyDescent="0.25">
      <c r="C128" s="147"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
      <c r="E128" s="30"/>
      <c r="F128" s="30"/>
      <c r="G128" s="30"/>
      <c r="H128" s="14"/>
      <c r="I128" s="14"/>
      <c r="J128" s="14"/>
      <c r="K128" s="49"/>
    </row>
    <row r="129" spans="3:11" ht="15.75" thickBot="1" x14ac:dyDescent="0.3">
      <c r="C129" s="8"/>
      <c r="D129" s="3"/>
      <c r="E129" s="30"/>
      <c r="F129" s="30"/>
      <c r="G129" s="30"/>
      <c r="H129" s="14"/>
      <c r="I129" s="14"/>
      <c r="J129" s="14"/>
      <c r="K129" s="49"/>
    </row>
    <row r="130" spans="3:11" ht="30.75" thickBot="1" x14ac:dyDescent="0.3">
      <c r="C130" s="63" t="s">
        <v>12</v>
      </c>
      <c r="D130" s="65" t="s">
        <v>23</v>
      </c>
      <c r="E130" s="65" t="s">
        <v>25</v>
      </c>
      <c r="F130" s="64" t="s">
        <v>6</v>
      </c>
      <c r="G130" s="70" t="s">
        <v>91</v>
      </c>
      <c r="H130" s="65" t="s">
        <v>14</v>
      </c>
      <c r="I130" s="65" t="s">
        <v>92</v>
      </c>
      <c r="J130" s="65" t="s">
        <v>370</v>
      </c>
      <c r="K130" s="65" t="s">
        <v>371</v>
      </c>
    </row>
    <row r="131" spans="3:11" x14ac:dyDescent="0.25">
      <c r="C131" s="32" t="s">
        <v>31</v>
      </c>
      <c r="D131" s="95"/>
      <c r="E131" s="33">
        <v>2800</v>
      </c>
      <c r="F131" s="34">
        <f>D131*E131</f>
        <v>0</v>
      </c>
      <c r="G131" s="98"/>
      <c r="H131" s="35" t="s">
        <v>945</v>
      </c>
      <c r="I131" s="35" t="str">
        <f>VLOOKUP(H131,Presupuesto!$B$11:$C$565,2,0)</f>
        <v>MUEBLES VARIOS DE OFICINA</v>
      </c>
      <c r="J131" s="155" t="s">
        <v>1413</v>
      </c>
      <c r="K131" s="35" t="s">
        <v>364</v>
      </c>
    </row>
    <row r="132" spans="3:11" x14ac:dyDescent="0.25">
      <c r="C132" s="36" t="s">
        <v>32</v>
      </c>
      <c r="D132" s="88"/>
      <c r="E132" s="37">
        <v>2400</v>
      </c>
      <c r="F132" s="34">
        <f>D132*E132</f>
        <v>0</v>
      </c>
      <c r="G132" s="98"/>
      <c r="H132" s="38" t="s">
        <v>945</v>
      </c>
      <c r="I132" s="35" t="str">
        <f>VLOOKUP(H132,Presupuesto!$B$11:$C$565,2,0)</f>
        <v>MUEBLES VARIOS DE OFICINA</v>
      </c>
      <c r="J132" s="35" t="str">
        <f>$J$131</f>
        <v>Posgrado</v>
      </c>
      <c r="K132" s="35" t="s">
        <v>372</v>
      </c>
    </row>
    <row r="133" spans="3:11" x14ac:dyDescent="0.25">
      <c r="C133" s="36" t="s">
        <v>33</v>
      </c>
      <c r="D133" s="88"/>
      <c r="E133" s="37">
        <v>1000</v>
      </c>
      <c r="F133" s="34">
        <f t="shared" ref="F133:F140" si="12">D133*E133</f>
        <v>0</v>
      </c>
      <c r="G133" s="98"/>
      <c r="H133" s="38" t="s">
        <v>945</v>
      </c>
      <c r="I133" s="35" t="str">
        <f>VLOOKUP(H133,Presupuesto!$B$11:$C$565,2,0)</f>
        <v>MUEBLES VARIOS DE OFICINA</v>
      </c>
      <c r="J133" s="35" t="str">
        <f t="shared" ref="J133:J140" si="13">$J$131</f>
        <v>Posgrado</v>
      </c>
      <c r="K133" s="35" t="s">
        <v>355</v>
      </c>
    </row>
    <row r="134" spans="3:11" x14ac:dyDescent="0.25">
      <c r="C134" s="36" t="s">
        <v>34</v>
      </c>
      <c r="D134" s="88"/>
      <c r="E134" s="37">
        <v>6000</v>
      </c>
      <c r="F134" s="34">
        <f t="shared" si="12"/>
        <v>0</v>
      </c>
      <c r="G134" s="98"/>
      <c r="H134" s="38" t="s">
        <v>945</v>
      </c>
      <c r="I134" s="35" t="str">
        <f>VLOOKUP(H134,Presupuesto!$B$11:$C$565,2,0)</f>
        <v>MUEBLES VARIOS DE OFICINA</v>
      </c>
      <c r="J134" s="35" t="str">
        <f t="shared" si="13"/>
        <v>Posgrado</v>
      </c>
      <c r="K134" s="35" t="s">
        <v>355</v>
      </c>
    </row>
    <row r="135" spans="3:11" x14ac:dyDescent="0.25">
      <c r="C135" s="36" t="s">
        <v>35</v>
      </c>
      <c r="D135" s="88"/>
      <c r="E135" s="37">
        <v>3000</v>
      </c>
      <c r="F135" s="34">
        <f t="shared" si="12"/>
        <v>0</v>
      </c>
      <c r="G135" s="98"/>
      <c r="H135" s="38" t="s">
        <v>945</v>
      </c>
      <c r="I135" s="35" t="str">
        <f>VLOOKUP(H135,Presupuesto!$B$11:$C$565,2,0)</f>
        <v>MUEBLES VARIOS DE OFICINA</v>
      </c>
      <c r="J135" s="35" t="str">
        <f t="shared" si="13"/>
        <v>Posgrado</v>
      </c>
      <c r="K135" s="35" t="s">
        <v>355</v>
      </c>
    </row>
    <row r="136" spans="3:11" x14ac:dyDescent="0.25">
      <c r="C136" s="36" t="s">
        <v>36</v>
      </c>
      <c r="D136" s="88"/>
      <c r="E136" s="37">
        <v>10000</v>
      </c>
      <c r="F136" s="34">
        <f t="shared" si="12"/>
        <v>0</v>
      </c>
      <c r="G136" s="98"/>
      <c r="H136" s="38" t="s">
        <v>945</v>
      </c>
      <c r="I136" s="35" t="str">
        <f>VLOOKUP(H136,Presupuesto!$B$11:$C$565,2,0)</f>
        <v>MUEBLES VARIOS DE OFICINA</v>
      </c>
      <c r="J136" s="35" t="str">
        <f t="shared" si="13"/>
        <v>Posgrado</v>
      </c>
      <c r="K136" s="35" t="s">
        <v>355</v>
      </c>
    </row>
    <row r="137" spans="3:11" x14ac:dyDescent="0.25">
      <c r="C137" s="36" t="s">
        <v>37</v>
      </c>
      <c r="D137" s="88"/>
      <c r="E137" s="37">
        <v>8000</v>
      </c>
      <c r="F137" s="34">
        <f t="shared" si="12"/>
        <v>0</v>
      </c>
      <c r="G137" s="98"/>
      <c r="H137" s="38" t="s">
        <v>948</v>
      </c>
      <c r="I137" s="35" t="str">
        <f>VLOOKUP(H137,Presupuesto!$B$11:$C$565,2,0)</f>
        <v>EQUIPOS VARIOS DE OFICINA</v>
      </c>
      <c r="J137" s="35" t="str">
        <f t="shared" si="13"/>
        <v>Posgrado</v>
      </c>
      <c r="K137" s="35" t="s">
        <v>355</v>
      </c>
    </row>
    <row r="138" spans="3:11" x14ac:dyDescent="0.25">
      <c r="C138" s="36" t="s">
        <v>38</v>
      </c>
      <c r="D138" s="88"/>
      <c r="E138" s="37">
        <v>2000</v>
      </c>
      <c r="F138" s="34">
        <f t="shared" si="12"/>
        <v>0</v>
      </c>
      <c r="G138" s="98"/>
      <c r="H138" s="38" t="s">
        <v>948</v>
      </c>
      <c r="I138" s="35" t="str">
        <f>VLOOKUP(H138,Presupuesto!$B$11:$C$565,2,0)</f>
        <v>EQUIPOS VARIOS DE OFICINA</v>
      </c>
      <c r="J138" s="35" t="str">
        <f t="shared" si="13"/>
        <v>Posgrado</v>
      </c>
      <c r="K138" s="35" t="s">
        <v>363</v>
      </c>
    </row>
    <row r="139" spans="3:11" x14ac:dyDescent="0.25">
      <c r="C139" s="36" t="s">
        <v>39</v>
      </c>
      <c r="D139" s="88"/>
      <c r="E139" s="37">
        <v>5000</v>
      </c>
      <c r="F139" s="34">
        <f t="shared" si="12"/>
        <v>0</v>
      </c>
      <c r="G139" s="98"/>
      <c r="H139" s="38" t="s">
        <v>948</v>
      </c>
      <c r="I139" s="35" t="str">
        <f>VLOOKUP(H139,Presupuesto!$B$11:$C$565,2,0)</f>
        <v>EQUIPOS VARIOS DE OFICINA</v>
      </c>
      <c r="J139" s="35" t="str">
        <f t="shared" si="13"/>
        <v>Posgrado</v>
      </c>
      <c r="K139" s="35" t="s">
        <v>359</v>
      </c>
    </row>
    <row r="140" spans="3:11" ht="15.75" thickBot="1" x14ac:dyDescent="0.3">
      <c r="C140" s="39" t="s">
        <v>40</v>
      </c>
      <c r="D140" s="96"/>
      <c r="E140" s="41">
        <v>100000</v>
      </c>
      <c r="F140" s="42">
        <f t="shared" si="12"/>
        <v>0</v>
      </c>
      <c r="G140" s="99"/>
      <c r="H140" s="43" t="s">
        <v>948</v>
      </c>
      <c r="I140" s="43" t="str">
        <f>VLOOKUP(H140,Presupuesto!$B$11:$C$565,2,0)</f>
        <v>EQUIPOS VARIOS DE OFICINA</v>
      </c>
      <c r="J140" s="43" t="str">
        <f t="shared" si="13"/>
        <v>Posgrado</v>
      </c>
      <c r="K140" s="61" t="s">
        <v>354</v>
      </c>
    </row>
    <row r="142" spans="3:11" ht="15.75" thickBot="1" x14ac:dyDescent="0.3">
      <c r="C142" s="271"/>
      <c r="D142" s="272"/>
      <c r="E142" s="273"/>
      <c r="F142" s="273"/>
      <c r="G142" s="274"/>
      <c r="H142" s="273"/>
      <c r="I142" s="273"/>
      <c r="J142" s="92"/>
      <c r="K142" s="92"/>
    </row>
    <row r="143" spans="3:11" ht="15.75" thickBot="1" x14ac:dyDescent="0.3">
      <c r="C143" s="1" t="s">
        <v>11</v>
      </c>
      <c r="D143" s="2">
        <f>SUM(F150:F159)</f>
        <v>0</v>
      </c>
      <c r="E143" s="114"/>
      <c r="F143" s="114"/>
      <c r="G143" s="17"/>
      <c r="H143" s="114"/>
      <c r="I143" s="114"/>
    </row>
    <row r="144" spans="3:11" x14ac:dyDescent="0.25">
      <c r="C144" s="8"/>
      <c r="D144" s="3"/>
      <c r="E144" s="30"/>
      <c r="F144" s="30"/>
      <c r="G144" s="30"/>
      <c r="H144" s="14"/>
      <c r="I144" s="14"/>
      <c r="J144" s="14"/>
      <c r="K144" s="49"/>
    </row>
    <row r="145" spans="3:11" x14ac:dyDescent="0.25">
      <c r="C145" s="8"/>
      <c r="D145" s="3"/>
      <c r="E145" s="30"/>
      <c r="F145" s="30"/>
      <c r="G145" s="30"/>
      <c r="H145" s="14"/>
      <c r="I145" s="14"/>
      <c r="J145" s="14"/>
      <c r="K145" s="49"/>
    </row>
    <row r="146" spans="3:11" ht="15.75" x14ac:dyDescent="0.25">
      <c r="C146" s="139" t="s">
        <v>352</v>
      </c>
      <c r="D146" s="302"/>
      <c r="E146" s="30"/>
      <c r="F146" s="30"/>
      <c r="G146" s="30"/>
      <c r="H146" s="14"/>
      <c r="I146" s="14"/>
      <c r="J146" s="14"/>
      <c r="K146" s="49"/>
    </row>
    <row r="147" spans="3:11" ht="18.75" x14ac:dyDescent="0.25">
      <c r="C147" s="147"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
      <c r="E147" s="30"/>
      <c r="F147" s="30"/>
      <c r="G147" s="30"/>
      <c r="H147" s="14"/>
      <c r="I147" s="14"/>
      <c r="J147" s="14"/>
      <c r="K147" s="49"/>
    </row>
    <row r="148" spans="3:11" ht="15.75" thickBot="1" x14ac:dyDescent="0.3">
      <c r="C148" s="8"/>
      <c r="D148" s="3"/>
      <c r="E148" s="30"/>
      <c r="F148" s="30"/>
      <c r="G148" s="30"/>
      <c r="H148" s="14"/>
      <c r="I148" s="14"/>
      <c r="J148" s="14"/>
      <c r="K148" s="49"/>
    </row>
    <row r="149" spans="3:11" ht="30.75" thickBot="1" x14ac:dyDescent="0.3">
      <c r="C149" s="63" t="s">
        <v>12</v>
      </c>
      <c r="D149" s="65" t="s">
        <v>23</v>
      </c>
      <c r="E149" s="65" t="s">
        <v>25</v>
      </c>
      <c r="F149" s="64" t="s">
        <v>6</v>
      </c>
      <c r="G149" s="70" t="s">
        <v>91</v>
      </c>
      <c r="H149" s="65" t="s">
        <v>14</v>
      </c>
      <c r="I149" s="65" t="s">
        <v>92</v>
      </c>
      <c r="J149" s="65" t="s">
        <v>370</v>
      </c>
      <c r="K149" s="65" t="s">
        <v>371</v>
      </c>
    </row>
    <row r="150" spans="3:11" x14ac:dyDescent="0.25">
      <c r="C150" s="32" t="s">
        <v>31</v>
      </c>
      <c r="D150" s="95"/>
      <c r="E150" s="33">
        <v>2800</v>
      </c>
      <c r="F150" s="34">
        <f>D150*E150</f>
        <v>0</v>
      </c>
      <c r="G150" s="98"/>
      <c r="H150" s="35" t="s">
        <v>945</v>
      </c>
      <c r="I150" s="35" t="str">
        <f>VLOOKUP(H150,Presupuesto!$B$11:$C$565,2,0)</f>
        <v>MUEBLES VARIOS DE OFICINA</v>
      </c>
      <c r="J150" s="155" t="s">
        <v>1413</v>
      </c>
      <c r="K150" s="35" t="s">
        <v>364</v>
      </c>
    </row>
    <row r="151" spans="3:11" x14ac:dyDescent="0.25">
      <c r="C151" s="36" t="s">
        <v>32</v>
      </c>
      <c r="D151" s="88"/>
      <c r="E151" s="37">
        <v>2400</v>
      </c>
      <c r="F151" s="34">
        <f>D151*E151</f>
        <v>0</v>
      </c>
      <c r="G151" s="98"/>
      <c r="H151" s="38" t="s">
        <v>945</v>
      </c>
      <c r="I151" s="35" t="str">
        <f>VLOOKUP(H151,Presupuesto!$B$11:$C$565,2,0)</f>
        <v>MUEBLES VARIOS DE OFICINA</v>
      </c>
      <c r="J151" s="35" t="str">
        <f>$J$150</f>
        <v>Posgrado</v>
      </c>
      <c r="K151" s="35" t="s">
        <v>372</v>
      </c>
    </row>
    <row r="152" spans="3:11" x14ac:dyDescent="0.25">
      <c r="C152" s="36" t="s">
        <v>33</v>
      </c>
      <c r="D152" s="88"/>
      <c r="E152" s="37">
        <v>1000</v>
      </c>
      <c r="F152" s="34">
        <f t="shared" ref="F152:F159" si="14">D152*E152</f>
        <v>0</v>
      </c>
      <c r="G152" s="98"/>
      <c r="H152" s="38" t="s">
        <v>945</v>
      </c>
      <c r="I152" s="35" t="str">
        <f>VLOOKUP(H152,Presupuesto!$B$11:$C$565,2,0)</f>
        <v>MUEBLES VARIOS DE OFICINA</v>
      </c>
      <c r="J152" s="35" t="str">
        <f t="shared" ref="J152:J159" si="15">$J$150</f>
        <v>Posgrado</v>
      </c>
      <c r="K152" s="35" t="s">
        <v>355</v>
      </c>
    </row>
    <row r="153" spans="3:11" x14ac:dyDescent="0.25">
      <c r="C153" s="36" t="s">
        <v>34</v>
      </c>
      <c r="D153" s="88"/>
      <c r="E153" s="37">
        <v>6000</v>
      </c>
      <c r="F153" s="34">
        <f t="shared" si="14"/>
        <v>0</v>
      </c>
      <c r="G153" s="98"/>
      <c r="H153" s="38" t="s">
        <v>945</v>
      </c>
      <c r="I153" s="35" t="str">
        <f>VLOOKUP(H153,Presupuesto!$B$11:$C$565,2,0)</f>
        <v>MUEBLES VARIOS DE OFICINA</v>
      </c>
      <c r="J153" s="35" t="str">
        <f t="shared" si="15"/>
        <v>Posgrado</v>
      </c>
      <c r="K153" s="35" t="s">
        <v>355</v>
      </c>
    </row>
    <row r="154" spans="3:11" x14ac:dyDescent="0.25">
      <c r="C154" s="36" t="s">
        <v>35</v>
      </c>
      <c r="D154" s="88"/>
      <c r="E154" s="37">
        <v>3000</v>
      </c>
      <c r="F154" s="34">
        <f t="shared" si="14"/>
        <v>0</v>
      </c>
      <c r="G154" s="98"/>
      <c r="H154" s="38" t="s">
        <v>945</v>
      </c>
      <c r="I154" s="35" t="str">
        <f>VLOOKUP(H154,Presupuesto!$B$11:$C$565,2,0)</f>
        <v>MUEBLES VARIOS DE OFICINA</v>
      </c>
      <c r="J154" s="35" t="str">
        <f t="shared" si="15"/>
        <v>Posgrado</v>
      </c>
      <c r="K154" s="35" t="s">
        <v>355</v>
      </c>
    </row>
    <row r="155" spans="3:11" x14ac:dyDescent="0.25">
      <c r="C155" s="36" t="s">
        <v>36</v>
      </c>
      <c r="D155" s="88"/>
      <c r="E155" s="37">
        <v>10000</v>
      </c>
      <c r="F155" s="34">
        <f t="shared" si="14"/>
        <v>0</v>
      </c>
      <c r="G155" s="98"/>
      <c r="H155" s="38" t="s">
        <v>945</v>
      </c>
      <c r="I155" s="35" t="str">
        <f>VLOOKUP(H155,Presupuesto!$B$11:$C$565,2,0)</f>
        <v>MUEBLES VARIOS DE OFICINA</v>
      </c>
      <c r="J155" s="35" t="str">
        <f t="shared" si="15"/>
        <v>Posgrado</v>
      </c>
      <c r="K155" s="35" t="s">
        <v>355</v>
      </c>
    </row>
    <row r="156" spans="3:11" x14ac:dyDescent="0.25">
      <c r="C156" s="36" t="s">
        <v>37</v>
      </c>
      <c r="D156" s="88"/>
      <c r="E156" s="37">
        <v>8000</v>
      </c>
      <c r="F156" s="34">
        <f t="shared" si="14"/>
        <v>0</v>
      </c>
      <c r="G156" s="98"/>
      <c r="H156" s="38" t="s">
        <v>948</v>
      </c>
      <c r="I156" s="35" t="str">
        <f>VLOOKUP(H156,Presupuesto!$B$11:$C$565,2,0)</f>
        <v>EQUIPOS VARIOS DE OFICINA</v>
      </c>
      <c r="J156" s="35" t="str">
        <f t="shared" si="15"/>
        <v>Posgrado</v>
      </c>
      <c r="K156" s="35" t="s">
        <v>355</v>
      </c>
    </row>
    <row r="157" spans="3:11" x14ac:dyDescent="0.25">
      <c r="C157" s="36" t="s">
        <v>38</v>
      </c>
      <c r="D157" s="88"/>
      <c r="E157" s="37">
        <v>2000</v>
      </c>
      <c r="F157" s="34">
        <f t="shared" si="14"/>
        <v>0</v>
      </c>
      <c r="G157" s="98"/>
      <c r="H157" s="38" t="s">
        <v>948</v>
      </c>
      <c r="I157" s="35" t="str">
        <f>VLOOKUP(H157,Presupuesto!$B$11:$C$565,2,0)</f>
        <v>EQUIPOS VARIOS DE OFICINA</v>
      </c>
      <c r="J157" s="35" t="str">
        <f t="shared" si="15"/>
        <v>Posgrado</v>
      </c>
      <c r="K157" s="35" t="s">
        <v>363</v>
      </c>
    </row>
    <row r="158" spans="3:11" x14ac:dyDescent="0.25">
      <c r="C158" s="36" t="s">
        <v>39</v>
      </c>
      <c r="D158" s="88"/>
      <c r="E158" s="37">
        <v>5000</v>
      </c>
      <c r="F158" s="34">
        <f t="shared" si="14"/>
        <v>0</v>
      </c>
      <c r="G158" s="98"/>
      <c r="H158" s="38" t="s">
        <v>948</v>
      </c>
      <c r="I158" s="35" t="str">
        <f>VLOOKUP(H158,Presupuesto!$B$11:$C$565,2,0)</f>
        <v>EQUIPOS VARIOS DE OFICINA</v>
      </c>
      <c r="J158" s="35" t="str">
        <f t="shared" si="15"/>
        <v>Posgrado</v>
      </c>
      <c r="K158" s="35" t="s">
        <v>359</v>
      </c>
    </row>
    <row r="159" spans="3:11" ht="15.75" thickBot="1" x14ac:dyDescent="0.3">
      <c r="C159" s="39" t="s">
        <v>40</v>
      </c>
      <c r="D159" s="96"/>
      <c r="E159" s="41">
        <v>100000</v>
      </c>
      <c r="F159" s="42">
        <f t="shared" si="14"/>
        <v>0</v>
      </c>
      <c r="G159" s="99"/>
      <c r="H159" s="43" t="s">
        <v>948</v>
      </c>
      <c r="I159" s="43" t="str">
        <f>VLOOKUP(H159,Presupuesto!$B$11:$C$565,2,0)</f>
        <v>EQUIPOS VARIOS DE OFICINA</v>
      </c>
      <c r="J159" s="43" t="str">
        <f t="shared" si="15"/>
        <v>Posgrado</v>
      </c>
      <c r="K159" s="61" t="s">
        <v>354</v>
      </c>
    </row>
    <row r="161" spans="3:11" ht="15.75" thickBot="1" x14ac:dyDescent="0.3"/>
    <row r="162" spans="3:11" ht="15.75" thickBot="1" x14ac:dyDescent="0.3">
      <c r="C162" s="1" t="s">
        <v>11</v>
      </c>
      <c r="D162" s="2">
        <f>SUM(F169:F178)</f>
        <v>0</v>
      </c>
      <c r="E162" s="114"/>
      <c r="F162" s="114"/>
      <c r="G162" s="17"/>
      <c r="H162" s="114"/>
      <c r="I162" s="114"/>
    </row>
    <row r="163" spans="3:11" x14ac:dyDescent="0.25">
      <c r="C163" s="8"/>
      <c r="D163" s="3"/>
      <c r="E163" s="30"/>
      <c r="F163" s="30"/>
      <c r="G163" s="30"/>
      <c r="H163" s="14"/>
      <c r="I163" s="14"/>
      <c r="J163" s="14"/>
      <c r="K163" s="49"/>
    </row>
    <row r="164" spans="3:11" x14ac:dyDescent="0.25">
      <c r="C164" s="8"/>
      <c r="D164" s="3"/>
      <c r="E164" s="30"/>
      <c r="F164" s="30"/>
      <c r="G164" s="30"/>
      <c r="H164" s="14"/>
      <c r="I164" s="14"/>
      <c r="J164" s="14"/>
      <c r="K164" s="49"/>
    </row>
    <row r="165" spans="3:11" ht="15.75" x14ac:dyDescent="0.25">
      <c r="C165" s="139" t="s">
        <v>352</v>
      </c>
      <c r="D165" s="302"/>
      <c r="E165" s="30"/>
      <c r="F165" s="30"/>
      <c r="G165" s="30"/>
      <c r="H165" s="14"/>
      <c r="I165" s="14"/>
      <c r="J165" s="14"/>
      <c r="K165" s="49"/>
    </row>
    <row r="166" spans="3:11" ht="18.75" x14ac:dyDescent="0.25">
      <c r="C166" s="147"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
      <c r="E166" s="30"/>
      <c r="F166" s="30"/>
      <c r="G166" s="30"/>
      <c r="H166" s="14"/>
      <c r="I166" s="14"/>
      <c r="J166" s="14"/>
      <c r="K166" s="49"/>
    </row>
    <row r="167" spans="3:11" ht="15.75" thickBot="1" x14ac:dyDescent="0.3">
      <c r="C167" s="8"/>
      <c r="D167" s="3"/>
      <c r="E167" s="30"/>
      <c r="F167" s="30"/>
      <c r="G167" s="30"/>
      <c r="H167" s="14"/>
      <c r="I167" s="14"/>
      <c r="J167" s="14"/>
      <c r="K167" s="49"/>
    </row>
    <row r="168" spans="3:11" ht="30.75" thickBot="1" x14ac:dyDescent="0.3">
      <c r="C168" s="63" t="s">
        <v>12</v>
      </c>
      <c r="D168" s="65" t="s">
        <v>23</v>
      </c>
      <c r="E168" s="65" t="s">
        <v>25</v>
      </c>
      <c r="F168" s="64" t="s">
        <v>6</v>
      </c>
      <c r="G168" s="70" t="s">
        <v>91</v>
      </c>
      <c r="H168" s="65" t="s">
        <v>14</v>
      </c>
      <c r="I168" s="65" t="s">
        <v>92</v>
      </c>
      <c r="J168" s="65" t="s">
        <v>370</v>
      </c>
      <c r="K168" s="65" t="s">
        <v>371</v>
      </c>
    </row>
    <row r="169" spans="3:11" x14ac:dyDescent="0.25">
      <c r="C169" s="32" t="s">
        <v>31</v>
      </c>
      <c r="D169" s="95"/>
      <c r="E169" s="33">
        <v>2800</v>
      </c>
      <c r="F169" s="34">
        <f>D169*E169</f>
        <v>0</v>
      </c>
      <c r="G169" s="98"/>
      <c r="H169" s="35" t="s">
        <v>945</v>
      </c>
      <c r="I169" s="35" t="str">
        <f>VLOOKUP(H169,Presupuesto!$B$11:$C$565,2,0)</f>
        <v>MUEBLES VARIOS DE OFICINA</v>
      </c>
      <c r="J169" s="155" t="s">
        <v>1413</v>
      </c>
      <c r="K169" s="35" t="s">
        <v>364</v>
      </c>
    </row>
    <row r="170" spans="3:11" x14ac:dyDescent="0.25">
      <c r="C170" s="36" t="s">
        <v>32</v>
      </c>
      <c r="D170" s="88"/>
      <c r="E170" s="37">
        <v>2400</v>
      </c>
      <c r="F170" s="34">
        <f>D170*E170</f>
        <v>0</v>
      </c>
      <c r="G170" s="98"/>
      <c r="H170" s="38" t="s">
        <v>945</v>
      </c>
      <c r="I170" s="35" t="str">
        <f>VLOOKUP(H170,Presupuesto!$B$11:$C$565,2,0)</f>
        <v>MUEBLES VARIOS DE OFICINA</v>
      </c>
      <c r="J170" s="35" t="str">
        <f>$J$169</f>
        <v>Posgrado</v>
      </c>
      <c r="K170" s="35" t="s">
        <v>372</v>
      </c>
    </row>
    <row r="171" spans="3:11" x14ac:dyDescent="0.25">
      <c r="C171" s="36" t="s">
        <v>33</v>
      </c>
      <c r="D171" s="88"/>
      <c r="E171" s="37">
        <v>1000</v>
      </c>
      <c r="F171" s="34">
        <f t="shared" ref="F171:F178" si="16">D171*E171</f>
        <v>0</v>
      </c>
      <c r="G171" s="98"/>
      <c r="H171" s="38" t="s">
        <v>945</v>
      </c>
      <c r="I171" s="35" t="str">
        <f>VLOOKUP(H171,Presupuesto!$B$11:$C$565,2,0)</f>
        <v>MUEBLES VARIOS DE OFICINA</v>
      </c>
      <c r="J171" s="35" t="str">
        <f t="shared" ref="J171:J178" si="17">$J$169</f>
        <v>Posgrado</v>
      </c>
      <c r="K171" s="35" t="s">
        <v>355</v>
      </c>
    </row>
    <row r="172" spans="3:11" x14ac:dyDescent="0.25">
      <c r="C172" s="36" t="s">
        <v>34</v>
      </c>
      <c r="D172" s="88"/>
      <c r="E172" s="37">
        <v>6000</v>
      </c>
      <c r="F172" s="34">
        <f t="shared" si="16"/>
        <v>0</v>
      </c>
      <c r="G172" s="98"/>
      <c r="H172" s="38" t="s">
        <v>945</v>
      </c>
      <c r="I172" s="35" t="str">
        <f>VLOOKUP(H172,Presupuesto!$B$11:$C$565,2,0)</f>
        <v>MUEBLES VARIOS DE OFICINA</v>
      </c>
      <c r="J172" s="35" t="str">
        <f t="shared" si="17"/>
        <v>Posgrado</v>
      </c>
      <c r="K172" s="35" t="s">
        <v>355</v>
      </c>
    </row>
    <row r="173" spans="3:11" x14ac:dyDescent="0.25">
      <c r="C173" s="36" t="s">
        <v>35</v>
      </c>
      <c r="D173" s="88"/>
      <c r="E173" s="37">
        <v>3000</v>
      </c>
      <c r="F173" s="34">
        <f t="shared" si="16"/>
        <v>0</v>
      </c>
      <c r="G173" s="98"/>
      <c r="H173" s="38" t="s">
        <v>945</v>
      </c>
      <c r="I173" s="35" t="str">
        <f>VLOOKUP(H173,Presupuesto!$B$11:$C$565,2,0)</f>
        <v>MUEBLES VARIOS DE OFICINA</v>
      </c>
      <c r="J173" s="35" t="str">
        <f t="shared" si="17"/>
        <v>Posgrado</v>
      </c>
      <c r="K173" s="35" t="s">
        <v>355</v>
      </c>
    </row>
    <row r="174" spans="3:11" x14ac:dyDescent="0.25">
      <c r="C174" s="36" t="s">
        <v>36</v>
      </c>
      <c r="D174" s="88"/>
      <c r="E174" s="37">
        <v>10000</v>
      </c>
      <c r="F174" s="34">
        <f t="shared" si="16"/>
        <v>0</v>
      </c>
      <c r="G174" s="98"/>
      <c r="H174" s="38" t="s">
        <v>945</v>
      </c>
      <c r="I174" s="35" t="str">
        <f>VLOOKUP(H174,Presupuesto!$B$11:$C$565,2,0)</f>
        <v>MUEBLES VARIOS DE OFICINA</v>
      </c>
      <c r="J174" s="35" t="str">
        <f t="shared" si="17"/>
        <v>Posgrado</v>
      </c>
      <c r="K174" s="35" t="s">
        <v>355</v>
      </c>
    </row>
    <row r="175" spans="3:11" x14ac:dyDescent="0.25">
      <c r="C175" s="36" t="s">
        <v>37</v>
      </c>
      <c r="D175" s="88"/>
      <c r="E175" s="37">
        <v>8000</v>
      </c>
      <c r="F175" s="34">
        <f t="shared" si="16"/>
        <v>0</v>
      </c>
      <c r="G175" s="98"/>
      <c r="H175" s="38" t="s">
        <v>948</v>
      </c>
      <c r="I175" s="35" t="str">
        <f>VLOOKUP(H175,Presupuesto!$B$11:$C$565,2,0)</f>
        <v>EQUIPOS VARIOS DE OFICINA</v>
      </c>
      <c r="J175" s="35" t="str">
        <f t="shared" si="17"/>
        <v>Posgrado</v>
      </c>
      <c r="K175" s="35" t="s">
        <v>355</v>
      </c>
    </row>
    <row r="176" spans="3:11" x14ac:dyDescent="0.25">
      <c r="C176" s="36" t="s">
        <v>38</v>
      </c>
      <c r="D176" s="88"/>
      <c r="E176" s="37">
        <v>2000</v>
      </c>
      <c r="F176" s="34">
        <f t="shared" si="16"/>
        <v>0</v>
      </c>
      <c r="G176" s="98"/>
      <c r="H176" s="38" t="s">
        <v>948</v>
      </c>
      <c r="I176" s="35" t="str">
        <f>VLOOKUP(H176,Presupuesto!$B$11:$C$565,2,0)</f>
        <v>EQUIPOS VARIOS DE OFICINA</v>
      </c>
      <c r="J176" s="35" t="str">
        <f t="shared" si="17"/>
        <v>Posgrado</v>
      </c>
      <c r="K176" s="35" t="s">
        <v>363</v>
      </c>
    </row>
    <row r="177" spans="3:11" x14ac:dyDescent="0.25">
      <c r="C177" s="36" t="s">
        <v>39</v>
      </c>
      <c r="D177" s="88"/>
      <c r="E177" s="37">
        <v>5000</v>
      </c>
      <c r="F177" s="34">
        <f t="shared" si="16"/>
        <v>0</v>
      </c>
      <c r="G177" s="98"/>
      <c r="H177" s="38" t="s">
        <v>948</v>
      </c>
      <c r="I177" s="35" t="str">
        <f>VLOOKUP(H177,Presupuesto!$B$11:$C$565,2,0)</f>
        <v>EQUIPOS VARIOS DE OFICINA</v>
      </c>
      <c r="J177" s="35" t="str">
        <f t="shared" si="17"/>
        <v>Posgrado</v>
      </c>
      <c r="K177" s="35" t="s">
        <v>359</v>
      </c>
    </row>
    <row r="178" spans="3:11" ht="15.75" thickBot="1" x14ac:dyDescent="0.3">
      <c r="C178" s="39" t="s">
        <v>40</v>
      </c>
      <c r="D178" s="96"/>
      <c r="E178" s="41">
        <v>100000</v>
      </c>
      <c r="F178" s="42">
        <f t="shared" si="16"/>
        <v>0</v>
      </c>
      <c r="G178" s="99"/>
      <c r="H178" s="43" t="s">
        <v>948</v>
      </c>
      <c r="I178" s="43" t="str">
        <f>VLOOKUP(H178,Presupuesto!$B$11:$C$565,2,0)</f>
        <v>EQUIPOS VARIOS DE OFICINA</v>
      </c>
      <c r="J178" s="43" t="str">
        <f t="shared" si="17"/>
        <v>Posgrado</v>
      </c>
      <c r="K178" s="61" t="s">
        <v>354</v>
      </c>
    </row>
    <row r="180" spans="3:11" ht="15.75" thickBot="1" x14ac:dyDescent="0.3">
      <c r="C180" s="271"/>
      <c r="D180" s="272"/>
      <c r="E180" s="273"/>
      <c r="F180" s="273"/>
      <c r="G180" s="274"/>
      <c r="H180" s="273"/>
      <c r="I180" s="273"/>
      <c r="J180" s="92"/>
      <c r="K180" s="92"/>
    </row>
    <row r="181" spans="3:11" ht="15.75" thickBot="1" x14ac:dyDescent="0.3">
      <c r="C181" s="1" t="s">
        <v>11</v>
      </c>
      <c r="D181" s="2">
        <f>SUM(F188:F197)</f>
        <v>0</v>
      </c>
      <c r="E181" s="114"/>
      <c r="F181" s="114"/>
      <c r="G181" s="17"/>
      <c r="H181" s="114"/>
      <c r="I181" s="114"/>
    </row>
    <row r="182" spans="3:11" x14ac:dyDescent="0.25">
      <c r="C182" s="8"/>
      <c r="D182" s="3"/>
      <c r="E182" s="30"/>
      <c r="F182" s="30"/>
      <c r="G182" s="30"/>
      <c r="H182" s="14"/>
      <c r="I182" s="14"/>
      <c r="J182" s="14"/>
      <c r="K182" s="49"/>
    </row>
    <row r="183" spans="3:11" x14ac:dyDescent="0.25">
      <c r="C183" s="8"/>
      <c r="D183" s="3"/>
      <c r="E183" s="30"/>
      <c r="F183" s="30"/>
      <c r="G183" s="30"/>
      <c r="H183" s="14"/>
      <c r="I183" s="14"/>
      <c r="J183" s="14"/>
      <c r="K183" s="49"/>
    </row>
    <row r="184" spans="3:11" ht="15.75" x14ac:dyDescent="0.25">
      <c r="C184" s="139" t="s">
        <v>352</v>
      </c>
      <c r="D184" s="302"/>
      <c r="E184" s="30"/>
      <c r="F184" s="30"/>
      <c r="G184" s="30"/>
      <c r="H184" s="14"/>
      <c r="I184" s="14"/>
      <c r="J184" s="14"/>
      <c r="K184" s="49"/>
    </row>
    <row r="185" spans="3:11" ht="18.75" x14ac:dyDescent="0.25">
      <c r="C185" s="147"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
      <c r="E185" s="30"/>
      <c r="F185" s="30"/>
      <c r="G185" s="30"/>
      <c r="H185" s="14"/>
      <c r="I185" s="14"/>
      <c r="J185" s="14"/>
      <c r="K185" s="49"/>
    </row>
    <row r="186" spans="3:11" ht="15.75" thickBot="1" x14ac:dyDescent="0.3">
      <c r="C186" s="8"/>
      <c r="D186" s="3"/>
      <c r="E186" s="30"/>
      <c r="F186" s="30"/>
      <c r="G186" s="30"/>
      <c r="H186" s="14"/>
      <c r="I186" s="14"/>
      <c r="J186" s="14"/>
      <c r="K186" s="49"/>
    </row>
    <row r="187" spans="3:11" ht="30.75" thickBot="1" x14ac:dyDescent="0.3">
      <c r="C187" s="63" t="s">
        <v>12</v>
      </c>
      <c r="D187" s="65" t="s">
        <v>23</v>
      </c>
      <c r="E187" s="65" t="s">
        <v>25</v>
      </c>
      <c r="F187" s="64" t="s">
        <v>6</v>
      </c>
      <c r="G187" s="70" t="s">
        <v>91</v>
      </c>
      <c r="H187" s="65" t="s">
        <v>14</v>
      </c>
      <c r="I187" s="65" t="s">
        <v>92</v>
      </c>
      <c r="J187" s="65" t="s">
        <v>370</v>
      </c>
      <c r="K187" s="65" t="s">
        <v>371</v>
      </c>
    </row>
    <row r="188" spans="3:11" x14ac:dyDescent="0.25">
      <c r="C188" s="32" t="s">
        <v>31</v>
      </c>
      <c r="D188" s="95"/>
      <c r="E188" s="33">
        <v>2800</v>
      </c>
      <c r="F188" s="34">
        <f>D188*E188</f>
        <v>0</v>
      </c>
      <c r="G188" s="98"/>
      <c r="H188" s="35" t="s">
        <v>945</v>
      </c>
      <c r="I188" s="35" t="str">
        <f>VLOOKUP(H188,Presupuesto!$B$11:$C$565,2,0)</f>
        <v>MUEBLES VARIOS DE OFICINA</v>
      </c>
      <c r="J188" s="155" t="s">
        <v>1413</v>
      </c>
      <c r="K188" s="35" t="s">
        <v>364</v>
      </c>
    </row>
    <row r="189" spans="3:11" x14ac:dyDescent="0.25">
      <c r="C189" s="36" t="s">
        <v>32</v>
      </c>
      <c r="D189" s="88"/>
      <c r="E189" s="37">
        <v>2400</v>
      </c>
      <c r="F189" s="34">
        <f>D189*E189</f>
        <v>0</v>
      </c>
      <c r="G189" s="98"/>
      <c r="H189" s="38" t="s">
        <v>945</v>
      </c>
      <c r="I189" s="35" t="str">
        <f>VLOOKUP(H189,Presupuesto!$B$11:$C$565,2,0)</f>
        <v>MUEBLES VARIOS DE OFICINA</v>
      </c>
      <c r="J189" s="35" t="str">
        <f>$J$188</f>
        <v>Posgrado</v>
      </c>
      <c r="K189" s="35" t="s">
        <v>372</v>
      </c>
    </row>
    <row r="190" spans="3:11" x14ac:dyDescent="0.25">
      <c r="C190" s="36" t="s">
        <v>33</v>
      </c>
      <c r="D190" s="88"/>
      <c r="E190" s="37">
        <v>1000</v>
      </c>
      <c r="F190" s="34">
        <f t="shared" ref="F190:F197" si="18">D190*E190</f>
        <v>0</v>
      </c>
      <c r="G190" s="98"/>
      <c r="H190" s="38" t="s">
        <v>945</v>
      </c>
      <c r="I190" s="35" t="str">
        <f>VLOOKUP(H190,Presupuesto!$B$11:$C$565,2,0)</f>
        <v>MUEBLES VARIOS DE OFICINA</v>
      </c>
      <c r="J190" s="35" t="str">
        <f t="shared" ref="J190:J197" si="19">$J$188</f>
        <v>Posgrado</v>
      </c>
      <c r="K190" s="35" t="s">
        <v>355</v>
      </c>
    </row>
    <row r="191" spans="3:11" x14ac:dyDescent="0.25">
      <c r="C191" s="36" t="s">
        <v>34</v>
      </c>
      <c r="D191" s="88"/>
      <c r="E191" s="37">
        <v>6000</v>
      </c>
      <c r="F191" s="34">
        <f t="shared" si="18"/>
        <v>0</v>
      </c>
      <c r="G191" s="98"/>
      <c r="H191" s="38" t="s">
        <v>945</v>
      </c>
      <c r="I191" s="35" t="str">
        <f>VLOOKUP(H191,Presupuesto!$B$11:$C$565,2,0)</f>
        <v>MUEBLES VARIOS DE OFICINA</v>
      </c>
      <c r="J191" s="35" t="str">
        <f t="shared" si="19"/>
        <v>Posgrado</v>
      </c>
      <c r="K191" s="35" t="s">
        <v>355</v>
      </c>
    </row>
    <row r="192" spans="3:11" x14ac:dyDescent="0.25">
      <c r="C192" s="36" t="s">
        <v>35</v>
      </c>
      <c r="D192" s="88"/>
      <c r="E192" s="37">
        <v>3000</v>
      </c>
      <c r="F192" s="34">
        <f t="shared" si="18"/>
        <v>0</v>
      </c>
      <c r="G192" s="98"/>
      <c r="H192" s="38" t="s">
        <v>945</v>
      </c>
      <c r="I192" s="35" t="str">
        <f>VLOOKUP(H192,Presupuesto!$B$11:$C$565,2,0)</f>
        <v>MUEBLES VARIOS DE OFICINA</v>
      </c>
      <c r="J192" s="35" t="str">
        <f t="shared" si="19"/>
        <v>Posgrado</v>
      </c>
      <c r="K192" s="35" t="s">
        <v>355</v>
      </c>
    </row>
    <row r="193" spans="3:11" x14ac:dyDescent="0.25">
      <c r="C193" s="36" t="s">
        <v>36</v>
      </c>
      <c r="D193" s="88"/>
      <c r="E193" s="37">
        <v>10000</v>
      </c>
      <c r="F193" s="34">
        <f t="shared" si="18"/>
        <v>0</v>
      </c>
      <c r="G193" s="98"/>
      <c r="H193" s="38" t="s">
        <v>945</v>
      </c>
      <c r="I193" s="35" t="str">
        <f>VLOOKUP(H193,Presupuesto!$B$11:$C$565,2,0)</f>
        <v>MUEBLES VARIOS DE OFICINA</v>
      </c>
      <c r="J193" s="35" t="str">
        <f t="shared" si="19"/>
        <v>Posgrado</v>
      </c>
      <c r="K193" s="35" t="s">
        <v>355</v>
      </c>
    </row>
    <row r="194" spans="3:11" x14ac:dyDescent="0.25">
      <c r="C194" s="36" t="s">
        <v>37</v>
      </c>
      <c r="D194" s="88"/>
      <c r="E194" s="37">
        <v>8000</v>
      </c>
      <c r="F194" s="34">
        <f t="shared" si="18"/>
        <v>0</v>
      </c>
      <c r="G194" s="98"/>
      <c r="H194" s="38" t="s">
        <v>948</v>
      </c>
      <c r="I194" s="35" t="str">
        <f>VLOOKUP(H194,Presupuesto!$B$11:$C$565,2,0)</f>
        <v>EQUIPOS VARIOS DE OFICINA</v>
      </c>
      <c r="J194" s="35" t="str">
        <f t="shared" si="19"/>
        <v>Posgrado</v>
      </c>
      <c r="K194" s="35" t="s">
        <v>355</v>
      </c>
    </row>
    <row r="195" spans="3:11" x14ac:dyDescent="0.25">
      <c r="C195" s="36" t="s">
        <v>38</v>
      </c>
      <c r="D195" s="88"/>
      <c r="E195" s="37">
        <v>2000</v>
      </c>
      <c r="F195" s="34">
        <f t="shared" si="18"/>
        <v>0</v>
      </c>
      <c r="G195" s="98"/>
      <c r="H195" s="38" t="s">
        <v>948</v>
      </c>
      <c r="I195" s="35" t="str">
        <f>VLOOKUP(H195,Presupuesto!$B$11:$C$565,2,0)</f>
        <v>EQUIPOS VARIOS DE OFICINA</v>
      </c>
      <c r="J195" s="35" t="str">
        <f t="shared" si="19"/>
        <v>Posgrado</v>
      </c>
      <c r="K195" s="35" t="s">
        <v>363</v>
      </c>
    </row>
    <row r="196" spans="3:11" x14ac:dyDescent="0.25">
      <c r="C196" s="36" t="s">
        <v>39</v>
      </c>
      <c r="D196" s="88"/>
      <c r="E196" s="37">
        <v>5000</v>
      </c>
      <c r="F196" s="34">
        <f t="shared" si="18"/>
        <v>0</v>
      </c>
      <c r="G196" s="98"/>
      <c r="H196" s="38" t="s">
        <v>948</v>
      </c>
      <c r="I196" s="35" t="str">
        <f>VLOOKUP(H196,Presupuesto!$B$11:$C$565,2,0)</f>
        <v>EQUIPOS VARIOS DE OFICINA</v>
      </c>
      <c r="J196" s="35" t="str">
        <f t="shared" si="19"/>
        <v>Posgrado</v>
      </c>
      <c r="K196" s="35" t="s">
        <v>359</v>
      </c>
    </row>
    <row r="197" spans="3:11" ht="15.75" thickBot="1" x14ac:dyDescent="0.3">
      <c r="C197" s="39" t="s">
        <v>40</v>
      </c>
      <c r="D197" s="96"/>
      <c r="E197" s="41">
        <v>100000</v>
      </c>
      <c r="F197" s="42">
        <f t="shared" si="18"/>
        <v>0</v>
      </c>
      <c r="G197" s="99"/>
      <c r="H197" s="43" t="s">
        <v>948</v>
      </c>
      <c r="I197" s="43" t="str">
        <f>VLOOKUP(H197,Presupuesto!$B$11:$C$565,2,0)</f>
        <v>EQUIPOS VARIOS DE OFICINA</v>
      </c>
      <c r="J197" s="43" t="str">
        <f t="shared" si="19"/>
        <v>Posgrado</v>
      </c>
      <c r="K197" s="61" t="s">
        <v>354</v>
      </c>
    </row>
    <row r="199" spans="3:11" ht="15.75" thickBot="1" x14ac:dyDescent="0.3"/>
    <row r="200" spans="3:11" ht="15.75" thickBot="1" x14ac:dyDescent="0.3">
      <c r="C200" s="1" t="s">
        <v>11</v>
      </c>
      <c r="D200" s="2">
        <f>SUM(F207:F216)</f>
        <v>0</v>
      </c>
      <c r="E200" s="114"/>
      <c r="F200" s="114"/>
      <c r="G200" s="17"/>
      <c r="H200" s="114"/>
      <c r="I200" s="114"/>
    </row>
    <row r="201" spans="3:11" x14ac:dyDescent="0.25">
      <c r="C201" s="8"/>
      <c r="D201" s="3"/>
      <c r="E201" s="30"/>
      <c r="F201" s="30"/>
      <c r="G201" s="30"/>
      <c r="H201" s="14"/>
      <c r="I201" s="14"/>
      <c r="J201" s="14"/>
      <c r="K201" s="49"/>
    </row>
    <row r="202" spans="3:11" x14ac:dyDescent="0.25">
      <c r="C202" s="8"/>
      <c r="D202" s="3"/>
      <c r="E202" s="30"/>
      <c r="F202" s="30"/>
      <c r="G202" s="30"/>
      <c r="H202" s="14"/>
      <c r="I202" s="14"/>
      <c r="J202" s="14"/>
      <c r="K202" s="49"/>
    </row>
    <row r="203" spans="3:11" ht="15.75" x14ac:dyDescent="0.25">
      <c r="C203" s="139" t="s">
        <v>352</v>
      </c>
      <c r="D203" s="302"/>
      <c r="E203" s="30"/>
      <c r="F203" s="30"/>
      <c r="G203" s="30"/>
      <c r="H203" s="14"/>
      <c r="I203" s="14"/>
      <c r="J203" s="14"/>
      <c r="K203" s="49"/>
    </row>
    <row r="204" spans="3:11" ht="18.75" x14ac:dyDescent="0.25">
      <c r="C204" s="147"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
      <c r="E204" s="30"/>
      <c r="F204" s="30"/>
      <c r="G204" s="30"/>
      <c r="H204" s="14"/>
      <c r="I204" s="14"/>
      <c r="J204" s="14"/>
      <c r="K204" s="49"/>
    </row>
    <row r="205" spans="3:11" ht="15.75" thickBot="1" x14ac:dyDescent="0.3">
      <c r="C205" s="8"/>
      <c r="D205" s="3"/>
      <c r="E205" s="30"/>
      <c r="F205" s="30"/>
      <c r="G205" s="30"/>
      <c r="H205" s="14"/>
      <c r="I205" s="14"/>
      <c r="J205" s="14"/>
      <c r="K205" s="49"/>
    </row>
    <row r="206" spans="3:11" ht="30.75" thickBot="1" x14ac:dyDescent="0.3">
      <c r="C206" s="63" t="s">
        <v>12</v>
      </c>
      <c r="D206" s="65" t="s">
        <v>23</v>
      </c>
      <c r="E206" s="65" t="s">
        <v>25</v>
      </c>
      <c r="F206" s="64" t="s">
        <v>6</v>
      </c>
      <c r="G206" s="70" t="s">
        <v>91</v>
      </c>
      <c r="H206" s="65" t="s">
        <v>14</v>
      </c>
      <c r="I206" s="65" t="s">
        <v>92</v>
      </c>
      <c r="J206" s="65" t="s">
        <v>370</v>
      </c>
      <c r="K206" s="65" t="s">
        <v>371</v>
      </c>
    </row>
    <row r="207" spans="3:11" x14ac:dyDescent="0.25">
      <c r="C207" s="32" t="s">
        <v>31</v>
      </c>
      <c r="D207" s="95"/>
      <c r="E207" s="33">
        <v>2800</v>
      </c>
      <c r="F207" s="34">
        <f>D207*E207</f>
        <v>0</v>
      </c>
      <c r="G207" s="98"/>
      <c r="H207" s="35" t="s">
        <v>945</v>
      </c>
      <c r="I207" s="35" t="str">
        <f>VLOOKUP(H207,Presupuesto!$B$11:$C$565,2,0)</f>
        <v>MUEBLES VARIOS DE OFICINA</v>
      </c>
      <c r="J207" s="155" t="s">
        <v>1413</v>
      </c>
      <c r="K207" s="35" t="s">
        <v>364</v>
      </c>
    </row>
    <row r="208" spans="3:11" x14ac:dyDescent="0.25">
      <c r="C208" s="36" t="s">
        <v>32</v>
      </c>
      <c r="D208" s="88"/>
      <c r="E208" s="37">
        <v>2400</v>
      </c>
      <c r="F208" s="34">
        <f>D208*E208</f>
        <v>0</v>
      </c>
      <c r="G208" s="98"/>
      <c r="H208" s="38" t="s">
        <v>945</v>
      </c>
      <c r="I208" s="35" t="str">
        <f>VLOOKUP(H208,Presupuesto!$B$11:$C$565,2,0)</f>
        <v>MUEBLES VARIOS DE OFICINA</v>
      </c>
      <c r="J208" s="35" t="str">
        <f>$J$207</f>
        <v>Posgrado</v>
      </c>
      <c r="K208" s="35" t="s">
        <v>372</v>
      </c>
    </row>
    <row r="209" spans="3:11" x14ac:dyDescent="0.25">
      <c r="C209" s="36" t="s">
        <v>33</v>
      </c>
      <c r="D209" s="88"/>
      <c r="E209" s="37">
        <v>1000</v>
      </c>
      <c r="F209" s="34">
        <f t="shared" ref="F209:F216" si="20">D209*E209</f>
        <v>0</v>
      </c>
      <c r="G209" s="98"/>
      <c r="H209" s="38" t="s">
        <v>945</v>
      </c>
      <c r="I209" s="35" t="str">
        <f>VLOOKUP(H209,Presupuesto!$B$11:$C$565,2,0)</f>
        <v>MUEBLES VARIOS DE OFICINA</v>
      </c>
      <c r="J209" s="35" t="str">
        <f t="shared" ref="J209:J216" si="21">$J$207</f>
        <v>Posgrado</v>
      </c>
      <c r="K209" s="35" t="s">
        <v>355</v>
      </c>
    </row>
    <row r="210" spans="3:11" x14ac:dyDescent="0.25">
      <c r="C210" s="36" t="s">
        <v>34</v>
      </c>
      <c r="D210" s="88"/>
      <c r="E210" s="37">
        <v>6000</v>
      </c>
      <c r="F210" s="34">
        <f t="shared" si="20"/>
        <v>0</v>
      </c>
      <c r="G210" s="98"/>
      <c r="H210" s="38" t="s">
        <v>945</v>
      </c>
      <c r="I210" s="35" t="str">
        <f>VLOOKUP(H210,Presupuesto!$B$11:$C$565,2,0)</f>
        <v>MUEBLES VARIOS DE OFICINA</v>
      </c>
      <c r="J210" s="35" t="str">
        <f t="shared" si="21"/>
        <v>Posgrado</v>
      </c>
      <c r="K210" s="35" t="s">
        <v>355</v>
      </c>
    </row>
    <row r="211" spans="3:11" x14ac:dyDescent="0.25">
      <c r="C211" s="36" t="s">
        <v>35</v>
      </c>
      <c r="D211" s="88"/>
      <c r="E211" s="37">
        <v>3000</v>
      </c>
      <c r="F211" s="34">
        <f t="shared" si="20"/>
        <v>0</v>
      </c>
      <c r="G211" s="98"/>
      <c r="H211" s="38" t="s">
        <v>945</v>
      </c>
      <c r="I211" s="35" t="str">
        <f>VLOOKUP(H211,Presupuesto!$B$11:$C$565,2,0)</f>
        <v>MUEBLES VARIOS DE OFICINA</v>
      </c>
      <c r="J211" s="35" t="str">
        <f t="shared" si="21"/>
        <v>Posgrado</v>
      </c>
      <c r="K211" s="35" t="s">
        <v>355</v>
      </c>
    </row>
    <row r="212" spans="3:11" x14ac:dyDescent="0.25">
      <c r="C212" s="36" t="s">
        <v>36</v>
      </c>
      <c r="D212" s="88"/>
      <c r="E212" s="37">
        <v>10000</v>
      </c>
      <c r="F212" s="34">
        <f t="shared" si="20"/>
        <v>0</v>
      </c>
      <c r="G212" s="98"/>
      <c r="H212" s="38" t="s">
        <v>945</v>
      </c>
      <c r="I212" s="35" t="str">
        <f>VLOOKUP(H212,Presupuesto!$B$11:$C$565,2,0)</f>
        <v>MUEBLES VARIOS DE OFICINA</v>
      </c>
      <c r="J212" s="35" t="str">
        <f t="shared" si="21"/>
        <v>Posgrado</v>
      </c>
      <c r="K212" s="35" t="s">
        <v>355</v>
      </c>
    </row>
    <row r="213" spans="3:11" x14ac:dyDescent="0.25">
      <c r="C213" s="36" t="s">
        <v>37</v>
      </c>
      <c r="D213" s="88"/>
      <c r="E213" s="37">
        <v>8000</v>
      </c>
      <c r="F213" s="34">
        <f t="shared" si="20"/>
        <v>0</v>
      </c>
      <c r="G213" s="98"/>
      <c r="H213" s="38" t="s">
        <v>948</v>
      </c>
      <c r="I213" s="35" t="str">
        <f>VLOOKUP(H213,Presupuesto!$B$11:$C$565,2,0)</f>
        <v>EQUIPOS VARIOS DE OFICINA</v>
      </c>
      <c r="J213" s="35" t="str">
        <f t="shared" si="21"/>
        <v>Posgrado</v>
      </c>
      <c r="K213" s="35" t="s">
        <v>355</v>
      </c>
    </row>
    <row r="214" spans="3:11" x14ac:dyDescent="0.25">
      <c r="C214" s="36" t="s">
        <v>38</v>
      </c>
      <c r="D214" s="88"/>
      <c r="E214" s="37">
        <v>2000</v>
      </c>
      <c r="F214" s="34">
        <f t="shared" si="20"/>
        <v>0</v>
      </c>
      <c r="G214" s="98"/>
      <c r="H214" s="38" t="s">
        <v>948</v>
      </c>
      <c r="I214" s="35" t="str">
        <f>VLOOKUP(H214,Presupuesto!$B$11:$C$565,2,0)</f>
        <v>EQUIPOS VARIOS DE OFICINA</v>
      </c>
      <c r="J214" s="35" t="str">
        <f t="shared" si="21"/>
        <v>Posgrado</v>
      </c>
      <c r="K214" s="35" t="s">
        <v>363</v>
      </c>
    </row>
    <row r="215" spans="3:11" x14ac:dyDescent="0.25">
      <c r="C215" s="36" t="s">
        <v>39</v>
      </c>
      <c r="D215" s="88"/>
      <c r="E215" s="37">
        <v>5000</v>
      </c>
      <c r="F215" s="34">
        <f t="shared" si="20"/>
        <v>0</v>
      </c>
      <c r="G215" s="98"/>
      <c r="H215" s="38" t="s">
        <v>948</v>
      </c>
      <c r="I215" s="35" t="str">
        <f>VLOOKUP(H215,Presupuesto!$B$11:$C$565,2,0)</f>
        <v>EQUIPOS VARIOS DE OFICINA</v>
      </c>
      <c r="J215" s="35" t="str">
        <f t="shared" si="21"/>
        <v>Posgrado</v>
      </c>
      <c r="K215" s="35" t="s">
        <v>359</v>
      </c>
    </row>
    <row r="216" spans="3:11" ht="15.75" thickBot="1" x14ac:dyDescent="0.3">
      <c r="C216" s="39" t="s">
        <v>40</v>
      </c>
      <c r="D216" s="96"/>
      <c r="E216" s="41">
        <v>100000</v>
      </c>
      <c r="F216" s="42">
        <f t="shared" si="20"/>
        <v>0</v>
      </c>
      <c r="G216" s="99"/>
      <c r="H216" s="43" t="s">
        <v>948</v>
      </c>
      <c r="I216" s="43" t="str">
        <f>VLOOKUP(H216,Presupuesto!$B$11:$C$565,2,0)</f>
        <v>EQUIPOS VARIOS DE OFICINA</v>
      </c>
      <c r="J216" s="43" t="str">
        <f t="shared" si="21"/>
        <v>Posgrado</v>
      </c>
      <c r="K216" s="61" t="s">
        <v>354</v>
      </c>
    </row>
    <row r="218" spans="3:11" ht="15.75" thickBot="1" x14ac:dyDescent="0.3">
      <c r="C218" s="271"/>
      <c r="D218" s="272"/>
      <c r="E218" s="273"/>
      <c r="F218" s="273"/>
      <c r="G218" s="274"/>
      <c r="H218" s="273"/>
      <c r="I218" s="273"/>
      <c r="J218" s="92"/>
      <c r="K218" s="92"/>
    </row>
    <row r="219" spans="3:11" ht="15.75" thickBot="1" x14ac:dyDescent="0.3">
      <c r="C219" s="1" t="s">
        <v>11</v>
      </c>
      <c r="D219" s="2">
        <f>SUM(F226:F235)</f>
        <v>0</v>
      </c>
      <c r="E219" s="114"/>
      <c r="F219" s="114"/>
      <c r="G219" s="17"/>
      <c r="H219" s="114"/>
      <c r="I219" s="114"/>
    </row>
    <row r="220" spans="3:11" x14ac:dyDescent="0.25">
      <c r="C220" s="8"/>
      <c r="D220" s="3"/>
      <c r="E220" s="30"/>
      <c r="F220" s="30"/>
      <c r="G220" s="30"/>
      <c r="H220" s="14"/>
      <c r="I220" s="14"/>
      <c r="J220" s="14"/>
      <c r="K220" s="49"/>
    </row>
    <row r="221" spans="3:11" x14ac:dyDescent="0.25">
      <c r="C221" s="8"/>
      <c r="D221" s="3"/>
      <c r="E221" s="30"/>
      <c r="F221" s="30"/>
      <c r="G221" s="30"/>
      <c r="H221" s="14"/>
      <c r="I221" s="14"/>
      <c r="J221" s="14"/>
      <c r="K221" s="49"/>
    </row>
    <row r="222" spans="3:11" ht="15.75" x14ac:dyDescent="0.25">
      <c r="C222" s="139" t="s">
        <v>352</v>
      </c>
      <c r="D222" s="302"/>
      <c r="E222" s="30"/>
      <c r="F222" s="30"/>
      <c r="G222" s="30"/>
      <c r="H222" s="14"/>
      <c r="I222" s="14"/>
      <c r="J222" s="14"/>
      <c r="K222" s="49"/>
    </row>
    <row r="223" spans="3:11" ht="18.75" x14ac:dyDescent="0.25">
      <c r="C223" s="147"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
      <c r="E223" s="30"/>
      <c r="F223" s="30"/>
      <c r="G223" s="30"/>
      <c r="H223" s="14"/>
      <c r="I223" s="14"/>
      <c r="J223" s="14"/>
      <c r="K223" s="49"/>
    </row>
    <row r="224" spans="3:11" ht="15.75" thickBot="1" x14ac:dyDescent="0.3">
      <c r="C224" s="8"/>
      <c r="D224" s="3"/>
      <c r="E224" s="30"/>
      <c r="F224" s="30"/>
      <c r="G224" s="30"/>
      <c r="H224" s="14"/>
      <c r="I224" s="14"/>
      <c r="J224" s="14"/>
      <c r="K224" s="49"/>
    </row>
    <row r="225" spans="3:11" ht="30.75" thickBot="1" x14ac:dyDescent="0.3">
      <c r="C225" s="63" t="s">
        <v>12</v>
      </c>
      <c r="D225" s="65" t="s">
        <v>23</v>
      </c>
      <c r="E225" s="65" t="s">
        <v>25</v>
      </c>
      <c r="F225" s="64" t="s">
        <v>6</v>
      </c>
      <c r="G225" s="70" t="s">
        <v>91</v>
      </c>
      <c r="H225" s="65" t="s">
        <v>14</v>
      </c>
      <c r="I225" s="65" t="s">
        <v>92</v>
      </c>
      <c r="J225" s="65" t="s">
        <v>370</v>
      </c>
      <c r="K225" s="65" t="s">
        <v>371</v>
      </c>
    </row>
    <row r="226" spans="3:11" x14ac:dyDescent="0.25">
      <c r="C226" s="32" t="s">
        <v>31</v>
      </c>
      <c r="D226" s="95"/>
      <c r="E226" s="33">
        <v>2800</v>
      </c>
      <c r="F226" s="34">
        <f>D226*E226</f>
        <v>0</v>
      </c>
      <c r="G226" s="98"/>
      <c r="H226" s="35" t="s">
        <v>945</v>
      </c>
      <c r="I226" s="35" t="str">
        <f>VLOOKUP(H226,Presupuesto!$B$11:$C$565,2,0)</f>
        <v>MUEBLES VARIOS DE OFICINA</v>
      </c>
      <c r="J226" s="155" t="s">
        <v>1438</v>
      </c>
      <c r="K226" s="35" t="s">
        <v>364</v>
      </c>
    </row>
    <row r="227" spans="3:11" x14ac:dyDescent="0.25">
      <c r="C227" s="36" t="s">
        <v>32</v>
      </c>
      <c r="D227" s="88"/>
      <c r="E227" s="37">
        <v>2400</v>
      </c>
      <c r="F227" s="34">
        <f>D227*E227</f>
        <v>0</v>
      </c>
      <c r="G227" s="98"/>
      <c r="H227" s="38" t="s">
        <v>945</v>
      </c>
      <c r="I227" s="35" t="str">
        <f>VLOOKUP(H227,Presupuesto!$B$11:$C$565,2,0)</f>
        <v>MUEBLES VARIOS DE OFICINA</v>
      </c>
      <c r="J227" s="35" t="str">
        <f>$J$226</f>
        <v>Desarrollo del Sistema de Educación Superior</v>
      </c>
      <c r="K227" s="35" t="s">
        <v>372</v>
      </c>
    </row>
    <row r="228" spans="3:11" x14ac:dyDescent="0.25">
      <c r="C228" s="36" t="s">
        <v>33</v>
      </c>
      <c r="D228" s="88"/>
      <c r="E228" s="37">
        <v>1000</v>
      </c>
      <c r="F228" s="34">
        <f t="shared" ref="F228:F235" si="22">D228*E228</f>
        <v>0</v>
      </c>
      <c r="G228" s="98"/>
      <c r="H228" s="38" t="s">
        <v>945</v>
      </c>
      <c r="I228" s="35" t="str">
        <f>VLOOKUP(H228,Presupuesto!$B$11:$C$565,2,0)</f>
        <v>MUEBLES VARIOS DE OFICINA</v>
      </c>
      <c r="J228" s="35" t="str">
        <f t="shared" ref="J228:J235" si="23">$J$226</f>
        <v>Desarrollo del Sistema de Educación Superior</v>
      </c>
      <c r="K228" s="35" t="s">
        <v>355</v>
      </c>
    </row>
    <row r="229" spans="3:11" x14ac:dyDescent="0.25">
      <c r="C229" s="36" t="s">
        <v>34</v>
      </c>
      <c r="D229" s="88"/>
      <c r="E229" s="37">
        <v>6000</v>
      </c>
      <c r="F229" s="34">
        <f t="shared" si="22"/>
        <v>0</v>
      </c>
      <c r="G229" s="98"/>
      <c r="H229" s="38" t="s">
        <v>945</v>
      </c>
      <c r="I229" s="35" t="str">
        <f>VLOOKUP(H229,Presupuesto!$B$11:$C$565,2,0)</f>
        <v>MUEBLES VARIOS DE OFICINA</v>
      </c>
      <c r="J229" s="35" t="str">
        <f t="shared" si="23"/>
        <v>Desarrollo del Sistema de Educación Superior</v>
      </c>
      <c r="K229" s="35" t="s">
        <v>355</v>
      </c>
    </row>
    <row r="230" spans="3:11" x14ac:dyDescent="0.25">
      <c r="C230" s="36" t="s">
        <v>35</v>
      </c>
      <c r="D230" s="88"/>
      <c r="E230" s="37">
        <v>3000</v>
      </c>
      <c r="F230" s="34">
        <f t="shared" si="22"/>
        <v>0</v>
      </c>
      <c r="G230" s="98"/>
      <c r="H230" s="38" t="s">
        <v>945</v>
      </c>
      <c r="I230" s="35" t="str">
        <f>VLOOKUP(H230,Presupuesto!$B$11:$C$565,2,0)</f>
        <v>MUEBLES VARIOS DE OFICINA</v>
      </c>
      <c r="J230" s="35" t="str">
        <f t="shared" si="23"/>
        <v>Desarrollo del Sistema de Educación Superior</v>
      </c>
      <c r="K230" s="35" t="s">
        <v>355</v>
      </c>
    </row>
    <row r="231" spans="3:11" x14ac:dyDescent="0.25">
      <c r="C231" s="36" t="s">
        <v>36</v>
      </c>
      <c r="D231" s="88"/>
      <c r="E231" s="37">
        <v>10000</v>
      </c>
      <c r="F231" s="34">
        <f t="shared" si="22"/>
        <v>0</v>
      </c>
      <c r="G231" s="98"/>
      <c r="H231" s="38" t="s">
        <v>945</v>
      </c>
      <c r="I231" s="35" t="str">
        <f>VLOOKUP(H231,Presupuesto!$B$11:$C$565,2,0)</f>
        <v>MUEBLES VARIOS DE OFICINA</v>
      </c>
      <c r="J231" s="35" t="str">
        <f t="shared" si="23"/>
        <v>Desarrollo del Sistema de Educación Superior</v>
      </c>
      <c r="K231" s="35" t="s">
        <v>355</v>
      </c>
    </row>
    <row r="232" spans="3:11" x14ac:dyDescent="0.25">
      <c r="C232" s="36" t="s">
        <v>37</v>
      </c>
      <c r="D232" s="88"/>
      <c r="E232" s="37">
        <v>8000</v>
      </c>
      <c r="F232" s="34">
        <f t="shared" si="22"/>
        <v>0</v>
      </c>
      <c r="G232" s="98"/>
      <c r="H232" s="38" t="s">
        <v>948</v>
      </c>
      <c r="I232" s="35" t="str">
        <f>VLOOKUP(H232,Presupuesto!$B$11:$C$565,2,0)</f>
        <v>EQUIPOS VARIOS DE OFICINA</v>
      </c>
      <c r="J232" s="35" t="str">
        <f t="shared" si="23"/>
        <v>Desarrollo del Sistema de Educación Superior</v>
      </c>
      <c r="K232" s="35" t="s">
        <v>355</v>
      </c>
    </row>
    <row r="233" spans="3:11" x14ac:dyDescent="0.25">
      <c r="C233" s="36" t="s">
        <v>38</v>
      </c>
      <c r="D233" s="88"/>
      <c r="E233" s="37">
        <v>2000</v>
      </c>
      <c r="F233" s="34">
        <f t="shared" si="22"/>
        <v>0</v>
      </c>
      <c r="G233" s="98"/>
      <c r="H233" s="38" t="s">
        <v>948</v>
      </c>
      <c r="I233" s="35" t="str">
        <f>VLOOKUP(H233,Presupuesto!$B$11:$C$565,2,0)</f>
        <v>EQUIPOS VARIOS DE OFICINA</v>
      </c>
      <c r="J233" s="35" t="str">
        <f t="shared" si="23"/>
        <v>Desarrollo del Sistema de Educación Superior</v>
      </c>
      <c r="K233" s="35" t="s">
        <v>363</v>
      </c>
    </row>
    <row r="234" spans="3:11" x14ac:dyDescent="0.25">
      <c r="C234" s="36" t="s">
        <v>39</v>
      </c>
      <c r="D234" s="88"/>
      <c r="E234" s="37">
        <v>5000</v>
      </c>
      <c r="F234" s="34">
        <f t="shared" si="22"/>
        <v>0</v>
      </c>
      <c r="G234" s="98"/>
      <c r="H234" s="38" t="s">
        <v>948</v>
      </c>
      <c r="I234" s="35" t="str">
        <f>VLOOKUP(H234,Presupuesto!$B$11:$C$565,2,0)</f>
        <v>EQUIPOS VARIOS DE OFICINA</v>
      </c>
      <c r="J234" s="35" t="str">
        <f t="shared" si="23"/>
        <v>Desarrollo del Sistema de Educación Superior</v>
      </c>
      <c r="K234" s="35" t="s">
        <v>359</v>
      </c>
    </row>
    <row r="235" spans="3:11" ht="15.75" thickBot="1" x14ac:dyDescent="0.3">
      <c r="C235" s="39" t="s">
        <v>40</v>
      </c>
      <c r="D235" s="96"/>
      <c r="E235" s="41">
        <v>100000</v>
      </c>
      <c r="F235" s="42">
        <f t="shared" si="22"/>
        <v>0</v>
      </c>
      <c r="G235" s="99"/>
      <c r="H235" s="43" t="s">
        <v>948</v>
      </c>
      <c r="I235" s="43" t="str">
        <f>VLOOKUP(H235,Presupuesto!$B$11:$C$565,2,0)</f>
        <v>EQUIPOS VARIOS DE OFICINA</v>
      </c>
      <c r="J235" s="43" t="str">
        <f t="shared" si="23"/>
        <v>Desarrollo del Sistema de Educación Superior</v>
      </c>
      <c r="K235" s="61" t="s">
        <v>354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283"/>
  <sheetViews>
    <sheetView showGridLines="0" topLeftCell="A7" workbookViewId="0">
      <selection activeCell="H17" sqref="H17"/>
    </sheetView>
  </sheetViews>
  <sheetFormatPr baseColWidth="10" defaultColWidth="11.5703125" defaultRowHeight="15" x14ac:dyDescent="0.25"/>
  <cols>
    <col min="1" max="1" width="5.7109375" style="23" customWidth="1"/>
    <col min="2" max="2" width="5.28515625" style="23" customWidth="1"/>
    <col min="3" max="3" width="46.85546875" style="23" bestFit="1" customWidth="1"/>
    <col min="4" max="4" width="23.7109375" style="23" bestFit="1" customWidth="1"/>
    <col min="5" max="6" width="13.85546875" style="23" customWidth="1"/>
    <col min="7" max="7" width="13.85546875" style="15" customWidth="1"/>
    <col min="8" max="8" width="16.42578125" style="23" customWidth="1"/>
    <col min="9" max="9" width="58.42578125" style="23" customWidth="1"/>
    <col min="10" max="10" width="22.42578125" style="23" bestFit="1" customWidth="1"/>
    <col min="11" max="11" width="11.5703125" style="23"/>
    <col min="12" max="12" width="15" style="23" customWidth="1"/>
    <col min="13"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59" t="s">
        <v>1317</v>
      </c>
      <c r="B2" s="59" t="s">
        <v>1319</v>
      </c>
      <c r="C2" s="59" t="s">
        <v>431</v>
      </c>
      <c r="D2" s="59" t="s">
        <v>1318</v>
      </c>
      <c r="E2" s="59" t="s">
        <v>1320</v>
      </c>
      <c r="F2" s="59" t="s">
        <v>432</v>
      </c>
      <c r="G2" s="97" t="s">
        <v>1321</v>
      </c>
      <c r="H2" s="59" t="s">
        <v>1322</v>
      </c>
      <c r="I2" s="59" t="s">
        <v>1323</v>
      </c>
      <c r="J2" s="59" t="s">
        <v>1413</v>
      </c>
      <c r="K2" s="59" t="s">
        <v>1324</v>
      </c>
      <c r="L2" s="59" t="s">
        <v>1325</v>
      </c>
      <c r="M2" s="59" t="s">
        <v>1326</v>
      </c>
      <c r="N2" s="59" t="s">
        <v>1327</v>
      </c>
      <c r="O2" s="59" t="s">
        <v>1328</v>
      </c>
      <c r="P2" s="59" t="s">
        <v>1438</v>
      </c>
      <c r="Q2" s="59" t="s">
        <v>1473</v>
      </c>
      <c r="R2" s="392" t="str">
        <f>+Presupuesto!D11</f>
        <v>Recurrente</v>
      </c>
      <c r="S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387" t="s">
        <v>380</v>
      </c>
      <c r="AI2" s="387" t="s">
        <v>381</v>
      </c>
      <c r="AJ2" s="387" t="s">
        <v>382</v>
      </c>
      <c r="AK2" s="387" t="s">
        <v>383</v>
      </c>
      <c r="AL2" s="387" t="s">
        <v>384</v>
      </c>
      <c r="AM2" s="387" t="s">
        <v>387</v>
      </c>
      <c r="AN2" s="387" t="s">
        <v>385</v>
      </c>
      <c r="AO2" s="387" t="s">
        <v>386</v>
      </c>
      <c r="AP2" s="387" t="s">
        <v>388</v>
      </c>
      <c r="AQ2" s="387" t="s">
        <v>389</v>
      </c>
      <c r="AR2" s="387" t="s">
        <v>390</v>
      </c>
      <c r="AS2" s="387" t="s">
        <v>391</v>
      </c>
      <c r="AT2" s="387" t="s">
        <v>392</v>
      </c>
      <c r="AU2" s="387" t="s">
        <v>393</v>
      </c>
      <c r="AV2" s="387" t="s">
        <v>394</v>
      </c>
      <c r="AW2" s="387" t="s">
        <v>395</v>
      </c>
      <c r="AX2" s="387" t="s">
        <v>396</v>
      </c>
      <c r="AY2" s="387" t="s">
        <v>397</v>
      </c>
      <c r="AZ2" s="387" t="s">
        <v>398</v>
      </c>
      <c r="BA2" s="387" t="s">
        <v>399</v>
      </c>
      <c r="BB2" s="387" t="s">
        <v>400</v>
      </c>
      <c r="BC2" s="387" t="s">
        <v>401</v>
      </c>
      <c r="BD2" s="387" t="s">
        <v>402</v>
      </c>
      <c r="BE2" s="387" t="s">
        <v>403</v>
      </c>
      <c r="BF2" s="387" t="s">
        <v>404</v>
      </c>
      <c r="BG2" s="387" t="s">
        <v>405</v>
      </c>
      <c r="BH2" s="387" t="s">
        <v>406</v>
      </c>
      <c r="BI2" s="387" t="s">
        <v>407</v>
      </c>
      <c r="BJ2" s="387" t="s">
        <v>408</v>
      </c>
      <c r="BK2" s="387" t="s">
        <v>409</v>
      </c>
      <c r="BL2" s="387" t="s">
        <v>410</v>
      </c>
      <c r="BM2" s="387" t="s">
        <v>411</v>
      </c>
      <c r="BN2" s="387" t="s">
        <v>412</v>
      </c>
      <c r="BO2" s="387" t="s">
        <v>413</v>
      </c>
      <c r="BP2" s="387" t="s">
        <v>414</v>
      </c>
      <c r="BQ2" s="387" t="s">
        <v>415</v>
      </c>
      <c r="BR2" s="387" t="s">
        <v>416</v>
      </c>
      <c r="BS2" s="387" t="s">
        <v>417</v>
      </c>
      <c r="BT2" s="387" t="s">
        <v>418</v>
      </c>
      <c r="BU2" s="387" t="s">
        <v>419</v>
      </c>
      <c r="CB2" s="59" t="s">
        <v>1297</v>
      </c>
      <c r="CC2" s="59" t="s">
        <v>1298</v>
      </c>
      <c r="CD2" s="59" t="s">
        <v>1296</v>
      </c>
      <c r="CE2" s="59" t="s">
        <v>1299</v>
      </c>
    </row>
    <row r="3" spans="1:555" hidden="1" x14ac:dyDescent="0.25">
      <c r="AH3" s="388">
        <v>2500</v>
      </c>
      <c r="AI3" s="388">
        <v>1900</v>
      </c>
      <c r="AJ3" s="388">
        <v>1650</v>
      </c>
      <c r="AK3" s="388">
        <v>1580</v>
      </c>
      <c r="AL3" s="388">
        <v>2250</v>
      </c>
      <c r="AM3" s="388">
        <v>1650</v>
      </c>
      <c r="AN3" s="388">
        <v>1400</v>
      </c>
      <c r="AO3" s="389">
        <v>1340</v>
      </c>
      <c r="AP3" s="389">
        <v>2000</v>
      </c>
      <c r="AQ3" s="389">
        <v>1400</v>
      </c>
      <c r="AR3" s="389">
        <v>1150</v>
      </c>
      <c r="AS3" s="389">
        <v>1100</v>
      </c>
      <c r="AT3" s="389">
        <v>1750</v>
      </c>
      <c r="AU3" s="389">
        <v>1150</v>
      </c>
      <c r="AV3" s="389">
        <v>900</v>
      </c>
      <c r="AW3" s="389">
        <v>860</v>
      </c>
      <c r="AX3" s="389">
        <v>1200</v>
      </c>
      <c r="AY3" s="390">
        <v>900</v>
      </c>
      <c r="AZ3" s="390">
        <v>650</v>
      </c>
      <c r="BA3" s="390">
        <v>620</v>
      </c>
      <c r="BB3" s="388">
        <f>+'Cuadro Resumen'!C213</f>
        <v>5759.1495000000004</v>
      </c>
      <c r="BC3" s="388">
        <f>+'Cuadro Resumen'!D213</f>
        <v>5307.4515000000001</v>
      </c>
      <c r="BD3" s="388">
        <f>+'Cuadro Resumen'!E213</f>
        <v>6775.47</v>
      </c>
      <c r="BE3" s="388">
        <f>+'Cuadro Resumen'!F213</f>
        <v>6323.7719999999999</v>
      </c>
      <c r="BF3" s="388">
        <f>+'Cuadro Resumen'!C214</f>
        <v>5081.6025</v>
      </c>
      <c r="BG3" s="388">
        <f>+'Cuadro Resumen'!D214</f>
        <v>4629.9045000000006</v>
      </c>
      <c r="BH3" s="388">
        <f>+'Cuadro Resumen'!E214</f>
        <v>6097.9230000000007</v>
      </c>
      <c r="BI3" s="388">
        <f>+'Cuadro Resumen'!F214</f>
        <v>5646.2250000000004</v>
      </c>
      <c r="BJ3" s="389">
        <f>+'Cuadro Resumen'!C215</f>
        <v>4404.0555000000004</v>
      </c>
      <c r="BK3" s="389">
        <f>+'Cuadro Resumen'!D215</f>
        <v>4065.2820000000002</v>
      </c>
      <c r="BL3" s="389">
        <f>+'Cuadro Resumen'!E215</f>
        <v>5420.3760000000002</v>
      </c>
      <c r="BM3" s="389">
        <f>+'Cuadro Resumen'!F215</f>
        <v>4968.6779999999999</v>
      </c>
      <c r="BN3" s="389">
        <f>+'Cuadro Resumen'!C216</f>
        <v>3726.5085000000004</v>
      </c>
      <c r="BO3" s="389">
        <f>+'Cuadro Resumen'!D216</f>
        <v>3387.7350000000001</v>
      </c>
      <c r="BP3" s="389">
        <f>+'Cuadro Resumen'!E216</f>
        <v>4742.8290000000006</v>
      </c>
      <c r="BQ3" s="389">
        <f>+'Cuadro Resumen'!F216</f>
        <v>4404.0555000000004</v>
      </c>
      <c r="BR3" s="389">
        <f>+'Cuadro Resumen'!C217</f>
        <v>3274.8105</v>
      </c>
      <c r="BS3" s="389">
        <f>+'Cuadro Resumen'!D217</f>
        <v>3048.9615000000003</v>
      </c>
      <c r="BT3" s="389">
        <f>+'Cuadro Resumen'!E217</f>
        <v>4178.2065000000002</v>
      </c>
      <c r="BU3" s="389">
        <f>+'Cuadro Resumen'!F217</f>
        <v>3839.433</v>
      </c>
      <c r="CB3" s="23">
        <v>35000</v>
      </c>
      <c r="CC3" s="23">
        <v>15000</v>
      </c>
      <c r="CD3" s="23">
        <v>35000</v>
      </c>
      <c r="CE3" s="23">
        <v>15000</v>
      </c>
    </row>
    <row r="4" spans="1:555" ht="15.75" thickBot="1" x14ac:dyDescent="0.3"/>
    <row r="5" spans="1:555" ht="53.25" thickBot="1" x14ac:dyDescent="0.3">
      <c r="C5" s="24" t="s">
        <v>343</v>
      </c>
      <c r="D5" s="135">
        <f>SUMIF(C:C,$C$10,D:D)</f>
        <v>0</v>
      </c>
    </row>
    <row r="8" spans="1:555" x14ac:dyDescent="0.25">
      <c r="C8" s="44"/>
      <c r="D8" s="44"/>
      <c r="E8" s="44"/>
      <c r="F8" s="44"/>
      <c r="G8" s="16"/>
      <c r="H8" s="44"/>
      <c r="I8" s="44"/>
    </row>
    <row r="9" spans="1:555" ht="15.75" thickBot="1" x14ac:dyDescent="0.3">
      <c r="C9" s="44"/>
      <c r="D9" s="44"/>
      <c r="E9" s="44"/>
      <c r="F9" s="44"/>
      <c r="G9" s="16"/>
      <c r="H9" s="44"/>
      <c r="I9" s="44"/>
    </row>
    <row r="10" spans="1:555" ht="15.75" thickBot="1" x14ac:dyDescent="0.3">
      <c r="B10" s="30"/>
      <c r="C10" s="1" t="s">
        <v>11</v>
      </c>
      <c r="D10" s="45">
        <f>SUM(F17:F30)</f>
        <v>0</v>
      </c>
      <c r="F10" s="8"/>
      <c r="G10" s="17"/>
      <c r="H10" s="8"/>
      <c r="I10" s="8"/>
    </row>
    <row r="11" spans="1:555" x14ac:dyDescent="0.25">
      <c r="B11" s="30"/>
      <c r="C11" s="8"/>
      <c r="D11" s="3"/>
      <c r="E11" s="30"/>
      <c r="F11" s="30"/>
      <c r="G11" s="30"/>
      <c r="H11" s="14"/>
      <c r="I11" s="14"/>
      <c r="J11" s="14"/>
      <c r="K11" s="49"/>
    </row>
    <row r="12" spans="1:555" x14ac:dyDescent="0.25">
      <c r="B12" s="30"/>
      <c r="C12" s="8"/>
      <c r="D12" s="3"/>
      <c r="E12" s="30"/>
      <c r="F12" s="30"/>
      <c r="G12" s="30"/>
      <c r="H12" s="14"/>
      <c r="I12" s="14"/>
      <c r="J12" s="14"/>
      <c r="K12" s="49"/>
    </row>
    <row r="13" spans="1:555" ht="15.75" x14ac:dyDescent="0.25">
      <c r="B13" s="30"/>
      <c r="C13" s="139" t="s">
        <v>352</v>
      </c>
      <c r="D13" s="302"/>
      <c r="E13" s="30"/>
      <c r="F13" s="30"/>
      <c r="G13" s="30"/>
      <c r="H13" s="14"/>
      <c r="I13" s="14"/>
      <c r="J13" s="14"/>
      <c r="K13" s="49"/>
    </row>
    <row r="14" spans="1:555" ht="18.75" x14ac:dyDescent="0.25">
      <c r="B14" s="30"/>
      <c r="C14" s="14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E14" s="30"/>
      <c r="F14" s="30"/>
      <c r="G14" s="30"/>
      <c r="H14" s="14"/>
      <c r="I14" s="14"/>
      <c r="J14" s="14"/>
      <c r="K14" s="49"/>
    </row>
    <row r="15" spans="1:555" x14ac:dyDescent="0.25">
      <c r="B15" s="30"/>
      <c r="F15" s="30"/>
      <c r="G15" s="14"/>
      <c r="H15" s="14"/>
      <c r="I15" s="14"/>
    </row>
    <row r="16" spans="1:555" ht="32.25" customHeight="1" thickBot="1" x14ac:dyDescent="0.3">
      <c r="B16" s="30"/>
      <c r="C16" s="86" t="s">
        <v>12</v>
      </c>
      <c r="D16" s="86" t="s">
        <v>23</v>
      </c>
      <c r="E16" s="86" t="s">
        <v>25</v>
      </c>
      <c r="F16" s="87" t="s">
        <v>6</v>
      </c>
      <c r="G16" s="87" t="s">
        <v>91</v>
      </c>
      <c r="H16" s="86" t="s">
        <v>14</v>
      </c>
      <c r="I16" s="86" t="s">
        <v>92</v>
      </c>
      <c r="J16" s="86" t="s">
        <v>370</v>
      </c>
      <c r="K16" s="86" t="s">
        <v>371</v>
      </c>
      <c r="L16" s="86" t="s">
        <v>424</v>
      </c>
    </row>
    <row r="17" spans="2:12" ht="15.75" thickBot="1" x14ac:dyDescent="0.3">
      <c r="B17" s="30"/>
      <c r="C17" s="240" t="s">
        <v>1299</v>
      </c>
      <c r="D17" s="95"/>
      <c r="E17" s="33">
        <f>HLOOKUP($C17,$CB$2:$CE$3,2,0)</f>
        <v>15000</v>
      </c>
      <c r="F17" s="34">
        <f>D17*E17</f>
        <v>0</v>
      </c>
      <c r="G17" s="102"/>
      <c r="H17" s="35" t="s">
        <v>974</v>
      </c>
      <c r="I17" s="35" t="str">
        <f>VLOOKUP(H17,Presupuesto!$B$11:$C$565,2,0)</f>
        <v>EQUIPO DE COMPUTACION</v>
      </c>
      <c r="J17" s="155" t="s">
        <v>1413</v>
      </c>
      <c r="K17" s="35" t="s">
        <v>354</v>
      </c>
      <c r="L17" s="35"/>
    </row>
    <row r="18" spans="2:12" x14ac:dyDescent="0.25">
      <c r="B18" s="30"/>
      <c r="C18" s="240" t="s">
        <v>1297</v>
      </c>
      <c r="D18" s="88"/>
      <c r="E18" s="33">
        <f>HLOOKUP($C18,$CB$2:$CE$3,2,0)</f>
        <v>35000</v>
      </c>
      <c r="F18" s="34">
        <f>D18*E18</f>
        <v>0</v>
      </c>
      <c r="G18" s="102"/>
      <c r="H18" s="38" t="s">
        <v>974</v>
      </c>
      <c r="I18" s="38" t="str">
        <f>VLOOKUP(H18,Presupuesto!$B$11:$C$565,2,0)</f>
        <v>EQUIPO DE COMPUTACION</v>
      </c>
      <c r="J18" s="35" t="str">
        <f t="shared" ref="J18:J29" si="0">$J$17</f>
        <v>Posgrado</v>
      </c>
      <c r="K18" s="35" t="s">
        <v>372</v>
      </c>
      <c r="L18" s="35"/>
    </row>
    <row r="19" spans="2:12" x14ac:dyDescent="0.25">
      <c r="B19" s="30"/>
      <c r="C19" s="36" t="s">
        <v>41</v>
      </c>
      <c r="D19" s="88"/>
      <c r="E19" s="37">
        <v>4000</v>
      </c>
      <c r="F19" s="34">
        <f t="shared" ref="F19:F30" si="1">D19*E19</f>
        <v>0</v>
      </c>
      <c r="G19" s="102"/>
      <c r="H19" s="38" t="s">
        <v>946</v>
      </c>
      <c r="I19" s="38" t="str">
        <f>VLOOKUP(H19,Presupuesto!$B$11:$C$565,2,0)</f>
        <v>EQUIPOS VARIOS DE OFICINA</v>
      </c>
      <c r="J19" s="35" t="str">
        <f t="shared" si="0"/>
        <v>Posgrado</v>
      </c>
      <c r="K19" s="35" t="s">
        <v>355</v>
      </c>
      <c r="L19" s="35"/>
    </row>
    <row r="20" spans="2:12" x14ac:dyDescent="0.25">
      <c r="B20" s="30"/>
      <c r="C20" s="36" t="s">
        <v>42</v>
      </c>
      <c r="D20" s="88"/>
      <c r="E20" s="37">
        <v>8000</v>
      </c>
      <c r="F20" s="34">
        <f t="shared" si="1"/>
        <v>0</v>
      </c>
      <c r="G20" s="102"/>
      <c r="H20" s="38" t="s">
        <v>974</v>
      </c>
      <c r="I20" s="38" t="str">
        <f>VLOOKUP(H20,Presupuesto!$B$11:$C$565,2,0)</f>
        <v>EQUIPO DE COMPUTACION</v>
      </c>
      <c r="J20" s="35" t="str">
        <f t="shared" si="0"/>
        <v>Posgrado</v>
      </c>
      <c r="K20" s="35" t="s">
        <v>355</v>
      </c>
      <c r="L20" s="35"/>
    </row>
    <row r="21" spans="2:12" x14ac:dyDescent="0.25">
      <c r="B21" s="30"/>
      <c r="C21" s="36" t="s">
        <v>43</v>
      </c>
      <c r="D21" s="88"/>
      <c r="E21" s="37">
        <v>5000</v>
      </c>
      <c r="F21" s="34">
        <f t="shared" si="1"/>
        <v>0</v>
      </c>
      <c r="G21" s="102"/>
      <c r="H21" s="38" t="s">
        <v>974</v>
      </c>
      <c r="I21" s="38" t="str">
        <f>VLOOKUP(H21,Presupuesto!$B$11:$C$565,2,0)</f>
        <v>EQUIPO DE COMPUTACION</v>
      </c>
      <c r="J21" s="35" t="str">
        <f t="shared" si="0"/>
        <v>Posgrado</v>
      </c>
      <c r="K21" s="35" t="s">
        <v>355</v>
      </c>
      <c r="L21" s="35"/>
    </row>
    <row r="22" spans="2:12" x14ac:dyDescent="0.25">
      <c r="B22" s="30"/>
      <c r="C22" s="36" t="s">
        <v>8</v>
      </c>
      <c r="D22" s="88"/>
      <c r="E22" s="37">
        <v>13000</v>
      </c>
      <c r="F22" s="34">
        <f t="shared" si="1"/>
        <v>0</v>
      </c>
      <c r="G22" s="102"/>
      <c r="H22" s="38" t="s">
        <v>960</v>
      </c>
      <c r="I22" s="38" t="str">
        <f>VLOOKUP(H22,Presupuesto!$B$11:$C$565,2,0)</f>
        <v>EQUIPO DE TRANSPORTE TRACCION Y ELEVACION</v>
      </c>
      <c r="J22" s="35" t="str">
        <f t="shared" si="0"/>
        <v>Posgrado</v>
      </c>
      <c r="K22" s="35" t="s">
        <v>355</v>
      </c>
      <c r="L22" s="35"/>
    </row>
    <row r="23" spans="2:12" x14ac:dyDescent="0.25">
      <c r="B23" s="30"/>
      <c r="C23" s="36" t="s">
        <v>44</v>
      </c>
      <c r="D23" s="88"/>
      <c r="E23" s="37">
        <v>15000</v>
      </c>
      <c r="F23" s="34">
        <f t="shared" si="1"/>
        <v>0</v>
      </c>
      <c r="G23" s="102"/>
      <c r="H23" s="38" t="s">
        <v>960</v>
      </c>
      <c r="I23" s="38" t="str">
        <f>VLOOKUP(H23,Presupuesto!$B$11:$C$565,2,0)</f>
        <v>EQUIPO DE TRANSPORTE TRACCION Y ELEVACION</v>
      </c>
      <c r="J23" s="35" t="str">
        <f t="shared" si="0"/>
        <v>Posgrado</v>
      </c>
      <c r="K23" s="35" t="s">
        <v>355</v>
      </c>
      <c r="L23" s="35"/>
    </row>
    <row r="24" spans="2:12" x14ac:dyDescent="0.25">
      <c r="B24" s="30"/>
      <c r="C24" s="36" t="s">
        <v>45</v>
      </c>
      <c r="D24" s="88"/>
      <c r="E24" s="37">
        <v>10000</v>
      </c>
      <c r="F24" s="34">
        <f t="shared" si="1"/>
        <v>0</v>
      </c>
      <c r="G24" s="102"/>
      <c r="H24" s="38" t="s">
        <v>960</v>
      </c>
      <c r="I24" s="38" t="str">
        <f>VLOOKUP(H24,Presupuesto!$B$11:$C$565,2,0)</f>
        <v>EQUIPO DE TRANSPORTE TRACCION Y ELEVACION</v>
      </c>
      <c r="J24" s="35" t="str">
        <f t="shared" si="0"/>
        <v>Posgrado</v>
      </c>
      <c r="K24" s="35" t="s">
        <v>363</v>
      </c>
      <c r="L24" s="35"/>
    </row>
    <row r="25" spans="2:12" x14ac:dyDescent="0.25">
      <c r="C25" s="36" t="s">
        <v>46</v>
      </c>
      <c r="D25" s="88"/>
      <c r="E25" s="37">
        <v>10000</v>
      </c>
      <c r="F25" s="34">
        <f t="shared" si="1"/>
        <v>0</v>
      </c>
      <c r="G25" s="102"/>
      <c r="H25" s="38" t="s">
        <v>1006</v>
      </c>
      <c r="I25" s="38" t="str">
        <f>VLOOKUP(H25,Presupuesto!$B$11:$C$565,2,0)</f>
        <v>APLICACIONES INFORMATICAS</v>
      </c>
      <c r="J25" s="35" t="str">
        <f t="shared" si="0"/>
        <v>Posgrado</v>
      </c>
      <c r="K25" s="35" t="s">
        <v>359</v>
      </c>
      <c r="L25" s="35"/>
    </row>
    <row r="26" spans="2:12" x14ac:dyDescent="0.25">
      <c r="C26" s="46" t="s">
        <v>47</v>
      </c>
      <c r="D26" s="88"/>
      <c r="E26" s="37">
        <v>2000</v>
      </c>
      <c r="F26" s="34">
        <f t="shared" si="1"/>
        <v>0</v>
      </c>
      <c r="G26" s="102"/>
      <c r="H26" s="47" t="s">
        <v>974</v>
      </c>
      <c r="I26" s="47" t="str">
        <f>VLOOKUP(H26,Presupuesto!$B$11:$C$565,2,0)</f>
        <v>EQUIPO DE COMPUTACION</v>
      </c>
      <c r="J26" s="35" t="str">
        <f t="shared" si="0"/>
        <v>Posgrado</v>
      </c>
      <c r="K26" s="35" t="s">
        <v>355</v>
      </c>
      <c r="L26" s="35"/>
    </row>
    <row r="27" spans="2:12" x14ac:dyDescent="0.25">
      <c r="C27" s="46" t="s">
        <v>1441</v>
      </c>
      <c r="D27" s="88"/>
      <c r="E27" s="37">
        <v>1500</v>
      </c>
      <c r="F27" s="34">
        <f t="shared" si="1"/>
        <v>0</v>
      </c>
      <c r="G27" s="102"/>
      <c r="H27" s="47" t="s">
        <v>906</v>
      </c>
      <c r="I27" s="47" t="str">
        <f>VLOOKUP(H27,Presupuesto!$B$11:$C$565,2,0)</f>
        <v>UTILES Y MATERIALES ELECTRICOS</v>
      </c>
      <c r="J27" s="35" t="str">
        <f t="shared" si="0"/>
        <v>Posgrado</v>
      </c>
      <c r="K27" s="35" t="s">
        <v>355</v>
      </c>
      <c r="L27" s="35"/>
    </row>
    <row r="28" spans="2:12" x14ac:dyDescent="0.25">
      <c r="C28" s="46" t="s">
        <v>48</v>
      </c>
      <c r="D28" s="88"/>
      <c r="E28" s="37">
        <v>1500</v>
      </c>
      <c r="F28" s="34">
        <f t="shared" si="1"/>
        <v>0</v>
      </c>
      <c r="G28" s="102"/>
      <c r="H28" s="47" t="s">
        <v>974</v>
      </c>
      <c r="I28" s="47" t="str">
        <f>VLOOKUP(H28,Presupuesto!$B$11:$C$565,2,0)</f>
        <v>EQUIPO DE COMPUTACION</v>
      </c>
      <c r="J28" s="35" t="str">
        <f t="shared" si="0"/>
        <v>Posgrado</v>
      </c>
      <c r="K28" s="35" t="s">
        <v>355</v>
      </c>
      <c r="L28" s="35"/>
    </row>
    <row r="29" spans="2:12" x14ac:dyDescent="0.25">
      <c r="C29" s="46" t="s">
        <v>49</v>
      </c>
      <c r="D29" s="88"/>
      <c r="E29" s="37">
        <v>500</v>
      </c>
      <c r="F29" s="34">
        <f t="shared" si="1"/>
        <v>0</v>
      </c>
      <c r="G29" s="102"/>
      <c r="H29" s="47" t="s">
        <v>915</v>
      </c>
      <c r="I29" s="47" t="str">
        <f>VLOOKUP(H29,Presupuesto!$B$11:$C$565,2,0)</f>
        <v>OTROS RESPUESTOS Y ACCESORIOS MENORES</v>
      </c>
      <c r="J29" s="35" t="str">
        <f t="shared" si="0"/>
        <v>Posgrado</v>
      </c>
      <c r="K29" s="35" t="s">
        <v>355</v>
      </c>
      <c r="L29" s="35"/>
    </row>
    <row r="30" spans="2:12" ht="15.75" thickBot="1" x14ac:dyDescent="0.3">
      <c r="B30" s="30"/>
      <c r="C30" s="39" t="s">
        <v>50</v>
      </c>
      <c r="D30" s="96"/>
      <c r="E30" s="41">
        <v>20</v>
      </c>
      <c r="F30" s="42">
        <f t="shared" si="1"/>
        <v>0</v>
      </c>
      <c r="G30" s="99"/>
      <c r="H30" s="43" t="s">
        <v>915</v>
      </c>
      <c r="I30" s="43" t="str">
        <f>VLOOKUP(H30,Presupuesto!$B$11:$C$565,2,0)</f>
        <v>OTROS RESPUESTOS Y ACCESORIOS MENORES</v>
      </c>
      <c r="J30" s="43" t="str">
        <f t="shared" ref="J30" si="2">$J$17</f>
        <v>Posgrado</v>
      </c>
      <c r="K30" s="61" t="s">
        <v>354</v>
      </c>
      <c r="L30" s="61"/>
    </row>
    <row r="31" spans="2:12" x14ac:dyDescent="0.25">
      <c r="B31" s="30"/>
      <c r="F31" s="30"/>
      <c r="G31" s="14"/>
      <c r="H31" s="14"/>
      <c r="I31" s="14"/>
    </row>
    <row r="32" spans="2:12" ht="15.75" thickBot="1" x14ac:dyDescent="0.3"/>
    <row r="33" spans="3:12" ht="15.75" thickBot="1" x14ac:dyDescent="0.3">
      <c r="C33" s="1" t="s">
        <v>11</v>
      </c>
      <c r="D33" s="45">
        <f>SUM(F40:F53)</f>
        <v>0</v>
      </c>
      <c r="F33" s="8"/>
      <c r="G33" s="17"/>
      <c r="H33" s="8"/>
      <c r="I33" s="8"/>
    </row>
    <row r="34" spans="3:12" x14ac:dyDescent="0.25">
      <c r="C34" s="8"/>
      <c r="D34" s="3"/>
      <c r="E34" s="30"/>
      <c r="F34" s="30"/>
      <c r="G34" s="30"/>
      <c r="H34" s="14"/>
      <c r="I34" s="14"/>
      <c r="J34" s="14"/>
      <c r="K34" s="49"/>
    </row>
    <row r="35" spans="3:12" x14ac:dyDescent="0.25">
      <c r="C35" s="8"/>
      <c r="D35" s="3"/>
      <c r="E35" s="30"/>
      <c r="F35" s="30"/>
      <c r="G35" s="30"/>
      <c r="H35" s="14"/>
      <c r="I35" s="14"/>
      <c r="J35" s="14"/>
      <c r="K35" s="49"/>
    </row>
    <row r="36" spans="3:12" ht="15.75" x14ac:dyDescent="0.25">
      <c r="C36" s="139" t="s">
        <v>352</v>
      </c>
      <c r="D36" s="302"/>
      <c r="E36" s="30"/>
      <c r="F36" s="30"/>
      <c r="G36" s="30"/>
      <c r="H36" s="14"/>
      <c r="I36" s="14"/>
      <c r="J36" s="14"/>
      <c r="K36" s="49"/>
    </row>
    <row r="37" spans="3:12" ht="18.75" x14ac:dyDescent="0.25">
      <c r="C37" s="147"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
      <c r="E37" s="30"/>
      <c r="F37" s="30"/>
      <c r="G37" s="30"/>
      <c r="H37" s="14"/>
      <c r="I37" s="14"/>
      <c r="J37" s="14"/>
      <c r="K37" s="49"/>
    </row>
    <row r="38" spans="3:12" x14ac:dyDescent="0.25">
      <c r="F38" s="30"/>
      <c r="G38" s="14"/>
      <c r="H38" s="14"/>
      <c r="I38" s="14"/>
    </row>
    <row r="39" spans="3:12" ht="30.75" thickBot="1" x14ac:dyDescent="0.3">
      <c r="C39" s="86" t="s">
        <v>12</v>
      </c>
      <c r="D39" s="86" t="s">
        <v>23</v>
      </c>
      <c r="E39" s="86" t="s">
        <v>25</v>
      </c>
      <c r="F39" s="87" t="s">
        <v>6</v>
      </c>
      <c r="G39" s="87" t="s">
        <v>91</v>
      </c>
      <c r="H39" s="86" t="s">
        <v>14</v>
      </c>
      <c r="I39" s="86" t="s">
        <v>92</v>
      </c>
      <c r="J39" s="86" t="s">
        <v>370</v>
      </c>
      <c r="K39" s="86" t="s">
        <v>371</v>
      </c>
      <c r="L39" s="86" t="s">
        <v>424</v>
      </c>
    </row>
    <row r="40" spans="3:12" ht="15.75" thickBot="1" x14ac:dyDescent="0.3">
      <c r="C40" s="240" t="s">
        <v>1299</v>
      </c>
      <c r="D40" s="95"/>
      <c r="E40" s="33">
        <f>HLOOKUP($C40,$CB$2:$CE$3,2,0)</f>
        <v>15000</v>
      </c>
      <c r="F40" s="34">
        <f>D40*E40</f>
        <v>0</v>
      </c>
      <c r="G40" s="102"/>
      <c r="H40" s="35" t="s">
        <v>974</v>
      </c>
      <c r="I40" s="35" t="str">
        <f>VLOOKUP(H40,Presupuesto!$B$11:$C$565,2,0)</f>
        <v>EQUIPO DE COMPUTACION</v>
      </c>
      <c r="J40" s="155" t="s">
        <v>1413</v>
      </c>
      <c r="K40" s="35" t="s">
        <v>354</v>
      </c>
      <c r="L40" s="35"/>
    </row>
    <row r="41" spans="3:12" x14ac:dyDescent="0.25">
      <c r="C41" s="240" t="s">
        <v>1297</v>
      </c>
      <c r="D41" s="88"/>
      <c r="E41" s="33">
        <f>HLOOKUP($C41,$CB$2:$CE$3,2,0)</f>
        <v>35000</v>
      </c>
      <c r="F41" s="34">
        <f>D41*E41</f>
        <v>0</v>
      </c>
      <c r="G41" s="102"/>
      <c r="H41" s="38" t="s">
        <v>974</v>
      </c>
      <c r="I41" s="38" t="str">
        <f>VLOOKUP(H41,Presupuesto!$B$11:$C$565,2,0)</f>
        <v>EQUIPO DE COMPUTACION</v>
      </c>
      <c r="J41" s="35" t="str">
        <f>$J$40</f>
        <v>Posgrado</v>
      </c>
      <c r="K41" s="35" t="s">
        <v>372</v>
      </c>
      <c r="L41" s="35"/>
    </row>
    <row r="42" spans="3:12" x14ac:dyDescent="0.25">
      <c r="C42" s="36" t="s">
        <v>41</v>
      </c>
      <c r="D42" s="88"/>
      <c r="E42" s="37">
        <v>4000</v>
      </c>
      <c r="F42" s="34">
        <f t="shared" ref="F42:F53" si="3">D42*E42</f>
        <v>0</v>
      </c>
      <c r="G42" s="102"/>
      <c r="H42" s="38" t="s">
        <v>946</v>
      </c>
      <c r="I42" s="38" t="str">
        <f>VLOOKUP(H42,Presupuesto!$B$11:$C$565,2,0)</f>
        <v>EQUIPOS VARIOS DE OFICINA</v>
      </c>
      <c r="J42" s="35" t="str">
        <f t="shared" ref="J42:J53" si="4">$J$40</f>
        <v>Posgrado</v>
      </c>
      <c r="K42" s="35" t="s">
        <v>355</v>
      </c>
      <c r="L42" s="35"/>
    </row>
    <row r="43" spans="3:12" x14ac:dyDescent="0.25">
      <c r="C43" s="36" t="s">
        <v>42</v>
      </c>
      <c r="D43" s="88"/>
      <c r="E43" s="37">
        <v>8000</v>
      </c>
      <c r="F43" s="34">
        <f t="shared" si="3"/>
        <v>0</v>
      </c>
      <c r="G43" s="102"/>
      <c r="H43" s="38" t="s">
        <v>974</v>
      </c>
      <c r="I43" s="38" t="str">
        <f>VLOOKUP(H43,Presupuesto!$B$11:$C$565,2,0)</f>
        <v>EQUIPO DE COMPUTACION</v>
      </c>
      <c r="J43" s="35" t="str">
        <f t="shared" si="4"/>
        <v>Posgrado</v>
      </c>
      <c r="K43" s="35" t="s">
        <v>355</v>
      </c>
      <c r="L43" s="35"/>
    </row>
    <row r="44" spans="3:12" x14ac:dyDescent="0.25">
      <c r="C44" s="36" t="s">
        <v>43</v>
      </c>
      <c r="D44" s="88"/>
      <c r="E44" s="37">
        <v>5000</v>
      </c>
      <c r="F44" s="34">
        <f t="shared" si="3"/>
        <v>0</v>
      </c>
      <c r="G44" s="102"/>
      <c r="H44" s="38" t="s">
        <v>974</v>
      </c>
      <c r="I44" s="38" t="str">
        <f>VLOOKUP(H44,Presupuesto!$B$11:$C$565,2,0)</f>
        <v>EQUIPO DE COMPUTACION</v>
      </c>
      <c r="J44" s="35" t="str">
        <f t="shared" si="4"/>
        <v>Posgrado</v>
      </c>
      <c r="K44" s="35" t="s">
        <v>355</v>
      </c>
      <c r="L44" s="35"/>
    </row>
    <row r="45" spans="3:12" x14ac:dyDescent="0.25">
      <c r="C45" s="36" t="s">
        <v>8</v>
      </c>
      <c r="D45" s="88"/>
      <c r="E45" s="37">
        <v>13000</v>
      </c>
      <c r="F45" s="34">
        <f t="shared" si="3"/>
        <v>0</v>
      </c>
      <c r="G45" s="102"/>
      <c r="H45" s="38" t="s">
        <v>960</v>
      </c>
      <c r="I45" s="38" t="str">
        <f>VLOOKUP(H45,Presupuesto!$B$11:$C$565,2,0)</f>
        <v>EQUIPO DE TRANSPORTE TRACCION Y ELEVACION</v>
      </c>
      <c r="J45" s="35" t="str">
        <f t="shared" si="4"/>
        <v>Posgrado</v>
      </c>
      <c r="K45" s="35" t="s">
        <v>355</v>
      </c>
      <c r="L45" s="35"/>
    </row>
    <row r="46" spans="3:12" x14ac:dyDescent="0.25">
      <c r="C46" s="36" t="s">
        <v>44</v>
      </c>
      <c r="D46" s="88"/>
      <c r="E46" s="37">
        <v>15000</v>
      </c>
      <c r="F46" s="34">
        <f t="shared" si="3"/>
        <v>0</v>
      </c>
      <c r="G46" s="102"/>
      <c r="H46" s="38" t="s">
        <v>960</v>
      </c>
      <c r="I46" s="38" t="str">
        <f>VLOOKUP(H46,Presupuesto!$B$11:$C$565,2,0)</f>
        <v>EQUIPO DE TRANSPORTE TRACCION Y ELEVACION</v>
      </c>
      <c r="J46" s="35" t="str">
        <f t="shared" si="4"/>
        <v>Posgrado</v>
      </c>
      <c r="K46" s="35" t="s">
        <v>355</v>
      </c>
      <c r="L46" s="35"/>
    </row>
    <row r="47" spans="3:12" x14ac:dyDescent="0.25">
      <c r="C47" s="36" t="s">
        <v>45</v>
      </c>
      <c r="D47" s="88"/>
      <c r="E47" s="37">
        <v>10000</v>
      </c>
      <c r="F47" s="34">
        <f t="shared" si="3"/>
        <v>0</v>
      </c>
      <c r="G47" s="102"/>
      <c r="H47" s="38" t="s">
        <v>960</v>
      </c>
      <c r="I47" s="38" t="str">
        <f>VLOOKUP(H47,Presupuesto!$B$11:$C$565,2,0)</f>
        <v>EQUIPO DE TRANSPORTE TRACCION Y ELEVACION</v>
      </c>
      <c r="J47" s="35" t="str">
        <f t="shared" si="4"/>
        <v>Posgrado</v>
      </c>
      <c r="K47" s="35" t="s">
        <v>363</v>
      </c>
      <c r="L47" s="35"/>
    </row>
    <row r="48" spans="3:12" x14ac:dyDescent="0.25">
      <c r="C48" s="36" t="s">
        <v>46</v>
      </c>
      <c r="D48" s="88"/>
      <c r="E48" s="37">
        <v>10000</v>
      </c>
      <c r="F48" s="34">
        <f t="shared" si="3"/>
        <v>0</v>
      </c>
      <c r="G48" s="102"/>
      <c r="H48" s="38" t="s">
        <v>1006</v>
      </c>
      <c r="I48" s="38" t="str">
        <f>VLOOKUP(H48,Presupuesto!$B$11:$C$565,2,0)</f>
        <v>APLICACIONES INFORMATICAS</v>
      </c>
      <c r="J48" s="35" t="str">
        <f t="shared" si="4"/>
        <v>Posgrado</v>
      </c>
      <c r="K48" s="35" t="s">
        <v>359</v>
      </c>
      <c r="L48" s="35"/>
    </row>
    <row r="49" spans="3:12" x14ac:dyDescent="0.25">
      <c r="C49" s="46" t="s">
        <v>47</v>
      </c>
      <c r="D49" s="88"/>
      <c r="E49" s="37">
        <v>2000</v>
      </c>
      <c r="F49" s="34">
        <f t="shared" si="3"/>
        <v>0</v>
      </c>
      <c r="G49" s="102"/>
      <c r="H49" s="47" t="s">
        <v>974</v>
      </c>
      <c r="I49" s="47" t="str">
        <f>VLOOKUP(H49,Presupuesto!$B$11:$C$565,2,0)</f>
        <v>EQUIPO DE COMPUTACION</v>
      </c>
      <c r="J49" s="35" t="str">
        <f t="shared" si="4"/>
        <v>Posgrado</v>
      </c>
      <c r="K49" s="35" t="s">
        <v>355</v>
      </c>
      <c r="L49" s="35"/>
    </row>
    <row r="50" spans="3:12" x14ac:dyDescent="0.25">
      <c r="C50" s="46" t="s">
        <v>1441</v>
      </c>
      <c r="D50" s="88"/>
      <c r="E50" s="37">
        <v>1500</v>
      </c>
      <c r="F50" s="34">
        <f t="shared" si="3"/>
        <v>0</v>
      </c>
      <c r="G50" s="102"/>
      <c r="H50" s="47" t="s">
        <v>906</v>
      </c>
      <c r="I50" s="47" t="str">
        <f>VLOOKUP(H50,Presupuesto!$B$11:$C$565,2,0)</f>
        <v>UTILES Y MATERIALES ELECTRICOS</v>
      </c>
      <c r="J50" s="35" t="str">
        <f t="shared" si="4"/>
        <v>Posgrado</v>
      </c>
      <c r="K50" s="35" t="s">
        <v>355</v>
      </c>
      <c r="L50" s="35"/>
    </row>
    <row r="51" spans="3:12" x14ac:dyDescent="0.25">
      <c r="C51" s="46" t="s">
        <v>48</v>
      </c>
      <c r="D51" s="88"/>
      <c r="E51" s="37">
        <v>1500</v>
      </c>
      <c r="F51" s="34">
        <f t="shared" si="3"/>
        <v>0</v>
      </c>
      <c r="G51" s="102"/>
      <c r="H51" s="47" t="s">
        <v>974</v>
      </c>
      <c r="I51" s="47" t="str">
        <f>VLOOKUP(H51,Presupuesto!$B$11:$C$565,2,0)</f>
        <v>EQUIPO DE COMPUTACION</v>
      </c>
      <c r="J51" s="35" t="str">
        <f t="shared" si="4"/>
        <v>Posgrado</v>
      </c>
      <c r="K51" s="35" t="s">
        <v>355</v>
      </c>
      <c r="L51" s="35"/>
    </row>
    <row r="52" spans="3:12" x14ac:dyDescent="0.25">
      <c r="C52" s="46" t="s">
        <v>49</v>
      </c>
      <c r="D52" s="88"/>
      <c r="E52" s="37">
        <v>500</v>
      </c>
      <c r="F52" s="34">
        <f t="shared" si="3"/>
        <v>0</v>
      </c>
      <c r="G52" s="102"/>
      <c r="H52" s="47" t="s">
        <v>915</v>
      </c>
      <c r="I52" s="47" t="str">
        <f>VLOOKUP(H52,Presupuesto!$B$11:$C$565,2,0)</f>
        <v>OTROS RESPUESTOS Y ACCESORIOS MENORES</v>
      </c>
      <c r="J52" s="35" t="str">
        <f t="shared" si="4"/>
        <v>Posgrado</v>
      </c>
      <c r="K52" s="35" t="s">
        <v>355</v>
      </c>
      <c r="L52" s="35"/>
    </row>
    <row r="53" spans="3:12" ht="15.75" thickBot="1" x14ac:dyDescent="0.3">
      <c r="C53" s="39" t="s">
        <v>50</v>
      </c>
      <c r="D53" s="96"/>
      <c r="E53" s="41">
        <v>20</v>
      </c>
      <c r="F53" s="42">
        <f t="shared" si="3"/>
        <v>0</v>
      </c>
      <c r="G53" s="99"/>
      <c r="H53" s="43" t="s">
        <v>915</v>
      </c>
      <c r="I53" s="43" t="str">
        <f>VLOOKUP(H53,Presupuesto!$B$11:$C$565,2,0)</f>
        <v>OTROS RESPUESTOS Y ACCESORIOS MENORES</v>
      </c>
      <c r="J53" s="43" t="str">
        <f t="shared" si="4"/>
        <v>Posgrado</v>
      </c>
      <c r="K53" s="61" t="s">
        <v>354</v>
      </c>
      <c r="L53" s="61"/>
    </row>
    <row r="55" spans="3:12" ht="15.75" thickBot="1" x14ac:dyDescent="0.3"/>
    <row r="56" spans="3:12" ht="15.75" thickBot="1" x14ac:dyDescent="0.3">
      <c r="C56" s="1" t="s">
        <v>11</v>
      </c>
      <c r="D56" s="45">
        <f>SUM(F63:F76)</f>
        <v>0</v>
      </c>
      <c r="F56" s="8"/>
      <c r="G56" s="17"/>
      <c r="H56" s="8"/>
      <c r="I56" s="8"/>
    </row>
    <row r="57" spans="3:12" x14ac:dyDescent="0.25">
      <c r="C57" s="8"/>
      <c r="D57" s="3"/>
      <c r="E57" s="30"/>
      <c r="F57" s="30"/>
      <c r="G57" s="30"/>
      <c r="H57" s="14"/>
      <c r="I57" s="14"/>
      <c r="J57" s="14"/>
      <c r="K57" s="49"/>
    </row>
    <row r="58" spans="3:12" x14ac:dyDescent="0.25">
      <c r="C58" s="8"/>
      <c r="D58" s="3"/>
      <c r="E58" s="30"/>
      <c r="F58" s="30"/>
      <c r="G58" s="30"/>
      <c r="H58" s="14"/>
      <c r="I58" s="14"/>
      <c r="J58" s="14"/>
      <c r="K58" s="49"/>
    </row>
    <row r="59" spans="3:12" ht="15.75" x14ac:dyDescent="0.25">
      <c r="C59" s="139" t="s">
        <v>352</v>
      </c>
      <c r="D59" s="302"/>
      <c r="E59" s="30"/>
      <c r="F59" s="30"/>
      <c r="G59" s="30"/>
      <c r="H59" s="14"/>
      <c r="I59" s="14"/>
      <c r="J59" s="14"/>
      <c r="K59" s="49"/>
    </row>
    <row r="60" spans="3:12" ht="18.75" x14ac:dyDescent="0.25">
      <c r="C60" s="147"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
      <c r="E60" s="30"/>
      <c r="F60" s="30"/>
      <c r="G60" s="30"/>
      <c r="H60" s="14"/>
      <c r="I60" s="14"/>
      <c r="J60" s="14"/>
      <c r="K60" s="49"/>
    </row>
    <row r="61" spans="3:12" x14ac:dyDescent="0.25">
      <c r="F61" s="30"/>
      <c r="G61" s="14"/>
      <c r="H61" s="14"/>
      <c r="I61" s="14"/>
    </row>
    <row r="62" spans="3:12" ht="30.75" thickBot="1" x14ac:dyDescent="0.3">
      <c r="C62" s="86" t="s">
        <v>12</v>
      </c>
      <c r="D62" s="86" t="s">
        <v>23</v>
      </c>
      <c r="E62" s="86" t="s">
        <v>25</v>
      </c>
      <c r="F62" s="87" t="s">
        <v>6</v>
      </c>
      <c r="G62" s="87" t="s">
        <v>91</v>
      </c>
      <c r="H62" s="86" t="s">
        <v>14</v>
      </c>
      <c r="I62" s="86" t="s">
        <v>92</v>
      </c>
      <c r="J62" s="86" t="s">
        <v>370</v>
      </c>
      <c r="K62" s="86" t="s">
        <v>371</v>
      </c>
      <c r="L62" s="86" t="s">
        <v>424</v>
      </c>
    </row>
    <row r="63" spans="3:12" ht="15.75" thickBot="1" x14ac:dyDescent="0.3">
      <c r="C63" s="240" t="s">
        <v>1299</v>
      </c>
      <c r="D63" s="95"/>
      <c r="E63" s="33">
        <f>HLOOKUP($C63,$CB$2:$CE$3,2,0)</f>
        <v>15000</v>
      </c>
      <c r="F63" s="34">
        <f>D63*E63</f>
        <v>0</v>
      </c>
      <c r="G63" s="102"/>
      <c r="H63" s="35" t="s">
        <v>974</v>
      </c>
      <c r="I63" s="35" t="str">
        <f>VLOOKUP(H63,Presupuesto!$B$11:$C$565,2,0)</f>
        <v>EQUIPO DE COMPUTACION</v>
      </c>
      <c r="J63" s="155" t="s">
        <v>1413</v>
      </c>
      <c r="K63" s="35" t="s">
        <v>354</v>
      </c>
      <c r="L63" s="35"/>
    </row>
    <row r="64" spans="3:12" x14ac:dyDescent="0.25">
      <c r="C64" s="240" t="s">
        <v>1297</v>
      </c>
      <c r="D64" s="88"/>
      <c r="E64" s="33">
        <f>HLOOKUP($C64,$CB$2:$CE$3,2,0)</f>
        <v>35000</v>
      </c>
      <c r="F64" s="34">
        <f>D64*E64</f>
        <v>0</v>
      </c>
      <c r="G64" s="102"/>
      <c r="H64" s="38" t="s">
        <v>974</v>
      </c>
      <c r="I64" s="38" t="str">
        <f>VLOOKUP(H64,Presupuesto!$B$11:$C$565,2,0)</f>
        <v>EQUIPO DE COMPUTACION</v>
      </c>
      <c r="J64" s="35" t="str">
        <f>$J$63</f>
        <v>Posgrado</v>
      </c>
      <c r="K64" s="35" t="s">
        <v>372</v>
      </c>
      <c r="L64" s="35"/>
    </row>
    <row r="65" spans="3:12" x14ac:dyDescent="0.25">
      <c r="C65" s="36" t="s">
        <v>41</v>
      </c>
      <c r="D65" s="88"/>
      <c r="E65" s="37">
        <v>4000</v>
      </c>
      <c r="F65" s="34">
        <f t="shared" ref="F65:F76" si="5">D65*E65</f>
        <v>0</v>
      </c>
      <c r="G65" s="102"/>
      <c r="H65" s="38" t="s">
        <v>946</v>
      </c>
      <c r="I65" s="38" t="str">
        <f>VLOOKUP(H65,Presupuesto!$B$11:$C$565,2,0)</f>
        <v>EQUIPOS VARIOS DE OFICINA</v>
      </c>
      <c r="J65" s="35" t="str">
        <f t="shared" ref="J65:J76" si="6">$J$63</f>
        <v>Posgrado</v>
      </c>
      <c r="K65" s="35" t="s">
        <v>355</v>
      </c>
      <c r="L65" s="35"/>
    </row>
    <row r="66" spans="3:12" x14ac:dyDescent="0.25">
      <c r="C66" s="36" t="s">
        <v>42</v>
      </c>
      <c r="D66" s="88"/>
      <c r="E66" s="37">
        <v>8000</v>
      </c>
      <c r="F66" s="34">
        <f t="shared" si="5"/>
        <v>0</v>
      </c>
      <c r="G66" s="102"/>
      <c r="H66" s="38" t="s">
        <v>974</v>
      </c>
      <c r="I66" s="38" t="str">
        <f>VLOOKUP(H66,Presupuesto!$B$11:$C$565,2,0)</f>
        <v>EQUIPO DE COMPUTACION</v>
      </c>
      <c r="J66" s="35" t="str">
        <f t="shared" si="6"/>
        <v>Posgrado</v>
      </c>
      <c r="K66" s="35" t="s">
        <v>355</v>
      </c>
      <c r="L66" s="35"/>
    </row>
    <row r="67" spans="3:12" x14ac:dyDescent="0.25">
      <c r="C67" s="36" t="s">
        <v>43</v>
      </c>
      <c r="D67" s="88"/>
      <c r="E67" s="37">
        <v>5000</v>
      </c>
      <c r="F67" s="34">
        <f t="shared" si="5"/>
        <v>0</v>
      </c>
      <c r="G67" s="102"/>
      <c r="H67" s="38" t="s">
        <v>974</v>
      </c>
      <c r="I67" s="38" t="str">
        <f>VLOOKUP(H67,Presupuesto!$B$11:$C$565,2,0)</f>
        <v>EQUIPO DE COMPUTACION</v>
      </c>
      <c r="J67" s="35" t="str">
        <f t="shared" si="6"/>
        <v>Posgrado</v>
      </c>
      <c r="K67" s="35" t="s">
        <v>355</v>
      </c>
      <c r="L67" s="35"/>
    </row>
    <row r="68" spans="3:12" x14ac:dyDescent="0.25">
      <c r="C68" s="36" t="s">
        <v>8</v>
      </c>
      <c r="D68" s="88"/>
      <c r="E68" s="37">
        <v>13000</v>
      </c>
      <c r="F68" s="34">
        <f t="shared" si="5"/>
        <v>0</v>
      </c>
      <c r="G68" s="102"/>
      <c r="H68" s="38" t="s">
        <v>960</v>
      </c>
      <c r="I68" s="38" t="str">
        <f>VLOOKUP(H68,Presupuesto!$B$11:$C$565,2,0)</f>
        <v>EQUIPO DE TRANSPORTE TRACCION Y ELEVACION</v>
      </c>
      <c r="J68" s="35" t="str">
        <f t="shared" si="6"/>
        <v>Posgrado</v>
      </c>
      <c r="K68" s="35" t="s">
        <v>355</v>
      </c>
      <c r="L68" s="35"/>
    </row>
    <row r="69" spans="3:12" x14ac:dyDescent="0.25">
      <c r="C69" s="36" t="s">
        <v>44</v>
      </c>
      <c r="D69" s="88"/>
      <c r="E69" s="37">
        <v>15000</v>
      </c>
      <c r="F69" s="34">
        <f t="shared" si="5"/>
        <v>0</v>
      </c>
      <c r="G69" s="102"/>
      <c r="H69" s="38" t="s">
        <v>960</v>
      </c>
      <c r="I69" s="38" t="str">
        <f>VLOOKUP(H69,Presupuesto!$B$11:$C$565,2,0)</f>
        <v>EQUIPO DE TRANSPORTE TRACCION Y ELEVACION</v>
      </c>
      <c r="J69" s="35" t="str">
        <f t="shared" si="6"/>
        <v>Posgrado</v>
      </c>
      <c r="K69" s="35" t="s">
        <v>355</v>
      </c>
      <c r="L69" s="35"/>
    </row>
    <row r="70" spans="3:12" x14ac:dyDescent="0.25">
      <c r="C70" s="36" t="s">
        <v>45</v>
      </c>
      <c r="D70" s="88"/>
      <c r="E70" s="37">
        <v>10000</v>
      </c>
      <c r="F70" s="34">
        <f t="shared" si="5"/>
        <v>0</v>
      </c>
      <c r="G70" s="102"/>
      <c r="H70" s="38" t="s">
        <v>960</v>
      </c>
      <c r="I70" s="38" t="str">
        <f>VLOOKUP(H70,Presupuesto!$B$11:$C$565,2,0)</f>
        <v>EQUIPO DE TRANSPORTE TRACCION Y ELEVACION</v>
      </c>
      <c r="J70" s="35" t="str">
        <f t="shared" si="6"/>
        <v>Posgrado</v>
      </c>
      <c r="K70" s="35" t="s">
        <v>363</v>
      </c>
      <c r="L70" s="35"/>
    </row>
    <row r="71" spans="3:12" x14ac:dyDescent="0.25">
      <c r="C71" s="36" t="s">
        <v>46</v>
      </c>
      <c r="D71" s="88"/>
      <c r="E71" s="37">
        <v>10000</v>
      </c>
      <c r="F71" s="34">
        <f t="shared" si="5"/>
        <v>0</v>
      </c>
      <c r="G71" s="102"/>
      <c r="H71" s="38" t="s">
        <v>1006</v>
      </c>
      <c r="I71" s="38" t="str">
        <f>VLOOKUP(H71,Presupuesto!$B$11:$C$565,2,0)</f>
        <v>APLICACIONES INFORMATICAS</v>
      </c>
      <c r="J71" s="35" t="str">
        <f t="shared" si="6"/>
        <v>Posgrado</v>
      </c>
      <c r="K71" s="35" t="s">
        <v>359</v>
      </c>
      <c r="L71" s="35"/>
    </row>
    <row r="72" spans="3:12" x14ac:dyDescent="0.25">
      <c r="C72" s="46" t="s">
        <v>47</v>
      </c>
      <c r="D72" s="88"/>
      <c r="E72" s="37">
        <v>2000</v>
      </c>
      <c r="F72" s="34">
        <f t="shared" si="5"/>
        <v>0</v>
      </c>
      <c r="G72" s="102"/>
      <c r="H72" s="47" t="s">
        <v>974</v>
      </c>
      <c r="I72" s="47" t="str">
        <f>VLOOKUP(H72,Presupuesto!$B$11:$C$565,2,0)</f>
        <v>EQUIPO DE COMPUTACION</v>
      </c>
      <c r="J72" s="35" t="str">
        <f t="shared" si="6"/>
        <v>Posgrado</v>
      </c>
      <c r="K72" s="35" t="s">
        <v>355</v>
      </c>
      <c r="L72" s="35"/>
    </row>
    <row r="73" spans="3:12" x14ac:dyDescent="0.25">
      <c r="C73" s="46" t="s">
        <v>1441</v>
      </c>
      <c r="D73" s="88"/>
      <c r="E73" s="37">
        <v>1500</v>
      </c>
      <c r="F73" s="34">
        <f t="shared" si="5"/>
        <v>0</v>
      </c>
      <c r="G73" s="102"/>
      <c r="H73" s="47" t="s">
        <v>906</v>
      </c>
      <c r="I73" s="47" t="str">
        <f>VLOOKUP(H73,Presupuesto!$B$11:$C$565,2,0)</f>
        <v>UTILES Y MATERIALES ELECTRICOS</v>
      </c>
      <c r="J73" s="35" t="str">
        <f t="shared" si="6"/>
        <v>Posgrado</v>
      </c>
      <c r="K73" s="35" t="s">
        <v>355</v>
      </c>
      <c r="L73" s="35"/>
    </row>
    <row r="74" spans="3:12" x14ac:dyDescent="0.25">
      <c r="C74" s="46" t="s">
        <v>48</v>
      </c>
      <c r="D74" s="88"/>
      <c r="E74" s="37">
        <v>1500</v>
      </c>
      <c r="F74" s="34">
        <f t="shared" si="5"/>
        <v>0</v>
      </c>
      <c r="G74" s="102"/>
      <c r="H74" s="47" t="s">
        <v>974</v>
      </c>
      <c r="I74" s="47" t="str">
        <f>VLOOKUP(H74,Presupuesto!$B$11:$C$565,2,0)</f>
        <v>EQUIPO DE COMPUTACION</v>
      </c>
      <c r="J74" s="35" t="str">
        <f t="shared" si="6"/>
        <v>Posgrado</v>
      </c>
      <c r="K74" s="35" t="s">
        <v>355</v>
      </c>
      <c r="L74" s="35"/>
    </row>
    <row r="75" spans="3:12" x14ac:dyDescent="0.25">
      <c r="C75" s="46" t="s">
        <v>49</v>
      </c>
      <c r="D75" s="88"/>
      <c r="E75" s="37">
        <v>500</v>
      </c>
      <c r="F75" s="34">
        <f t="shared" si="5"/>
        <v>0</v>
      </c>
      <c r="G75" s="102"/>
      <c r="H75" s="47" t="s">
        <v>915</v>
      </c>
      <c r="I75" s="47" t="str">
        <f>VLOOKUP(H75,Presupuesto!$B$11:$C$565,2,0)</f>
        <v>OTROS RESPUESTOS Y ACCESORIOS MENORES</v>
      </c>
      <c r="J75" s="35" t="str">
        <f t="shared" si="6"/>
        <v>Posgrado</v>
      </c>
      <c r="K75" s="35" t="s">
        <v>355</v>
      </c>
      <c r="L75" s="35"/>
    </row>
    <row r="76" spans="3:12" ht="15.75" thickBot="1" x14ac:dyDescent="0.3">
      <c r="C76" s="39" t="s">
        <v>50</v>
      </c>
      <c r="D76" s="96"/>
      <c r="E76" s="41">
        <v>20</v>
      </c>
      <c r="F76" s="42">
        <f t="shared" si="5"/>
        <v>0</v>
      </c>
      <c r="G76" s="99"/>
      <c r="H76" s="43" t="s">
        <v>915</v>
      </c>
      <c r="I76" s="43" t="str">
        <f>VLOOKUP(H76,Presupuesto!$B$11:$C$565,2,0)</f>
        <v>OTROS RESPUESTOS Y ACCESORIOS MENORES</v>
      </c>
      <c r="J76" s="43" t="str">
        <f t="shared" si="6"/>
        <v>Posgrado</v>
      </c>
      <c r="K76" s="61" t="s">
        <v>354</v>
      </c>
      <c r="L76" s="61"/>
    </row>
    <row r="77" spans="3:12" x14ac:dyDescent="0.25">
      <c r="F77" s="30"/>
      <c r="G77" s="14"/>
      <c r="H77" s="14"/>
      <c r="I77" s="14"/>
    </row>
    <row r="78" spans="3:12" ht="15.75" thickBot="1" x14ac:dyDescent="0.3"/>
    <row r="79" spans="3:12" ht="15.75" thickBot="1" x14ac:dyDescent="0.3">
      <c r="C79" s="1" t="s">
        <v>11</v>
      </c>
      <c r="D79" s="45">
        <f>SUM(F86:F99)</f>
        <v>0</v>
      </c>
      <c r="F79" s="8"/>
      <c r="G79" s="17"/>
      <c r="H79" s="8"/>
      <c r="I79" s="8"/>
    </row>
    <row r="80" spans="3:12" x14ac:dyDescent="0.25">
      <c r="C80" s="8"/>
      <c r="D80" s="3"/>
      <c r="E80" s="30"/>
      <c r="F80" s="30"/>
      <c r="G80" s="30"/>
      <c r="H80" s="14"/>
      <c r="I80" s="14"/>
      <c r="J80" s="14"/>
      <c r="K80" s="49"/>
    </row>
    <row r="81" spans="3:12" x14ac:dyDescent="0.25">
      <c r="C81" s="8"/>
      <c r="D81" s="3"/>
      <c r="E81" s="30"/>
      <c r="F81" s="30"/>
      <c r="G81" s="30"/>
      <c r="H81" s="14"/>
      <c r="I81" s="14"/>
      <c r="J81" s="14"/>
      <c r="K81" s="49"/>
    </row>
    <row r="82" spans="3:12" ht="15.75" x14ac:dyDescent="0.25">
      <c r="C82" s="139" t="s">
        <v>352</v>
      </c>
      <c r="D82" s="302"/>
      <c r="E82" s="30"/>
      <c r="F82" s="30"/>
      <c r="G82" s="30"/>
      <c r="H82" s="14"/>
      <c r="I82" s="14"/>
      <c r="J82" s="14"/>
      <c r="K82" s="49"/>
    </row>
    <row r="83" spans="3:12" ht="18.75" x14ac:dyDescent="0.25">
      <c r="C83" s="147"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
      <c r="E83" s="30"/>
      <c r="F83" s="30"/>
      <c r="G83" s="30"/>
      <c r="H83" s="14"/>
      <c r="I83" s="14"/>
      <c r="J83" s="14"/>
      <c r="K83" s="49"/>
    </row>
    <row r="84" spans="3:12" x14ac:dyDescent="0.25">
      <c r="F84" s="30"/>
      <c r="G84" s="14"/>
      <c r="H84" s="14"/>
      <c r="I84" s="14"/>
    </row>
    <row r="85" spans="3:12" ht="30.75" thickBot="1" x14ac:dyDescent="0.3">
      <c r="C85" s="86" t="s">
        <v>12</v>
      </c>
      <c r="D85" s="86" t="s">
        <v>23</v>
      </c>
      <c r="E85" s="86" t="s">
        <v>25</v>
      </c>
      <c r="F85" s="87" t="s">
        <v>6</v>
      </c>
      <c r="G85" s="87" t="s">
        <v>91</v>
      </c>
      <c r="H85" s="86" t="s">
        <v>14</v>
      </c>
      <c r="I85" s="86" t="s">
        <v>92</v>
      </c>
      <c r="J85" s="86" t="s">
        <v>370</v>
      </c>
      <c r="K85" s="86" t="s">
        <v>371</v>
      </c>
      <c r="L85" s="86" t="s">
        <v>424</v>
      </c>
    </row>
    <row r="86" spans="3:12" ht="15.75" thickBot="1" x14ac:dyDescent="0.3">
      <c r="C86" s="240" t="s">
        <v>1299</v>
      </c>
      <c r="D86" s="95"/>
      <c r="E86" s="33">
        <f>HLOOKUP($C86,$CB$2:$CE$3,2,0)</f>
        <v>15000</v>
      </c>
      <c r="F86" s="34">
        <f>D86*E86</f>
        <v>0</v>
      </c>
      <c r="G86" s="102"/>
      <c r="H86" s="35" t="s">
        <v>974</v>
      </c>
      <c r="I86" s="35" t="str">
        <f>VLOOKUP(H86,Presupuesto!$B$11:$C$565,2,0)</f>
        <v>EQUIPO DE COMPUTACION</v>
      </c>
      <c r="J86" s="155" t="s">
        <v>1413</v>
      </c>
      <c r="K86" s="35" t="s">
        <v>354</v>
      </c>
      <c r="L86" s="35"/>
    </row>
    <row r="87" spans="3:12" x14ac:dyDescent="0.25">
      <c r="C87" s="240" t="s">
        <v>1297</v>
      </c>
      <c r="D87" s="88"/>
      <c r="E87" s="33">
        <f>HLOOKUP($C87,$CB$2:$CE$3,2,0)</f>
        <v>35000</v>
      </c>
      <c r="F87" s="34">
        <f>D87*E87</f>
        <v>0</v>
      </c>
      <c r="G87" s="102"/>
      <c r="H87" s="38" t="s">
        <v>974</v>
      </c>
      <c r="I87" s="38" t="str">
        <f>VLOOKUP(H87,Presupuesto!$B$11:$C$565,2,0)</f>
        <v>EQUIPO DE COMPUTACION</v>
      </c>
      <c r="J87" s="35" t="str">
        <f>$J$86</f>
        <v>Posgrado</v>
      </c>
      <c r="K87" s="35" t="s">
        <v>372</v>
      </c>
      <c r="L87" s="35"/>
    </row>
    <row r="88" spans="3:12" x14ac:dyDescent="0.25">
      <c r="C88" s="36" t="s">
        <v>41</v>
      </c>
      <c r="D88" s="88"/>
      <c r="E88" s="37">
        <v>4000</v>
      </c>
      <c r="F88" s="34">
        <f t="shared" ref="F88:F99" si="7">D88*E88</f>
        <v>0</v>
      </c>
      <c r="G88" s="102"/>
      <c r="H88" s="38" t="s">
        <v>946</v>
      </c>
      <c r="I88" s="38" t="str">
        <f>VLOOKUP(H88,Presupuesto!$B$11:$C$565,2,0)</f>
        <v>EQUIPOS VARIOS DE OFICINA</v>
      </c>
      <c r="J88" s="35" t="str">
        <f t="shared" ref="J88:J99" si="8">$J$86</f>
        <v>Posgrado</v>
      </c>
      <c r="K88" s="35" t="s">
        <v>355</v>
      </c>
      <c r="L88" s="35"/>
    </row>
    <row r="89" spans="3:12" x14ac:dyDescent="0.25">
      <c r="C89" s="36" t="s">
        <v>42</v>
      </c>
      <c r="D89" s="88"/>
      <c r="E89" s="37">
        <v>8000</v>
      </c>
      <c r="F89" s="34">
        <f t="shared" si="7"/>
        <v>0</v>
      </c>
      <c r="G89" s="102"/>
      <c r="H89" s="38" t="s">
        <v>974</v>
      </c>
      <c r="I89" s="38" t="str">
        <f>VLOOKUP(H89,Presupuesto!$B$11:$C$565,2,0)</f>
        <v>EQUIPO DE COMPUTACION</v>
      </c>
      <c r="J89" s="35" t="str">
        <f t="shared" si="8"/>
        <v>Posgrado</v>
      </c>
      <c r="K89" s="35" t="s">
        <v>355</v>
      </c>
      <c r="L89" s="35"/>
    </row>
    <row r="90" spans="3:12" x14ac:dyDescent="0.25">
      <c r="C90" s="36" t="s">
        <v>43</v>
      </c>
      <c r="D90" s="88"/>
      <c r="E90" s="37">
        <v>5000</v>
      </c>
      <c r="F90" s="34">
        <f t="shared" si="7"/>
        <v>0</v>
      </c>
      <c r="G90" s="102"/>
      <c r="H90" s="38" t="s">
        <v>974</v>
      </c>
      <c r="I90" s="38" t="str">
        <f>VLOOKUP(H90,Presupuesto!$B$11:$C$565,2,0)</f>
        <v>EQUIPO DE COMPUTACION</v>
      </c>
      <c r="J90" s="35" t="str">
        <f t="shared" si="8"/>
        <v>Posgrado</v>
      </c>
      <c r="K90" s="35" t="s">
        <v>355</v>
      </c>
      <c r="L90" s="35"/>
    </row>
    <row r="91" spans="3:12" x14ac:dyDescent="0.25">
      <c r="C91" s="36" t="s">
        <v>8</v>
      </c>
      <c r="D91" s="88"/>
      <c r="E91" s="37">
        <v>13000</v>
      </c>
      <c r="F91" s="34">
        <f t="shared" si="7"/>
        <v>0</v>
      </c>
      <c r="G91" s="102"/>
      <c r="H91" s="38" t="s">
        <v>960</v>
      </c>
      <c r="I91" s="38" t="str">
        <f>VLOOKUP(H91,Presupuesto!$B$11:$C$565,2,0)</f>
        <v>EQUIPO DE TRANSPORTE TRACCION Y ELEVACION</v>
      </c>
      <c r="J91" s="35" t="str">
        <f t="shared" si="8"/>
        <v>Posgrado</v>
      </c>
      <c r="K91" s="35" t="s">
        <v>355</v>
      </c>
      <c r="L91" s="35"/>
    </row>
    <row r="92" spans="3:12" x14ac:dyDescent="0.25">
      <c r="C92" s="36" t="s">
        <v>44</v>
      </c>
      <c r="D92" s="88"/>
      <c r="E92" s="37">
        <v>15000</v>
      </c>
      <c r="F92" s="34">
        <f t="shared" si="7"/>
        <v>0</v>
      </c>
      <c r="G92" s="102"/>
      <c r="H92" s="38" t="s">
        <v>960</v>
      </c>
      <c r="I92" s="38" t="str">
        <f>VLOOKUP(H92,Presupuesto!$B$11:$C$565,2,0)</f>
        <v>EQUIPO DE TRANSPORTE TRACCION Y ELEVACION</v>
      </c>
      <c r="J92" s="35" t="str">
        <f t="shared" si="8"/>
        <v>Posgrado</v>
      </c>
      <c r="K92" s="35" t="s">
        <v>355</v>
      </c>
      <c r="L92" s="35"/>
    </row>
    <row r="93" spans="3:12" x14ac:dyDescent="0.25">
      <c r="C93" s="36" t="s">
        <v>45</v>
      </c>
      <c r="D93" s="88"/>
      <c r="E93" s="37">
        <v>10000</v>
      </c>
      <c r="F93" s="34">
        <f t="shared" si="7"/>
        <v>0</v>
      </c>
      <c r="G93" s="102"/>
      <c r="H93" s="38" t="s">
        <v>960</v>
      </c>
      <c r="I93" s="38" t="str">
        <f>VLOOKUP(H93,Presupuesto!$B$11:$C$565,2,0)</f>
        <v>EQUIPO DE TRANSPORTE TRACCION Y ELEVACION</v>
      </c>
      <c r="J93" s="35" t="str">
        <f t="shared" si="8"/>
        <v>Posgrado</v>
      </c>
      <c r="K93" s="35" t="s">
        <v>363</v>
      </c>
      <c r="L93" s="35"/>
    </row>
    <row r="94" spans="3:12" x14ac:dyDescent="0.25">
      <c r="C94" s="36" t="s">
        <v>46</v>
      </c>
      <c r="D94" s="88"/>
      <c r="E94" s="37">
        <v>10000</v>
      </c>
      <c r="F94" s="34">
        <f t="shared" si="7"/>
        <v>0</v>
      </c>
      <c r="G94" s="102"/>
      <c r="H94" s="38" t="s">
        <v>1006</v>
      </c>
      <c r="I94" s="38" t="str">
        <f>VLOOKUP(H94,Presupuesto!$B$11:$C$565,2,0)</f>
        <v>APLICACIONES INFORMATICAS</v>
      </c>
      <c r="J94" s="35" t="str">
        <f t="shared" si="8"/>
        <v>Posgrado</v>
      </c>
      <c r="K94" s="35" t="s">
        <v>359</v>
      </c>
      <c r="L94" s="35"/>
    </row>
    <row r="95" spans="3:12" x14ac:dyDescent="0.25">
      <c r="C95" s="46" t="s">
        <v>47</v>
      </c>
      <c r="D95" s="88"/>
      <c r="E95" s="37">
        <v>2000</v>
      </c>
      <c r="F95" s="34">
        <f t="shared" si="7"/>
        <v>0</v>
      </c>
      <c r="G95" s="102"/>
      <c r="H95" s="47" t="s">
        <v>974</v>
      </c>
      <c r="I95" s="47" t="str">
        <f>VLOOKUP(H95,Presupuesto!$B$11:$C$565,2,0)</f>
        <v>EQUIPO DE COMPUTACION</v>
      </c>
      <c r="J95" s="35" t="str">
        <f t="shared" si="8"/>
        <v>Posgrado</v>
      </c>
      <c r="K95" s="35" t="s">
        <v>355</v>
      </c>
      <c r="L95" s="35"/>
    </row>
    <row r="96" spans="3:12" x14ac:dyDescent="0.25">
      <c r="C96" s="46" t="s">
        <v>1441</v>
      </c>
      <c r="D96" s="88"/>
      <c r="E96" s="37">
        <v>1500</v>
      </c>
      <c r="F96" s="34">
        <f t="shared" si="7"/>
        <v>0</v>
      </c>
      <c r="G96" s="102"/>
      <c r="H96" s="47" t="s">
        <v>906</v>
      </c>
      <c r="I96" s="47" t="str">
        <f>VLOOKUP(H96,Presupuesto!$B$11:$C$565,2,0)</f>
        <v>UTILES Y MATERIALES ELECTRICOS</v>
      </c>
      <c r="J96" s="35" t="str">
        <f t="shared" si="8"/>
        <v>Posgrado</v>
      </c>
      <c r="K96" s="35" t="s">
        <v>355</v>
      </c>
      <c r="L96" s="35"/>
    </row>
    <row r="97" spans="3:12" x14ac:dyDescent="0.25">
      <c r="C97" s="46" t="s">
        <v>48</v>
      </c>
      <c r="D97" s="88"/>
      <c r="E97" s="37">
        <v>1500</v>
      </c>
      <c r="F97" s="34">
        <f t="shared" si="7"/>
        <v>0</v>
      </c>
      <c r="G97" s="102"/>
      <c r="H97" s="47" t="s">
        <v>974</v>
      </c>
      <c r="I97" s="47" t="str">
        <f>VLOOKUP(H97,Presupuesto!$B$11:$C$565,2,0)</f>
        <v>EQUIPO DE COMPUTACION</v>
      </c>
      <c r="J97" s="35" t="str">
        <f t="shared" si="8"/>
        <v>Posgrado</v>
      </c>
      <c r="K97" s="35" t="s">
        <v>355</v>
      </c>
      <c r="L97" s="35"/>
    </row>
    <row r="98" spans="3:12" x14ac:dyDescent="0.25">
      <c r="C98" s="46" t="s">
        <v>49</v>
      </c>
      <c r="D98" s="88"/>
      <c r="E98" s="37">
        <v>500</v>
      </c>
      <c r="F98" s="34">
        <f t="shared" si="7"/>
        <v>0</v>
      </c>
      <c r="G98" s="102"/>
      <c r="H98" s="47" t="s">
        <v>915</v>
      </c>
      <c r="I98" s="47" t="str">
        <f>VLOOKUP(H98,Presupuesto!$B$11:$C$565,2,0)</f>
        <v>OTROS RESPUESTOS Y ACCESORIOS MENORES</v>
      </c>
      <c r="J98" s="35" t="str">
        <f t="shared" si="8"/>
        <v>Posgrado</v>
      </c>
      <c r="K98" s="35" t="s">
        <v>355</v>
      </c>
      <c r="L98" s="35"/>
    </row>
    <row r="99" spans="3:12" ht="15.75" thickBot="1" x14ac:dyDescent="0.3">
      <c r="C99" s="39" t="s">
        <v>50</v>
      </c>
      <c r="D99" s="96"/>
      <c r="E99" s="41">
        <v>20</v>
      </c>
      <c r="F99" s="42">
        <f t="shared" si="7"/>
        <v>0</v>
      </c>
      <c r="G99" s="99"/>
      <c r="H99" s="43" t="s">
        <v>915</v>
      </c>
      <c r="I99" s="43" t="str">
        <f>VLOOKUP(H99,Presupuesto!$B$11:$C$565,2,0)</f>
        <v>OTROS RESPUESTOS Y ACCESORIOS MENORES</v>
      </c>
      <c r="J99" s="43" t="str">
        <f t="shared" si="8"/>
        <v>Posgrado</v>
      </c>
      <c r="K99" s="61" t="s">
        <v>354</v>
      </c>
      <c r="L99" s="61"/>
    </row>
    <row r="101" spans="3:12" ht="15.75" thickBot="1" x14ac:dyDescent="0.3"/>
    <row r="102" spans="3:12" ht="15.75" thickBot="1" x14ac:dyDescent="0.3">
      <c r="C102" s="1" t="s">
        <v>11</v>
      </c>
      <c r="D102" s="45">
        <f>SUM(F109:F122)</f>
        <v>0</v>
      </c>
      <c r="F102" s="8"/>
      <c r="G102" s="17"/>
      <c r="H102" s="8"/>
      <c r="I102" s="8"/>
    </row>
    <row r="103" spans="3:12" x14ac:dyDescent="0.25">
      <c r="C103" s="8"/>
      <c r="D103" s="3"/>
      <c r="E103" s="30"/>
      <c r="F103" s="30"/>
      <c r="G103" s="30"/>
      <c r="H103" s="14"/>
      <c r="I103" s="14"/>
      <c r="J103" s="14"/>
      <c r="K103" s="49"/>
    </row>
    <row r="104" spans="3:12" x14ac:dyDescent="0.25">
      <c r="C104" s="8"/>
      <c r="D104" s="3"/>
      <c r="E104" s="30"/>
      <c r="F104" s="30"/>
      <c r="G104" s="30"/>
      <c r="H104" s="14"/>
      <c r="I104" s="14"/>
      <c r="J104" s="14"/>
      <c r="K104" s="49"/>
    </row>
    <row r="105" spans="3:12" ht="15.75" x14ac:dyDescent="0.25">
      <c r="C105" s="139" t="s">
        <v>352</v>
      </c>
      <c r="D105" s="302"/>
      <c r="E105" s="30"/>
      <c r="F105" s="30"/>
      <c r="G105" s="30"/>
      <c r="H105" s="14"/>
      <c r="I105" s="14"/>
      <c r="J105" s="14"/>
      <c r="K105" s="49"/>
    </row>
    <row r="106" spans="3:12" ht="18.75" x14ac:dyDescent="0.25">
      <c r="C106" s="147"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
      <c r="E106" s="30"/>
      <c r="F106" s="30"/>
      <c r="G106" s="30"/>
      <c r="H106" s="14"/>
      <c r="I106" s="14"/>
      <c r="J106" s="14"/>
      <c r="K106" s="49"/>
    </row>
    <row r="107" spans="3:12" x14ac:dyDescent="0.25">
      <c r="F107" s="30"/>
      <c r="G107" s="14"/>
      <c r="H107" s="14"/>
      <c r="I107" s="14"/>
    </row>
    <row r="108" spans="3:12" ht="30.75" thickBot="1" x14ac:dyDescent="0.3">
      <c r="C108" s="86" t="s">
        <v>12</v>
      </c>
      <c r="D108" s="86" t="s">
        <v>23</v>
      </c>
      <c r="E108" s="86" t="s">
        <v>25</v>
      </c>
      <c r="F108" s="87" t="s">
        <v>6</v>
      </c>
      <c r="G108" s="87" t="s">
        <v>91</v>
      </c>
      <c r="H108" s="86" t="s">
        <v>14</v>
      </c>
      <c r="I108" s="86" t="s">
        <v>92</v>
      </c>
      <c r="J108" s="86" t="s">
        <v>370</v>
      </c>
      <c r="K108" s="86" t="s">
        <v>371</v>
      </c>
      <c r="L108" s="86" t="s">
        <v>424</v>
      </c>
    </row>
    <row r="109" spans="3:12" ht="15.75" thickBot="1" x14ac:dyDescent="0.3">
      <c r="C109" s="240" t="s">
        <v>1299</v>
      </c>
      <c r="D109" s="95"/>
      <c r="E109" s="33">
        <f>HLOOKUP($C109,$CB$2:$CE$3,2,0)</f>
        <v>15000</v>
      </c>
      <c r="F109" s="34">
        <f>D109*E109</f>
        <v>0</v>
      </c>
      <c r="G109" s="102"/>
      <c r="H109" s="35" t="s">
        <v>974</v>
      </c>
      <c r="I109" s="35" t="str">
        <f>VLOOKUP(H109,Presupuesto!$B$11:$C$565,2,0)</f>
        <v>EQUIPO DE COMPUTACION</v>
      </c>
      <c r="J109" s="155" t="s">
        <v>1473</v>
      </c>
      <c r="K109" s="35" t="s">
        <v>354</v>
      </c>
      <c r="L109" s="35"/>
    </row>
    <row r="110" spans="3:12" x14ac:dyDescent="0.25">
      <c r="C110" s="240" t="s">
        <v>1297</v>
      </c>
      <c r="D110" s="88"/>
      <c r="E110" s="33">
        <f>HLOOKUP($C110,$CB$2:$CE$3,2,0)</f>
        <v>35000</v>
      </c>
      <c r="F110" s="34">
        <f>D110*E110</f>
        <v>0</v>
      </c>
      <c r="G110" s="102"/>
      <c r="H110" s="38" t="s">
        <v>974</v>
      </c>
      <c r="I110" s="38" t="str">
        <f>VLOOKUP(H110,Presupuesto!$B$11:$C$565,2,0)</f>
        <v>EQUIPO DE COMPUTACION</v>
      </c>
      <c r="J110" s="35" t="str">
        <f>$J$109</f>
        <v>Gestión Tecnologías de Información y Comunicación</v>
      </c>
      <c r="K110" s="35" t="s">
        <v>372</v>
      </c>
      <c r="L110" s="35"/>
    </row>
    <row r="111" spans="3:12" x14ac:dyDescent="0.25">
      <c r="C111" s="36" t="s">
        <v>41</v>
      </c>
      <c r="D111" s="88"/>
      <c r="E111" s="37">
        <v>4000</v>
      </c>
      <c r="F111" s="34">
        <f t="shared" ref="F111:F122" si="9">D111*E111</f>
        <v>0</v>
      </c>
      <c r="G111" s="102"/>
      <c r="H111" s="38" t="s">
        <v>946</v>
      </c>
      <c r="I111" s="38" t="str">
        <f>VLOOKUP(H111,Presupuesto!$B$11:$C$565,2,0)</f>
        <v>EQUIPOS VARIOS DE OFICINA</v>
      </c>
      <c r="J111" s="35" t="str">
        <f t="shared" ref="J111:J122" si="10">$J$109</f>
        <v>Gestión Tecnologías de Información y Comunicación</v>
      </c>
      <c r="K111" s="35" t="s">
        <v>355</v>
      </c>
      <c r="L111" s="35"/>
    </row>
    <row r="112" spans="3:12" x14ac:dyDescent="0.25">
      <c r="C112" s="36" t="s">
        <v>42</v>
      </c>
      <c r="D112" s="88"/>
      <c r="E112" s="37">
        <v>8000</v>
      </c>
      <c r="F112" s="34">
        <f t="shared" si="9"/>
        <v>0</v>
      </c>
      <c r="G112" s="102"/>
      <c r="H112" s="38" t="s">
        <v>974</v>
      </c>
      <c r="I112" s="38" t="str">
        <f>VLOOKUP(H112,Presupuesto!$B$11:$C$565,2,0)</f>
        <v>EQUIPO DE COMPUTACION</v>
      </c>
      <c r="J112" s="35" t="str">
        <f t="shared" si="10"/>
        <v>Gestión Tecnologías de Información y Comunicación</v>
      </c>
      <c r="K112" s="35" t="s">
        <v>355</v>
      </c>
      <c r="L112" s="35"/>
    </row>
    <row r="113" spans="3:12" x14ac:dyDescent="0.25">
      <c r="C113" s="36" t="s">
        <v>43</v>
      </c>
      <c r="D113" s="88"/>
      <c r="E113" s="37">
        <v>5000</v>
      </c>
      <c r="F113" s="34">
        <f t="shared" si="9"/>
        <v>0</v>
      </c>
      <c r="G113" s="102"/>
      <c r="H113" s="38" t="s">
        <v>974</v>
      </c>
      <c r="I113" s="38" t="str">
        <f>VLOOKUP(H113,Presupuesto!$B$11:$C$565,2,0)</f>
        <v>EQUIPO DE COMPUTACION</v>
      </c>
      <c r="J113" s="35" t="str">
        <f t="shared" si="10"/>
        <v>Gestión Tecnologías de Información y Comunicación</v>
      </c>
      <c r="K113" s="35" t="s">
        <v>355</v>
      </c>
      <c r="L113" s="35"/>
    </row>
    <row r="114" spans="3:12" x14ac:dyDescent="0.25">
      <c r="C114" s="36" t="s">
        <v>8</v>
      </c>
      <c r="D114" s="88"/>
      <c r="E114" s="37">
        <v>13000</v>
      </c>
      <c r="F114" s="34">
        <f t="shared" si="9"/>
        <v>0</v>
      </c>
      <c r="G114" s="102"/>
      <c r="H114" s="38" t="s">
        <v>960</v>
      </c>
      <c r="I114" s="38" t="str">
        <f>VLOOKUP(H114,Presupuesto!$B$11:$C$565,2,0)</f>
        <v>EQUIPO DE TRANSPORTE TRACCION Y ELEVACION</v>
      </c>
      <c r="J114" s="35" t="str">
        <f t="shared" si="10"/>
        <v>Gestión Tecnologías de Información y Comunicación</v>
      </c>
      <c r="K114" s="35" t="s">
        <v>355</v>
      </c>
      <c r="L114" s="35"/>
    </row>
    <row r="115" spans="3:12" x14ac:dyDescent="0.25">
      <c r="C115" s="36" t="s">
        <v>44</v>
      </c>
      <c r="D115" s="88"/>
      <c r="E115" s="37">
        <v>15000</v>
      </c>
      <c r="F115" s="34">
        <f t="shared" si="9"/>
        <v>0</v>
      </c>
      <c r="G115" s="102"/>
      <c r="H115" s="38" t="s">
        <v>960</v>
      </c>
      <c r="I115" s="38" t="str">
        <f>VLOOKUP(H115,Presupuesto!$B$11:$C$565,2,0)</f>
        <v>EQUIPO DE TRANSPORTE TRACCION Y ELEVACION</v>
      </c>
      <c r="J115" s="35" t="str">
        <f t="shared" si="10"/>
        <v>Gestión Tecnologías de Información y Comunicación</v>
      </c>
      <c r="K115" s="35" t="s">
        <v>355</v>
      </c>
      <c r="L115" s="35"/>
    </row>
    <row r="116" spans="3:12" x14ac:dyDescent="0.25">
      <c r="C116" s="36" t="s">
        <v>45</v>
      </c>
      <c r="D116" s="88"/>
      <c r="E116" s="37">
        <v>10000</v>
      </c>
      <c r="F116" s="34">
        <f t="shared" si="9"/>
        <v>0</v>
      </c>
      <c r="G116" s="102"/>
      <c r="H116" s="38" t="s">
        <v>960</v>
      </c>
      <c r="I116" s="38" t="str">
        <f>VLOOKUP(H116,Presupuesto!$B$11:$C$565,2,0)</f>
        <v>EQUIPO DE TRANSPORTE TRACCION Y ELEVACION</v>
      </c>
      <c r="J116" s="35" t="str">
        <f t="shared" si="10"/>
        <v>Gestión Tecnologías de Información y Comunicación</v>
      </c>
      <c r="K116" s="35" t="s">
        <v>363</v>
      </c>
      <c r="L116" s="35"/>
    </row>
    <row r="117" spans="3:12" x14ac:dyDescent="0.25">
      <c r="C117" s="36" t="s">
        <v>46</v>
      </c>
      <c r="D117" s="88"/>
      <c r="E117" s="37">
        <v>10000</v>
      </c>
      <c r="F117" s="34">
        <f t="shared" si="9"/>
        <v>0</v>
      </c>
      <c r="G117" s="102"/>
      <c r="H117" s="38" t="s">
        <v>1006</v>
      </c>
      <c r="I117" s="38" t="str">
        <f>VLOOKUP(H117,Presupuesto!$B$11:$C$565,2,0)</f>
        <v>APLICACIONES INFORMATICAS</v>
      </c>
      <c r="J117" s="35" t="str">
        <f t="shared" si="10"/>
        <v>Gestión Tecnologías de Información y Comunicación</v>
      </c>
      <c r="K117" s="35" t="s">
        <v>359</v>
      </c>
      <c r="L117" s="35"/>
    </row>
    <row r="118" spans="3:12" x14ac:dyDescent="0.25">
      <c r="C118" s="46" t="s">
        <v>47</v>
      </c>
      <c r="D118" s="88"/>
      <c r="E118" s="37">
        <v>2000</v>
      </c>
      <c r="F118" s="34">
        <f t="shared" si="9"/>
        <v>0</v>
      </c>
      <c r="G118" s="102"/>
      <c r="H118" s="47" t="s">
        <v>974</v>
      </c>
      <c r="I118" s="47" t="str">
        <f>VLOOKUP(H118,Presupuesto!$B$11:$C$565,2,0)</f>
        <v>EQUIPO DE COMPUTACION</v>
      </c>
      <c r="J118" s="35" t="str">
        <f t="shared" si="10"/>
        <v>Gestión Tecnologías de Información y Comunicación</v>
      </c>
      <c r="K118" s="35" t="s">
        <v>355</v>
      </c>
      <c r="L118" s="35"/>
    </row>
    <row r="119" spans="3:12" x14ac:dyDescent="0.25">
      <c r="C119" s="46" t="s">
        <v>1441</v>
      </c>
      <c r="D119" s="88"/>
      <c r="E119" s="37">
        <v>1500</v>
      </c>
      <c r="F119" s="34">
        <f t="shared" si="9"/>
        <v>0</v>
      </c>
      <c r="G119" s="102"/>
      <c r="H119" s="47" t="s">
        <v>906</v>
      </c>
      <c r="I119" s="47" t="str">
        <f>VLOOKUP(H119,Presupuesto!$B$11:$C$565,2,0)</f>
        <v>UTILES Y MATERIALES ELECTRICOS</v>
      </c>
      <c r="J119" s="35" t="str">
        <f t="shared" si="10"/>
        <v>Gestión Tecnologías de Información y Comunicación</v>
      </c>
      <c r="K119" s="35" t="s">
        <v>355</v>
      </c>
      <c r="L119" s="35"/>
    </row>
    <row r="120" spans="3:12" x14ac:dyDescent="0.25">
      <c r="C120" s="46" t="s">
        <v>48</v>
      </c>
      <c r="D120" s="88"/>
      <c r="E120" s="37">
        <v>1500</v>
      </c>
      <c r="F120" s="34">
        <f t="shared" si="9"/>
        <v>0</v>
      </c>
      <c r="G120" s="102"/>
      <c r="H120" s="47" t="s">
        <v>974</v>
      </c>
      <c r="I120" s="47" t="str">
        <f>VLOOKUP(H120,Presupuesto!$B$11:$C$565,2,0)</f>
        <v>EQUIPO DE COMPUTACION</v>
      </c>
      <c r="J120" s="35" t="str">
        <f t="shared" si="10"/>
        <v>Gestión Tecnologías de Información y Comunicación</v>
      </c>
      <c r="K120" s="35" t="s">
        <v>355</v>
      </c>
      <c r="L120" s="35"/>
    </row>
    <row r="121" spans="3:12" x14ac:dyDescent="0.25">
      <c r="C121" s="46" t="s">
        <v>49</v>
      </c>
      <c r="D121" s="88"/>
      <c r="E121" s="37">
        <v>500</v>
      </c>
      <c r="F121" s="34">
        <f t="shared" si="9"/>
        <v>0</v>
      </c>
      <c r="G121" s="102"/>
      <c r="H121" s="47" t="s">
        <v>915</v>
      </c>
      <c r="I121" s="47" t="str">
        <f>VLOOKUP(H121,Presupuesto!$B$11:$C$565,2,0)</f>
        <v>OTROS RESPUESTOS Y ACCESORIOS MENORES</v>
      </c>
      <c r="J121" s="35" t="str">
        <f t="shared" si="10"/>
        <v>Gestión Tecnologías de Información y Comunicación</v>
      </c>
      <c r="K121" s="35" t="s">
        <v>355</v>
      </c>
      <c r="L121" s="35"/>
    </row>
    <row r="122" spans="3:12" ht="15.75" thickBot="1" x14ac:dyDescent="0.3">
      <c r="C122" s="39" t="s">
        <v>50</v>
      </c>
      <c r="D122" s="96"/>
      <c r="E122" s="41">
        <v>20</v>
      </c>
      <c r="F122" s="42">
        <f t="shared" si="9"/>
        <v>0</v>
      </c>
      <c r="G122" s="99"/>
      <c r="H122" s="43" t="s">
        <v>915</v>
      </c>
      <c r="I122" s="43" t="str">
        <f>VLOOKUP(H122,Presupuesto!$B$11:$C$565,2,0)</f>
        <v>OTROS RESPUESTOS Y ACCESORIOS MENORES</v>
      </c>
      <c r="J122" s="43" t="str">
        <f t="shared" si="10"/>
        <v>Gestión Tecnologías de Información y Comunicación</v>
      </c>
      <c r="K122" s="61" t="s">
        <v>354</v>
      </c>
      <c r="L122" s="61"/>
    </row>
    <row r="123" spans="3:12" x14ac:dyDescent="0.25">
      <c r="F123" s="30"/>
      <c r="G123" s="14"/>
      <c r="H123" s="14"/>
      <c r="I123" s="14"/>
    </row>
    <row r="124" spans="3:12" ht="15.75" thickBot="1" x14ac:dyDescent="0.3"/>
    <row r="125" spans="3:12" ht="15.75" thickBot="1" x14ac:dyDescent="0.3">
      <c r="C125" s="1" t="s">
        <v>11</v>
      </c>
      <c r="D125" s="45">
        <f>SUM(F132:F145)</f>
        <v>0</v>
      </c>
      <c r="F125" s="8"/>
      <c r="G125" s="17"/>
      <c r="H125" s="8"/>
      <c r="I125" s="8"/>
    </row>
    <row r="126" spans="3:12" x14ac:dyDescent="0.25">
      <c r="C126" s="8"/>
      <c r="D126" s="3"/>
      <c r="E126" s="30"/>
      <c r="F126" s="30"/>
      <c r="G126" s="30"/>
      <c r="H126" s="14"/>
      <c r="I126" s="14"/>
      <c r="J126" s="14"/>
      <c r="K126" s="49"/>
    </row>
    <row r="127" spans="3:12" x14ac:dyDescent="0.25">
      <c r="C127" s="8"/>
      <c r="D127" s="3"/>
      <c r="E127" s="30"/>
      <c r="F127" s="30"/>
      <c r="G127" s="30"/>
      <c r="H127" s="14"/>
      <c r="I127" s="14"/>
      <c r="J127" s="14"/>
      <c r="K127" s="49"/>
    </row>
    <row r="128" spans="3:12" ht="15.75" x14ac:dyDescent="0.25">
      <c r="C128" s="139" t="s">
        <v>352</v>
      </c>
      <c r="D128" s="302"/>
      <c r="E128" s="30"/>
      <c r="F128" s="30"/>
      <c r="G128" s="30"/>
      <c r="H128" s="14"/>
      <c r="I128" s="14"/>
      <c r="J128" s="14"/>
      <c r="K128" s="49"/>
    </row>
    <row r="129" spans="3:12" ht="18.75" x14ac:dyDescent="0.25">
      <c r="C129" s="147"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
      <c r="E129" s="30"/>
      <c r="F129" s="30"/>
      <c r="G129" s="30"/>
      <c r="H129" s="14"/>
      <c r="I129" s="14"/>
      <c r="J129" s="14"/>
      <c r="K129" s="49"/>
    </row>
    <row r="130" spans="3:12" x14ac:dyDescent="0.25">
      <c r="F130" s="30"/>
      <c r="G130" s="14"/>
      <c r="H130" s="14"/>
      <c r="I130" s="14"/>
    </row>
    <row r="131" spans="3:12" ht="30.75" thickBot="1" x14ac:dyDescent="0.3">
      <c r="C131" s="86" t="s">
        <v>12</v>
      </c>
      <c r="D131" s="86" t="s">
        <v>23</v>
      </c>
      <c r="E131" s="86" t="s">
        <v>25</v>
      </c>
      <c r="F131" s="87" t="s">
        <v>6</v>
      </c>
      <c r="G131" s="87" t="s">
        <v>91</v>
      </c>
      <c r="H131" s="86" t="s">
        <v>14</v>
      </c>
      <c r="I131" s="86" t="s">
        <v>92</v>
      </c>
      <c r="J131" s="86" t="s">
        <v>370</v>
      </c>
      <c r="K131" s="86" t="s">
        <v>371</v>
      </c>
      <c r="L131" s="86" t="s">
        <v>424</v>
      </c>
    </row>
    <row r="132" spans="3:12" ht="15.75" thickBot="1" x14ac:dyDescent="0.3">
      <c r="C132" s="240" t="s">
        <v>1299</v>
      </c>
      <c r="D132" s="95"/>
      <c r="E132" s="33">
        <f>HLOOKUP($C132,$CB$2:$CE$3,2,0)</f>
        <v>15000</v>
      </c>
      <c r="F132" s="34">
        <f>D132*E132</f>
        <v>0</v>
      </c>
      <c r="G132" s="102"/>
      <c r="H132" s="35" t="s">
        <v>974</v>
      </c>
      <c r="I132" s="35" t="str">
        <f>VLOOKUP(H132,Presupuesto!$B$11:$C$565,2,0)</f>
        <v>EQUIPO DE COMPUTACION</v>
      </c>
      <c r="J132" s="155" t="s">
        <v>1413</v>
      </c>
      <c r="K132" s="35" t="s">
        <v>354</v>
      </c>
      <c r="L132" s="35"/>
    </row>
    <row r="133" spans="3:12" x14ac:dyDescent="0.25">
      <c r="C133" s="240" t="s">
        <v>1297</v>
      </c>
      <c r="D133" s="88"/>
      <c r="E133" s="33">
        <f>HLOOKUP($C133,$CB$2:$CE$3,2,0)</f>
        <v>35000</v>
      </c>
      <c r="F133" s="34">
        <f>D133*E133</f>
        <v>0</v>
      </c>
      <c r="G133" s="102"/>
      <c r="H133" s="38" t="s">
        <v>974</v>
      </c>
      <c r="I133" s="38" t="str">
        <f>VLOOKUP(H133,Presupuesto!$B$11:$C$565,2,0)</f>
        <v>EQUIPO DE COMPUTACION</v>
      </c>
      <c r="J133" s="35" t="str">
        <f>$J$132</f>
        <v>Posgrado</v>
      </c>
      <c r="K133" s="35" t="s">
        <v>372</v>
      </c>
      <c r="L133" s="35"/>
    </row>
    <row r="134" spans="3:12" x14ac:dyDescent="0.25">
      <c r="C134" s="36" t="s">
        <v>41</v>
      </c>
      <c r="D134" s="88"/>
      <c r="E134" s="37">
        <v>4000</v>
      </c>
      <c r="F134" s="34">
        <f t="shared" ref="F134:F145" si="11">D134*E134</f>
        <v>0</v>
      </c>
      <c r="G134" s="102"/>
      <c r="H134" s="38" t="s">
        <v>946</v>
      </c>
      <c r="I134" s="38" t="str">
        <f>VLOOKUP(H134,Presupuesto!$B$11:$C$565,2,0)</f>
        <v>EQUIPOS VARIOS DE OFICINA</v>
      </c>
      <c r="J134" s="35" t="str">
        <f t="shared" ref="J134:J144" si="12">$J$132</f>
        <v>Posgrado</v>
      </c>
      <c r="K134" s="35" t="s">
        <v>355</v>
      </c>
      <c r="L134" s="35"/>
    </row>
    <row r="135" spans="3:12" x14ac:dyDescent="0.25">
      <c r="C135" s="36" t="s">
        <v>42</v>
      </c>
      <c r="D135" s="88"/>
      <c r="E135" s="37">
        <v>8000</v>
      </c>
      <c r="F135" s="34">
        <f t="shared" si="11"/>
        <v>0</v>
      </c>
      <c r="G135" s="102"/>
      <c r="H135" s="38" t="s">
        <v>974</v>
      </c>
      <c r="I135" s="38" t="str">
        <f>VLOOKUP(H135,Presupuesto!$B$11:$C$565,2,0)</f>
        <v>EQUIPO DE COMPUTACION</v>
      </c>
      <c r="J135" s="35" t="str">
        <f t="shared" si="12"/>
        <v>Posgrado</v>
      </c>
      <c r="K135" s="35" t="s">
        <v>355</v>
      </c>
      <c r="L135" s="35"/>
    </row>
    <row r="136" spans="3:12" x14ac:dyDescent="0.25">
      <c r="C136" s="36" t="s">
        <v>43</v>
      </c>
      <c r="D136" s="88"/>
      <c r="E136" s="37">
        <v>5000</v>
      </c>
      <c r="F136" s="34">
        <f t="shared" si="11"/>
        <v>0</v>
      </c>
      <c r="G136" s="102"/>
      <c r="H136" s="38" t="s">
        <v>974</v>
      </c>
      <c r="I136" s="38" t="str">
        <f>VLOOKUP(H136,Presupuesto!$B$11:$C$565,2,0)</f>
        <v>EQUIPO DE COMPUTACION</v>
      </c>
      <c r="J136" s="35" t="str">
        <f t="shared" si="12"/>
        <v>Posgrado</v>
      </c>
      <c r="K136" s="35" t="s">
        <v>355</v>
      </c>
      <c r="L136" s="35"/>
    </row>
    <row r="137" spans="3:12" x14ac:dyDescent="0.25">
      <c r="C137" s="36" t="s">
        <v>8</v>
      </c>
      <c r="D137" s="88"/>
      <c r="E137" s="37">
        <v>13000</v>
      </c>
      <c r="F137" s="34">
        <f t="shared" si="11"/>
        <v>0</v>
      </c>
      <c r="G137" s="102"/>
      <c r="H137" s="38" t="s">
        <v>960</v>
      </c>
      <c r="I137" s="38" t="str">
        <f>VLOOKUP(H137,Presupuesto!$B$11:$C$565,2,0)</f>
        <v>EQUIPO DE TRANSPORTE TRACCION Y ELEVACION</v>
      </c>
      <c r="J137" s="35" t="str">
        <f t="shared" si="12"/>
        <v>Posgrado</v>
      </c>
      <c r="K137" s="35" t="s">
        <v>355</v>
      </c>
      <c r="L137" s="35"/>
    </row>
    <row r="138" spans="3:12" x14ac:dyDescent="0.25">
      <c r="C138" s="36" t="s">
        <v>44</v>
      </c>
      <c r="D138" s="88"/>
      <c r="E138" s="37">
        <v>15000</v>
      </c>
      <c r="F138" s="34">
        <f t="shared" si="11"/>
        <v>0</v>
      </c>
      <c r="G138" s="102"/>
      <c r="H138" s="38" t="s">
        <v>960</v>
      </c>
      <c r="I138" s="38" t="str">
        <f>VLOOKUP(H138,Presupuesto!$B$11:$C$565,2,0)</f>
        <v>EQUIPO DE TRANSPORTE TRACCION Y ELEVACION</v>
      </c>
      <c r="J138" s="35" t="str">
        <f t="shared" si="12"/>
        <v>Posgrado</v>
      </c>
      <c r="K138" s="35" t="s">
        <v>355</v>
      </c>
      <c r="L138" s="35"/>
    </row>
    <row r="139" spans="3:12" x14ac:dyDescent="0.25">
      <c r="C139" s="36" t="s">
        <v>45</v>
      </c>
      <c r="D139" s="88"/>
      <c r="E139" s="37">
        <v>10000</v>
      </c>
      <c r="F139" s="34">
        <f t="shared" si="11"/>
        <v>0</v>
      </c>
      <c r="G139" s="102"/>
      <c r="H139" s="38" t="s">
        <v>960</v>
      </c>
      <c r="I139" s="38" t="str">
        <f>VLOOKUP(H139,Presupuesto!$B$11:$C$565,2,0)</f>
        <v>EQUIPO DE TRANSPORTE TRACCION Y ELEVACION</v>
      </c>
      <c r="J139" s="35" t="str">
        <f t="shared" si="12"/>
        <v>Posgrado</v>
      </c>
      <c r="K139" s="35" t="s">
        <v>363</v>
      </c>
      <c r="L139" s="35"/>
    </row>
    <row r="140" spans="3:12" x14ac:dyDescent="0.25">
      <c r="C140" s="36" t="s">
        <v>46</v>
      </c>
      <c r="D140" s="88"/>
      <c r="E140" s="37">
        <v>10000</v>
      </c>
      <c r="F140" s="34">
        <f t="shared" si="11"/>
        <v>0</v>
      </c>
      <c r="G140" s="102"/>
      <c r="H140" s="38" t="s">
        <v>1006</v>
      </c>
      <c r="I140" s="38" t="str">
        <f>VLOOKUP(H140,Presupuesto!$B$11:$C$565,2,0)</f>
        <v>APLICACIONES INFORMATICAS</v>
      </c>
      <c r="J140" s="35" t="str">
        <f t="shared" si="12"/>
        <v>Posgrado</v>
      </c>
      <c r="K140" s="35" t="s">
        <v>359</v>
      </c>
      <c r="L140" s="35"/>
    </row>
    <row r="141" spans="3:12" x14ac:dyDescent="0.25">
      <c r="C141" s="46" t="s">
        <v>47</v>
      </c>
      <c r="D141" s="88"/>
      <c r="E141" s="37">
        <v>2000</v>
      </c>
      <c r="F141" s="34">
        <f t="shared" si="11"/>
        <v>0</v>
      </c>
      <c r="G141" s="102"/>
      <c r="H141" s="47" t="s">
        <v>974</v>
      </c>
      <c r="I141" s="47" t="str">
        <f>VLOOKUP(H141,Presupuesto!$B$11:$C$565,2,0)</f>
        <v>EQUIPO DE COMPUTACION</v>
      </c>
      <c r="J141" s="35" t="str">
        <f t="shared" si="12"/>
        <v>Posgrado</v>
      </c>
      <c r="K141" s="35" t="s">
        <v>355</v>
      </c>
      <c r="L141" s="35"/>
    </row>
    <row r="142" spans="3:12" x14ac:dyDescent="0.25">
      <c r="C142" s="46" t="s">
        <v>1441</v>
      </c>
      <c r="D142" s="88"/>
      <c r="E142" s="37">
        <v>1500</v>
      </c>
      <c r="F142" s="34">
        <f t="shared" si="11"/>
        <v>0</v>
      </c>
      <c r="G142" s="102"/>
      <c r="H142" s="47" t="s">
        <v>906</v>
      </c>
      <c r="I142" s="47" t="str">
        <f>VLOOKUP(H142,Presupuesto!$B$11:$C$565,2,0)</f>
        <v>UTILES Y MATERIALES ELECTRICOS</v>
      </c>
      <c r="J142" s="35" t="str">
        <f t="shared" si="12"/>
        <v>Posgrado</v>
      </c>
      <c r="K142" s="35" t="s">
        <v>355</v>
      </c>
      <c r="L142" s="35"/>
    </row>
    <row r="143" spans="3:12" x14ac:dyDescent="0.25">
      <c r="C143" s="46" t="s">
        <v>48</v>
      </c>
      <c r="D143" s="88"/>
      <c r="E143" s="37">
        <v>1500</v>
      </c>
      <c r="F143" s="34">
        <f t="shared" si="11"/>
        <v>0</v>
      </c>
      <c r="G143" s="102"/>
      <c r="H143" s="47" t="s">
        <v>974</v>
      </c>
      <c r="I143" s="47" t="str">
        <f>VLOOKUP(H143,Presupuesto!$B$11:$C$565,2,0)</f>
        <v>EQUIPO DE COMPUTACION</v>
      </c>
      <c r="J143" s="35" t="str">
        <f t="shared" si="12"/>
        <v>Posgrado</v>
      </c>
      <c r="K143" s="35" t="s">
        <v>355</v>
      </c>
      <c r="L143" s="35"/>
    </row>
    <row r="144" spans="3:12" x14ac:dyDescent="0.25">
      <c r="C144" s="46" t="s">
        <v>49</v>
      </c>
      <c r="D144" s="88"/>
      <c r="E144" s="37">
        <v>500</v>
      </c>
      <c r="F144" s="34">
        <f t="shared" si="11"/>
        <v>0</v>
      </c>
      <c r="G144" s="102"/>
      <c r="H144" s="47" t="s">
        <v>915</v>
      </c>
      <c r="I144" s="47" t="str">
        <f>VLOOKUP(H144,Presupuesto!$B$11:$C$565,2,0)</f>
        <v>OTROS RESPUESTOS Y ACCESORIOS MENORES</v>
      </c>
      <c r="J144" s="35" t="str">
        <f t="shared" si="12"/>
        <v>Posgrado</v>
      </c>
      <c r="K144" s="35" t="s">
        <v>355</v>
      </c>
      <c r="L144" s="35"/>
    </row>
    <row r="145" spans="3:12" ht="15.75" thickBot="1" x14ac:dyDescent="0.3">
      <c r="C145" s="39" t="s">
        <v>50</v>
      </c>
      <c r="D145" s="96"/>
      <c r="E145" s="41">
        <v>20</v>
      </c>
      <c r="F145" s="42">
        <f t="shared" si="11"/>
        <v>0</v>
      </c>
      <c r="G145" s="99"/>
      <c r="H145" s="43" t="s">
        <v>915</v>
      </c>
      <c r="I145" s="43" t="str">
        <f>VLOOKUP(H145,Presupuesto!$B$11:$C$565,2,0)</f>
        <v>OTROS RESPUESTOS Y ACCESORIOS MENORES</v>
      </c>
      <c r="J145" s="43" t="str">
        <f>$J$132</f>
        <v>Posgrado</v>
      </c>
      <c r="K145" s="61" t="s">
        <v>354</v>
      </c>
      <c r="L145" s="61"/>
    </row>
    <row r="147" spans="3:12" ht="15.75" thickBot="1" x14ac:dyDescent="0.3"/>
    <row r="148" spans="3:12" ht="15.75" thickBot="1" x14ac:dyDescent="0.3">
      <c r="C148" s="1" t="s">
        <v>11</v>
      </c>
      <c r="D148" s="45">
        <f>SUM(F155:F168)</f>
        <v>0</v>
      </c>
      <c r="F148" s="8"/>
      <c r="G148" s="17"/>
      <c r="H148" s="8"/>
      <c r="I148" s="8"/>
    </row>
    <row r="149" spans="3:12" x14ac:dyDescent="0.25">
      <c r="C149" s="8"/>
      <c r="D149" s="3"/>
      <c r="E149" s="30"/>
      <c r="F149" s="30"/>
      <c r="G149" s="30"/>
      <c r="H149" s="14"/>
      <c r="I149" s="14"/>
      <c r="J149" s="14"/>
      <c r="K149" s="49"/>
    </row>
    <row r="150" spans="3:12" x14ac:dyDescent="0.25">
      <c r="C150" s="8"/>
      <c r="D150" s="3"/>
      <c r="E150" s="30"/>
      <c r="F150" s="30"/>
      <c r="G150" s="30"/>
      <c r="H150" s="14"/>
      <c r="I150" s="14"/>
      <c r="J150" s="14"/>
      <c r="K150" s="49"/>
    </row>
    <row r="151" spans="3:12" ht="15.75" x14ac:dyDescent="0.25">
      <c r="C151" s="139" t="s">
        <v>352</v>
      </c>
      <c r="D151" s="302"/>
      <c r="E151" s="30"/>
      <c r="F151" s="30"/>
      <c r="G151" s="30"/>
      <c r="H151" s="14"/>
      <c r="I151" s="14"/>
      <c r="J151" s="14"/>
      <c r="K151" s="49"/>
    </row>
    <row r="152" spans="3:12" ht="18.75" x14ac:dyDescent="0.25">
      <c r="C152" s="147"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
      <c r="E152" s="30"/>
      <c r="F152" s="30"/>
      <c r="G152" s="30"/>
      <c r="H152" s="14"/>
      <c r="I152" s="14"/>
      <c r="J152" s="14"/>
      <c r="K152" s="49"/>
    </row>
    <row r="153" spans="3:12" x14ac:dyDescent="0.25">
      <c r="F153" s="30"/>
      <c r="G153" s="14"/>
      <c r="H153" s="14"/>
      <c r="I153" s="14"/>
    </row>
    <row r="154" spans="3:12" ht="30.75" thickBot="1" x14ac:dyDescent="0.3">
      <c r="C154" s="86" t="s">
        <v>12</v>
      </c>
      <c r="D154" s="86" t="s">
        <v>23</v>
      </c>
      <c r="E154" s="86" t="s">
        <v>25</v>
      </c>
      <c r="F154" s="87" t="s">
        <v>6</v>
      </c>
      <c r="G154" s="87" t="s">
        <v>91</v>
      </c>
      <c r="H154" s="86" t="s">
        <v>14</v>
      </c>
      <c r="I154" s="86" t="s">
        <v>92</v>
      </c>
      <c r="J154" s="86" t="s">
        <v>370</v>
      </c>
      <c r="K154" s="86" t="s">
        <v>371</v>
      </c>
      <c r="L154" s="86" t="s">
        <v>424</v>
      </c>
    </row>
    <row r="155" spans="3:12" ht="15.75" thickBot="1" x14ac:dyDescent="0.3">
      <c r="C155" s="240" t="s">
        <v>1299</v>
      </c>
      <c r="D155" s="95"/>
      <c r="E155" s="33">
        <f>HLOOKUP($C155,$CB$2:$CE$3,2,0)</f>
        <v>15000</v>
      </c>
      <c r="F155" s="34">
        <f>D155*E155</f>
        <v>0</v>
      </c>
      <c r="G155" s="102"/>
      <c r="H155" s="35" t="s">
        <v>974</v>
      </c>
      <c r="I155" s="35" t="str">
        <f>VLOOKUP(H155,Presupuesto!$B$11:$C$565,2,0)</f>
        <v>EQUIPO DE COMPUTACION</v>
      </c>
      <c r="J155" s="155" t="s">
        <v>1413</v>
      </c>
      <c r="K155" s="35" t="s">
        <v>354</v>
      </c>
      <c r="L155" s="35"/>
    </row>
    <row r="156" spans="3:12" x14ac:dyDescent="0.25">
      <c r="C156" s="240" t="s">
        <v>1297</v>
      </c>
      <c r="D156" s="88"/>
      <c r="E156" s="33">
        <f>HLOOKUP($C156,$CB$2:$CE$3,2,0)</f>
        <v>35000</v>
      </c>
      <c r="F156" s="34">
        <f>D156*E156</f>
        <v>0</v>
      </c>
      <c r="G156" s="102"/>
      <c r="H156" s="38" t="s">
        <v>974</v>
      </c>
      <c r="I156" s="38" t="str">
        <f>VLOOKUP(H156,Presupuesto!$B$11:$C$565,2,0)</f>
        <v>EQUIPO DE COMPUTACION</v>
      </c>
      <c r="J156" s="35" t="str">
        <f>$J$155</f>
        <v>Posgrado</v>
      </c>
      <c r="K156" s="35" t="s">
        <v>372</v>
      </c>
      <c r="L156" s="35"/>
    </row>
    <row r="157" spans="3:12" x14ac:dyDescent="0.25">
      <c r="C157" s="36" t="s">
        <v>41</v>
      </c>
      <c r="D157" s="88"/>
      <c r="E157" s="37">
        <v>4000</v>
      </c>
      <c r="F157" s="34">
        <f t="shared" ref="F157:F168" si="13">D157*E157</f>
        <v>0</v>
      </c>
      <c r="G157" s="102"/>
      <c r="H157" s="38" t="s">
        <v>946</v>
      </c>
      <c r="I157" s="38" t="str">
        <f>VLOOKUP(H157,Presupuesto!$B$11:$C$565,2,0)</f>
        <v>EQUIPOS VARIOS DE OFICINA</v>
      </c>
      <c r="J157" s="35" t="str">
        <f t="shared" ref="J157:J168" si="14">$J$155</f>
        <v>Posgrado</v>
      </c>
      <c r="K157" s="35" t="s">
        <v>355</v>
      </c>
      <c r="L157" s="35"/>
    </row>
    <row r="158" spans="3:12" x14ac:dyDescent="0.25">
      <c r="C158" s="36" t="s">
        <v>42</v>
      </c>
      <c r="D158" s="88"/>
      <c r="E158" s="37">
        <v>8000</v>
      </c>
      <c r="F158" s="34">
        <f t="shared" si="13"/>
        <v>0</v>
      </c>
      <c r="G158" s="102"/>
      <c r="H158" s="38" t="s">
        <v>974</v>
      </c>
      <c r="I158" s="38" t="str">
        <f>VLOOKUP(H158,Presupuesto!$B$11:$C$565,2,0)</f>
        <v>EQUIPO DE COMPUTACION</v>
      </c>
      <c r="J158" s="35" t="str">
        <f t="shared" si="14"/>
        <v>Posgrado</v>
      </c>
      <c r="K158" s="35" t="s">
        <v>355</v>
      </c>
      <c r="L158" s="35"/>
    </row>
    <row r="159" spans="3:12" x14ac:dyDescent="0.25">
      <c r="C159" s="36" t="s">
        <v>43</v>
      </c>
      <c r="D159" s="88"/>
      <c r="E159" s="37">
        <v>5000</v>
      </c>
      <c r="F159" s="34">
        <f t="shared" si="13"/>
        <v>0</v>
      </c>
      <c r="G159" s="102"/>
      <c r="H159" s="38" t="s">
        <v>974</v>
      </c>
      <c r="I159" s="38" t="str">
        <f>VLOOKUP(H159,Presupuesto!$B$11:$C$565,2,0)</f>
        <v>EQUIPO DE COMPUTACION</v>
      </c>
      <c r="J159" s="35" t="str">
        <f t="shared" si="14"/>
        <v>Posgrado</v>
      </c>
      <c r="K159" s="35" t="s">
        <v>355</v>
      </c>
      <c r="L159" s="35"/>
    </row>
    <row r="160" spans="3:12" x14ac:dyDescent="0.25">
      <c r="C160" s="36" t="s">
        <v>8</v>
      </c>
      <c r="D160" s="88"/>
      <c r="E160" s="37">
        <v>13000</v>
      </c>
      <c r="F160" s="34">
        <f t="shared" si="13"/>
        <v>0</v>
      </c>
      <c r="G160" s="102"/>
      <c r="H160" s="38" t="s">
        <v>960</v>
      </c>
      <c r="I160" s="38" t="str">
        <f>VLOOKUP(H160,Presupuesto!$B$11:$C$565,2,0)</f>
        <v>EQUIPO DE TRANSPORTE TRACCION Y ELEVACION</v>
      </c>
      <c r="J160" s="35" t="str">
        <f t="shared" si="14"/>
        <v>Posgrado</v>
      </c>
      <c r="K160" s="35" t="s">
        <v>355</v>
      </c>
      <c r="L160" s="35"/>
    </row>
    <row r="161" spans="3:12" x14ac:dyDescent="0.25">
      <c r="C161" s="36" t="s">
        <v>44</v>
      </c>
      <c r="D161" s="88"/>
      <c r="E161" s="37">
        <v>15000</v>
      </c>
      <c r="F161" s="34">
        <f t="shared" si="13"/>
        <v>0</v>
      </c>
      <c r="G161" s="102"/>
      <c r="H161" s="38" t="s">
        <v>960</v>
      </c>
      <c r="I161" s="38" t="str">
        <f>VLOOKUP(H161,Presupuesto!$B$11:$C$565,2,0)</f>
        <v>EQUIPO DE TRANSPORTE TRACCION Y ELEVACION</v>
      </c>
      <c r="J161" s="35" t="str">
        <f t="shared" si="14"/>
        <v>Posgrado</v>
      </c>
      <c r="K161" s="35" t="s">
        <v>355</v>
      </c>
      <c r="L161" s="35"/>
    </row>
    <row r="162" spans="3:12" x14ac:dyDescent="0.25">
      <c r="C162" s="36" t="s">
        <v>45</v>
      </c>
      <c r="D162" s="88"/>
      <c r="E162" s="37">
        <v>10000</v>
      </c>
      <c r="F162" s="34">
        <f t="shared" si="13"/>
        <v>0</v>
      </c>
      <c r="G162" s="102"/>
      <c r="H162" s="38" t="s">
        <v>960</v>
      </c>
      <c r="I162" s="38" t="str">
        <f>VLOOKUP(H162,Presupuesto!$B$11:$C$565,2,0)</f>
        <v>EQUIPO DE TRANSPORTE TRACCION Y ELEVACION</v>
      </c>
      <c r="J162" s="35" t="str">
        <f t="shared" si="14"/>
        <v>Posgrado</v>
      </c>
      <c r="K162" s="35" t="s">
        <v>363</v>
      </c>
      <c r="L162" s="35"/>
    </row>
    <row r="163" spans="3:12" x14ac:dyDescent="0.25">
      <c r="C163" s="36" t="s">
        <v>46</v>
      </c>
      <c r="D163" s="88"/>
      <c r="E163" s="37">
        <v>10000</v>
      </c>
      <c r="F163" s="34">
        <f t="shared" si="13"/>
        <v>0</v>
      </c>
      <c r="G163" s="102"/>
      <c r="H163" s="38" t="s">
        <v>1006</v>
      </c>
      <c r="I163" s="38" t="str">
        <f>VLOOKUP(H163,Presupuesto!$B$11:$C$565,2,0)</f>
        <v>APLICACIONES INFORMATICAS</v>
      </c>
      <c r="J163" s="35" t="str">
        <f t="shared" si="14"/>
        <v>Posgrado</v>
      </c>
      <c r="K163" s="35" t="s">
        <v>359</v>
      </c>
      <c r="L163" s="35"/>
    </row>
    <row r="164" spans="3:12" x14ac:dyDescent="0.25">
      <c r="C164" s="46" t="s">
        <v>47</v>
      </c>
      <c r="D164" s="88"/>
      <c r="E164" s="37">
        <v>2000</v>
      </c>
      <c r="F164" s="34">
        <f t="shared" si="13"/>
        <v>0</v>
      </c>
      <c r="G164" s="102"/>
      <c r="H164" s="47" t="s">
        <v>974</v>
      </c>
      <c r="I164" s="47" t="str">
        <f>VLOOKUP(H164,Presupuesto!$B$11:$C$565,2,0)</f>
        <v>EQUIPO DE COMPUTACION</v>
      </c>
      <c r="J164" s="35" t="str">
        <f t="shared" si="14"/>
        <v>Posgrado</v>
      </c>
      <c r="K164" s="35" t="s">
        <v>355</v>
      </c>
      <c r="L164" s="35"/>
    </row>
    <row r="165" spans="3:12" x14ac:dyDescent="0.25">
      <c r="C165" s="46" t="s">
        <v>1441</v>
      </c>
      <c r="D165" s="88"/>
      <c r="E165" s="37">
        <v>1500</v>
      </c>
      <c r="F165" s="34">
        <f t="shared" si="13"/>
        <v>0</v>
      </c>
      <c r="G165" s="102"/>
      <c r="H165" s="47" t="s">
        <v>906</v>
      </c>
      <c r="I165" s="47" t="str">
        <f>VLOOKUP(H165,Presupuesto!$B$11:$C$565,2,0)</f>
        <v>UTILES Y MATERIALES ELECTRICOS</v>
      </c>
      <c r="J165" s="35" t="str">
        <f t="shared" si="14"/>
        <v>Posgrado</v>
      </c>
      <c r="K165" s="35" t="s">
        <v>355</v>
      </c>
      <c r="L165" s="35"/>
    </row>
    <row r="166" spans="3:12" x14ac:dyDescent="0.25">
      <c r="C166" s="46" t="s">
        <v>48</v>
      </c>
      <c r="D166" s="88"/>
      <c r="E166" s="37">
        <v>1500</v>
      </c>
      <c r="F166" s="34">
        <f t="shared" si="13"/>
        <v>0</v>
      </c>
      <c r="G166" s="102"/>
      <c r="H166" s="47" t="s">
        <v>974</v>
      </c>
      <c r="I166" s="47" t="str">
        <f>VLOOKUP(H166,Presupuesto!$B$11:$C$565,2,0)</f>
        <v>EQUIPO DE COMPUTACION</v>
      </c>
      <c r="J166" s="35" t="str">
        <f t="shared" si="14"/>
        <v>Posgrado</v>
      </c>
      <c r="K166" s="35" t="s">
        <v>355</v>
      </c>
      <c r="L166" s="35"/>
    </row>
    <row r="167" spans="3:12" x14ac:dyDescent="0.25">
      <c r="C167" s="46" t="s">
        <v>49</v>
      </c>
      <c r="D167" s="88"/>
      <c r="E167" s="37">
        <v>500</v>
      </c>
      <c r="F167" s="34">
        <f t="shared" si="13"/>
        <v>0</v>
      </c>
      <c r="G167" s="102"/>
      <c r="H167" s="47" t="s">
        <v>915</v>
      </c>
      <c r="I167" s="47" t="str">
        <f>VLOOKUP(H167,Presupuesto!$B$11:$C$565,2,0)</f>
        <v>OTROS RESPUESTOS Y ACCESORIOS MENORES</v>
      </c>
      <c r="J167" s="35" t="str">
        <f t="shared" si="14"/>
        <v>Posgrado</v>
      </c>
      <c r="K167" s="35" t="s">
        <v>355</v>
      </c>
      <c r="L167" s="35"/>
    </row>
    <row r="168" spans="3:12" ht="15.75" thickBot="1" x14ac:dyDescent="0.3">
      <c r="C168" s="39" t="s">
        <v>50</v>
      </c>
      <c r="D168" s="96"/>
      <c r="E168" s="41">
        <v>20</v>
      </c>
      <c r="F168" s="42">
        <f t="shared" si="13"/>
        <v>0</v>
      </c>
      <c r="G168" s="99"/>
      <c r="H168" s="43" t="s">
        <v>915</v>
      </c>
      <c r="I168" s="43" t="str">
        <f>VLOOKUP(H168,Presupuesto!$B$11:$C$565,2,0)</f>
        <v>OTROS RESPUESTOS Y ACCESORIOS MENORES</v>
      </c>
      <c r="J168" s="43" t="str">
        <f t="shared" si="14"/>
        <v>Posgrado</v>
      </c>
      <c r="K168" s="61" t="s">
        <v>354</v>
      </c>
      <c r="L168" s="61"/>
    </row>
    <row r="169" spans="3:12" x14ac:dyDescent="0.25">
      <c r="F169" s="30"/>
      <c r="G169" s="14"/>
      <c r="H169" s="14"/>
      <c r="I169" s="14"/>
    </row>
    <row r="170" spans="3:12" ht="15.75" thickBot="1" x14ac:dyDescent="0.3"/>
    <row r="171" spans="3:12" ht="15.75" thickBot="1" x14ac:dyDescent="0.3">
      <c r="C171" s="1" t="s">
        <v>11</v>
      </c>
      <c r="D171" s="45">
        <f>SUM(F178:F191)</f>
        <v>0</v>
      </c>
      <c r="F171" s="8"/>
      <c r="G171" s="17"/>
      <c r="H171" s="8"/>
      <c r="I171" s="8"/>
    </row>
    <row r="172" spans="3:12" x14ac:dyDescent="0.25">
      <c r="C172" s="8"/>
      <c r="D172" s="3"/>
      <c r="E172" s="30"/>
      <c r="F172" s="30"/>
      <c r="G172" s="30"/>
      <c r="H172" s="14"/>
      <c r="I172" s="14"/>
      <c r="J172" s="14"/>
      <c r="K172" s="49"/>
    </row>
    <row r="173" spans="3:12" x14ac:dyDescent="0.25">
      <c r="C173" s="8"/>
      <c r="D173" s="3"/>
      <c r="E173" s="30"/>
      <c r="F173" s="30"/>
      <c r="G173" s="30"/>
      <c r="H173" s="14"/>
      <c r="I173" s="14"/>
      <c r="J173" s="14"/>
      <c r="K173" s="49"/>
    </row>
    <row r="174" spans="3:12" ht="15.75" x14ac:dyDescent="0.25">
      <c r="C174" s="139" t="s">
        <v>352</v>
      </c>
      <c r="D174" s="302"/>
      <c r="E174" s="30"/>
      <c r="F174" s="30"/>
      <c r="G174" s="30"/>
      <c r="H174" s="14"/>
      <c r="I174" s="14"/>
      <c r="J174" s="14"/>
      <c r="K174" s="49"/>
    </row>
    <row r="175" spans="3:12" ht="18.75" x14ac:dyDescent="0.25">
      <c r="C175" s="147"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
      <c r="E175" s="30"/>
      <c r="F175" s="30"/>
      <c r="G175" s="30"/>
      <c r="H175" s="14"/>
      <c r="I175" s="14"/>
      <c r="J175" s="14"/>
      <c r="K175" s="49"/>
    </row>
    <row r="176" spans="3:12" x14ac:dyDescent="0.25">
      <c r="F176" s="30"/>
      <c r="G176" s="14"/>
      <c r="H176" s="14"/>
      <c r="I176" s="14"/>
    </row>
    <row r="177" spans="3:12" ht="30.75" thickBot="1" x14ac:dyDescent="0.3">
      <c r="C177" s="86" t="s">
        <v>12</v>
      </c>
      <c r="D177" s="86" t="s">
        <v>23</v>
      </c>
      <c r="E177" s="86" t="s">
        <v>25</v>
      </c>
      <c r="F177" s="87" t="s">
        <v>6</v>
      </c>
      <c r="G177" s="87" t="s">
        <v>91</v>
      </c>
      <c r="H177" s="86" t="s">
        <v>14</v>
      </c>
      <c r="I177" s="86" t="s">
        <v>92</v>
      </c>
      <c r="J177" s="86" t="s">
        <v>370</v>
      </c>
      <c r="K177" s="86" t="s">
        <v>371</v>
      </c>
      <c r="L177" s="86" t="s">
        <v>424</v>
      </c>
    </row>
    <row r="178" spans="3:12" ht="15.75" thickBot="1" x14ac:dyDescent="0.3">
      <c r="C178" s="240" t="s">
        <v>1299</v>
      </c>
      <c r="D178" s="95"/>
      <c r="E178" s="33">
        <f>HLOOKUP($C178,$CB$2:$CE$3,2,0)</f>
        <v>15000</v>
      </c>
      <c r="F178" s="34">
        <f>D178*E178</f>
        <v>0</v>
      </c>
      <c r="G178" s="102"/>
      <c r="H178" s="35" t="s">
        <v>974</v>
      </c>
      <c r="I178" s="35" t="str">
        <f>VLOOKUP(H178,Presupuesto!$B$11:$C$565,2,0)</f>
        <v>EQUIPO DE COMPUTACION</v>
      </c>
      <c r="J178" s="155" t="s">
        <v>1413</v>
      </c>
      <c r="K178" s="35" t="s">
        <v>354</v>
      </c>
      <c r="L178" s="35"/>
    </row>
    <row r="179" spans="3:12" x14ac:dyDescent="0.25">
      <c r="C179" s="240" t="s">
        <v>1297</v>
      </c>
      <c r="D179" s="88"/>
      <c r="E179" s="33">
        <f>HLOOKUP($C179,$CB$2:$CE$3,2,0)</f>
        <v>35000</v>
      </c>
      <c r="F179" s="34">
        <f>D179*E179</f>
        <v>0</v>
      </c>
      <c r="G179" s="102"/>
      <c r="H179" s="38" t="s">
        <v>974</v>
      </c>
      <c r="I179" s="38" t="str">
        <f>VLOOKUP(H179,Presupuesto!$B$11:$C$565,2,0)</f>
        <v>EQUIPO DE COMPUTACION</v>
      </c>
      <c r="J179" s="35" t="str">
        <f>$J$178</f>
        <v>Posgrado</v>
      </c>
      <c r="K179" s="35" t="s">
        <v>372</v>
      </c>
      <c r="L179" s="35"/>
    </row>
    <row r="180" spans="3:12" x14ac:dyDescent="0.25">
      <c r="C180" s="36" t="s">
        <v>41</v>
      </c>
      <c r="D180" s="88"/>
      <c r="E180" s="37">
        <v>4000</v>
      </c>
      <c r="F180" s="34">
        <f t="shared" ref="F180:F191" si="15">D180*E180</f>
        <v>0</v>
      </c>
      <c r="G180" s="102"/>
      <c r="H180" s="38" t="s">
        <v>946</v>
      </c>
      <c r="I180" s="38" t="str">
        <f>VLOOKUP(H180,Presupuesto!$B$11:$C$565,2,0)</f>
        <v>EQUIPOS VARIOS DE OFICINA</v>
      </c>
      <c r="J180" s="35" t="str">
        <f t="shared" ref="J180:J191" si="16">$J$178</f>
        <v>Posgrado</v>
      </c>
      <c r="K180" s="35" t="s">
        <v>355</v>
      </c>
      <c r="L180" s="35"/>
    </row>
    <row r="181" spans="3:12" x14ac:dyDescent="0.25">
      <c r="C181" s="36" t="s">
        <v>42</v>
      </c>
      <c r="D181" s="88"/>
      <c r="E181" s="37">
        <v>8000</v>
      </c>
      <c r="F181" s="34">
        <f t="shared" si="15"/>
        <v>0</v>
      </c>
      <c r="G181" s="102"/>
      <c r="H181" s="38" t="s">
        <v>974</v>
      </c>
      <c r="I181" s="38" t="str">
        <f>VLOOKUP(H181,Presupuesto!$B$11:$C$565,2,0)</f>
        <v>EQUIPO DE COMPUTACION</v>
      </c>
      <c r="J181" s="35" t="str">
        <f t="shared" si="16"/>
        <v>Posgrado</v>
      </c>
      <c r="K181" s="35" t="s">
        <v>355</v>
      </c>
      <c r="L181" s="35"/>
    </row>
    <row r="182" spans="3:12" x14ac:dyDescent="0.25">
      <c r="C182" s="36" t="s">
        <v>43</v>
      </c>
      <c r="D182" s="88"/>
      <c r="E182" s="37">
        <v>5000</v>
      </c>
      <c r="F182" s="34">
        <f t="shared" si="15"/>
        <v>0</v>
      </c>
      <c r="G182" s="102"/>
      <c r="H182" s="38" t="s">
        <v>974</v>
      </c>
      <c r="I182" s="38" t="str">
        <f>VLOOKUP(H182,Presupuesto!$B$11:$C$565,2,0)</f>
        <v>EQUIPO DE COMPUTACION</v>
      </c>
      <c r="J182" s="35" t="str">
        <f t="shared" si="16"/>
        <v>Posgrado</v>
      </c>
      <c r="K182" s="35" t="s">
        <v>355</v>
      </c>
      <c r="L182" s="35"/>
    </row>
    <row r="183" spans="3:12" x14ac:dyDescent="0.25">
      <c r="C183" s="36" t="s">
        <v>8</v>
      </c>
      <c r="D183" s="88"/>
      <c r="E183" s="37">
        <v>13000</v>
      </c>
      <c r="F183" s="34">
        <f t="shared" si="15"/>
        <v>0</v>
      </c>
      <c r="G183" s="102"/>
      <c r="H183" s="38" t="s">
        <v>960</v>
      </c>
      <c r="I183" s="38" t="str">
        <f>VLOOKUP(H183,Presupuesto!$B$11:$C$565,2,0)</f>
        <v>EQUIPO DE TRANSPORTE TRACCION Y ELEVACION</v>
      </c>
      <c r="J183" s="35" t="str">
        <f t="shared" si="16"/>
        <v>Posgrado</v>
      </c>
      <c r="K183" s="35" t="s">
        <v>355</v>
      </c>
      <c r="L183" s="35"/>
    </row>
    <row r="184" spans="3:12" x14ac:dyDescent="0.25">
      <c r="C184" s="36" t="s">
        <v>44</v>
      </c>
      <c r="D184" s="88"/>
      <c r="E184" s="37">
        <v>15000</v>
      </c>
      <c r="F184" s="34">
        <f t="shared" si="15"/>
        <v>0</v>
      </c>
      <c r="G184" s="102"/>
      <c r="H184" s="38" t="s">
        <v>960</v>
      </c>
      <c r="I184" s="38" t="str">
        <f>VLOOKUP(H184,Presupuesto!$B$11:$C$565,2,0)</f>
        <v>EQUIPO DE TRANSPORTE TRACCION Y ELEVACION</v>
      </c>
      <c r="J184" s="35" t="str">
        <f t="shared" si="16"/>
        <v>Posgrado</v>
      </c>
      <c r="K184" s="35" t="s">
        <v>355</v>
      </c>
      <c r="L184" s="35"/>
    </row>
    <row r="185" spans="3:12" x14ac:dyDescent="0.25">
      <c r="C185" s="36" t="s">
        <v>45</v>
      </c>
      <c r="D185" s="88"/>
      <c r="E185" s="37">
        <v>10000</v>
      </c>
      <c r="F185" s="34">
        <f t="shared" si="15"/>
        <v>0</v>
      </c>
      <c r="G185" s="102"/>
      <c r="H185" s="38" t="s">
        <v>960</v>
      </c>
      <c r="I185" s="38" t="str">
        <f>VLOOKUP(H185,Presupuesto!$B$11:$C$565,2,0)</f>
        <v>EQUIPO DE TRANSPORTE TRACCION Y ELEVACION</v>
      </c>
      <c r="J185" s="35" t="str">
        <f t="shared" si="16"/>
        <v>Posgrado</v>
      </c>
      <c r="K185" s="35" t="s">
        <v>363</v>
      </c>
      <c r="L185" s="35"/>
    </row>
    <row r="186" spans="3:12" x14ac:dyDescent="0.25">
      <c r="C186" s="36" t="s">
        <v>46</v>
      </c>
      <c r="D186" s="88"/>
      <c r="E186" s="37">
        <v>10000</v>
      </c>
      <c r="F186" s="34">
        <f t="shared" si="15"/>
        <v>0</v>
      </c>
      <c r="G186" s="102"/>
      <c r="H186" s="38" t="s">
        <v>1006</v>
      </c>
      <c r="I186" s="38" t="str">
        <f>VLOOKUP(H186,Presupuesto!$B$11:$C$565,2,0)</f>
        <v>APLICACIONES INFORMATICAS</v>
      </c>
      <c r="J186" s="35" t="str">
        <f t="shared" si="16"/>
        <v>Posgrado</v>
      </c>
      <c r="K186" s="35" t="s">
        <v>359</v>
      </c>
      <c r="L186" s="35"/>
    </row>
    <row r="187" spans="3:12" x14ac:dyDescent="0.25">
      <c r="C187" s="46" t="s">
        <v>47</v>
      </c>
      <c r="D187" s="88"/>
      <c r="E187" s="37">
        <v>2000</v>
      </c>
      <c r="F187" s="34">
        <f t="shared" si="15"/>
        <v>0</v>
      </c>
      <c r="G187" s="102"/>
      <c r="H187" s="47" t="s">
        <v>974</v>
      </c>
      <c r="I187" s="47" t="str">
        <f>VLOOKUP(H187,Presupuesto!$B$11:$C$565,2,0)</f>
        <v>EQUIPO DE COMPUTACION</v>
      </c>
      <c r="J187" s="35" t="str">
        <f t="shared" si="16"/>
        <v>Posgrado</v>
      </c>
      <c r="K187" s="35" t="s">
        <v>355</v>
      </c>
      <c r="L187" s="35"/>
    </row>
    <row r="188" spans="3:12" x14ac:dyDescent="0.25">
      <c r="C188" s="46" t="s">
        <v>1441</v>
      </c>
      <c r="D188" s="88"/>
      <c r="E188" s="37">
        <v>1500</v>
      </c>
      <c r="F188" s="34">
        <f t="shared" si="15"/>
        <v>0</v>
      </c>
      <c r="G188" s="102"/>
      <c r="H188" s="47" t="s">
        <v>906</v>
      </c>
      <c r="I188" s="47" t="str">
        <f>VLOOKUP(H188,Presupuesto!$B$11:$C$565,2,0)</f>
        <v>UTILES Y MATERIALES ELECTRICOS</v>
      </c>
      <c r="J188" s="35" t="str">
        <f t="shared" si="16"/>
        <v>Posgrado</v>
      </c>
      <c r="K188" s="35" t="s">
        <v>355</v>
      </c>
      <c r="L188" s="35"/>
    </row>
    <row r="189" spans="3:12" x14ac:dyDescent="0.25">
      <c r="C189" s="46" t="s">
        <v>48</v>
      </c>
      <c r="D189" s="88"/>
      <c r="E189" s="37">
        <v>1500</v>
      </c>
      <c r="F189" s="34">
        <f t="shared" si="15"/>
        <v>0</v>
      </c>
      <c r="G189" s="102"/>
      <c r="H189" s="47" t="s">
        <v>974</v>
      </c>
      <c r="I189" s="47" t="str">
        <f>VLOOKUP(H189,Presupuesto!$B$11:$C$565,2,0)</f>
        <v>EQUIPO DE COMPUTACION</v>
      </c>
      <c r="J189" s="35" t="str">
        <f t="shared" si="16"/>
        <v>Posgrado</v>
      </c>
      <c r="K189" s="35" t="s">
        <v>355</v>
      </c>
      <c r="L189" s="35"/>
    </row>
    <row r="190" spans="3:12" x14ac:dyDescent="0.25">
      <c r="C190" s="46" t="s">
        <v>49</v>
      </c>
      <c r="D190" s="88"/>
      <c r="E190" s="37">
        <v>500</v>
      </c>
      <c r="F190" s="34">
        <f t="shared" si="15"/>
        <v>0</v>
      </c>
      <c r="G190" s="102"/>
      <c r="H190" s="47" t="s">
        <v>915</v>
      </c>
      <c r="I190" s="47" t="str">
        <f>VLOOKUP(H190,Presupuesto!$B$11:$C$565,2,0)</f>
        <v>OTROS RESPUESTOS Y ACCESORIOS MENORES</v>
      </c>
      <c r="J190" s="35" t="str">
        <f t="shared" si="16"/>
        <v>Posgrado</v>
      </c>
      <c r="K190" s="35" t="s">
        <v>355</v>
      </c>
      <c r="L190" s="35"/>
    </row>
    <row r="191" spans="3:12" ht="15.75" thickBot="1" x14ac:dyDescent="0.3">
      <c r="C191" s="39" t="s">
        <v>50</v>
      </c>
      <c r="D191" s="96"/>
      <c r="E191" s="41">
        <v>20</v>
      </c>
      <c r="F191" s="42">
        <f t="shared" si="15"/>
        <v>0</v>
      </c>
      <c r="G191" s="99"/>
      <c r="H191" s="43" t="s">
        <v>915</v>
      </c>
      <c r="I191" s="43" t="str">
        <f>VLOOKUP(H191,Presupuesto!$B$11:$C$565,2,0)</f>
        <v>OTROS RESPUESTOS Y ACCESORIOS MENORES</v>
      </c>
      <c r="J191" s="43" t="str">
        <f t="shared" si="16"/>
        <v>Posgrado</v>
      </c>
      <c r="K191" s="61" t="s">
        <v>354</v>
      </c>
      <c r="L191" s="61"/>
    </row>
    <row r="193" spans="3:12" ht="15.75" thickBot="1" x14ac:dyDescent="0.3"/>
    <row r="194" spans="3:12" ht="15.75" thickBot="1" x14ac:dyDescent="0.3">
      <c r="C194" s="1" t="s">
        <v>11</v>
      </c>
      <c r="D194" s="45">
        <f>SUM(F201:F214)</f>
        <v>0</v>
      </c>
      <c r="F194" s="8"/>
      <c r="G194" s="17"/>
      <c r="H194" s="8"/>
      <c r="I194" s="8"/>
    </row>
    <row r="195" spans="3:12" x14ac:dyDescent="0.25">
      <c r="C195" s="8"/>
      <c r="D195" s="3"/>
      <c r="E195" s="30"/>
      <c r="F195" s="30"/>
      <c r="G195" s="30"/>
      <c r="H195" s="14"/>
      <c r="I195" s="14"/>
      <c r="J195" s="14"/>
      <c r="K195" s="49"/>
    </row>
    <row r="196" spans="3:12" x14ac:dyDescent="0.25">
      <c r="C196" s="8"/>
      <c r="D196" s="3"/>
      <c r="E196" s="30"/>
      <c r="F196" s="30"/>
      <c r="G196" s="30"/>
      <c r="H196" s="14"/>
      <c r="I196" s="14"/>
      <c r="J196" s="14"/>
      <c r="K196" s="49"/>
    </row>
    <row r="197" spans="3:12" ht="15.75" x14ac:dyDescent="0.25">
      <c r="C197" s="139" t="s">
        <v>352</v>
      </c>
      <c r="D197" s="302"/>
      <c r="E197" s="30"/>
      <c r="F197" s="30"/>
      <c r="G197" s="30"/>
      <c r="H197" s="14"/>
      <c r="I197" s="14"/>
      <c r="J197" s="14"/>
      <c r="K197" s="49"/>
    </row>
    <row r="198" spans="3:12" ht="18.75" x14ac:dyDescent="0.25">
      <c r="C198" s="147"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
      <c r="E198" s="30"/>
      <c r="F198" s="30"/>
      <c r="G198" s="30"/>
      <c r="H198" s="14"/>
      <c r="I198" s="14"/>
      <c r="J198" s="14"/>
      <c r="K198" s="49"/>
    </row>
    <row r="199" spans="3:12" x14ac:dyDescent="0.25">
      <c r="F199" s="30"/>
      <c r="G199" s="14"/>
      <c r="H199" s="14"/>
      <c r="I199" s="14"/>
    </row>
    <row r="200" spans="3:12" ht="30.75" thickBot="1" x14ac:dyDescent="0.3">
      <c r="C200" s="86" t="s">
        <v>12</v>
      </c>
      <c r="D200" s="86" t="s">
        <v>23</v>
      </c>
      <c r="E200" s="86" t="s">
        <v>25</v>
      </c>
      <c r="F200" s="87" t="s">
        <v>6</v>
      </c>
      <c r="G200" s="87" t="s">
        <v>91</v>
      </c>
      <c r="H200" s="86" t="s">
        <v>14</v>
      </c>
      <c r="I200" s="86" t="s">
        <v>92</v>
      </c>
      <c r="J200" s="86" t="s">
        <v>370</v>
      </c>
      <c r="K200" s="86" t="s">
        <v>371</v>
      </c>
      <c r="L200" s="86" t="s">
        <v>424</v>
      </c>
    </row>
    <row r="201" spans="3:12" ht="15.75" thickBot="1" x14ac:dyDescent="0.3">
      <c r="C201" s="240" t="s">
        <v>1299</v>
      </c>
      <c r="D201" s="95"/>
      <c r="E201" s="33">
        <f>HLOOKUP($C201,$CB$2:$CE$3,2,0)</f>
        <v>15000</v>
      </c>
      <c r="F201" s="34">
        <f>D201*E201</f>
        <v>0</v>
      </c>
      <c r="G201" s="102"/>
      <c r="H201" s="35" t="s">
        <v>974</v>
      </c>
      <c r="I201" s="35" t="str">
        <f>VLOOKUP(H201,Presupuesto!$B$11:$C$565,2,0)</f>
        <v>EQUIPO DE COMPUTACION</v>
      </c>
      <c r="J201" s="155" t="s">
        <v>1413</v>
      </c>
      <c r="K201" s="35" t="s">
        <v>354</v>
      </c>
      <c r="L201" s="35"/>
    </row>
    <row r="202" spans="3:12" x14ac:dyDescent="0.25">
      <c r="C202" s="240" t="s">
        <v>1297</v>
      </c>
      <c r="D202" s="88"/>
      <c r="E202" s="33">
        <f>HLOOKUP($C202,$CB$2:$CE$3,2,0)</f>
        <v>35000</v>
      </c>
      <c r="F202" s="34">
        <f>D202*E202</f>
        <v>0</v>
      </c>
      <c r="G202" s="102"/>
      <c r="H202" s="38" t="s">
        <v>974</v>
      </c>
      <c r="I202" s="38" t="str">
        <f>VLOOKUP(H202,Presupuesto!$B$11:$C$565,2,0)</f>
        <v>EQUIPO DE COMPUTACION</v>
      </c>
      <c r="J202" s="35" t="str">
        <f>$J$201</f>
        <v>Posgrado</v>
      </c>
      <c r="K202" s="35" t="s">
        <v>372</v>
      </c>
      <c r="L202" s="35"/>
    </row>
    <row r="203" spans="3:12" x14ac:dyDescent="0.25">
      <c r="C203" s="36" t="s">
        <v>41</v>
      </c>
      <c r="D203" s="88"/>
      <c r="E203" s="37">
        <v>4000</v>
      </c>
      <c r="F203" s="34">
        <f t="shared" ref="F203:F214" si="17">D203*E203</f>
        <v>0</v>
      </c>
      <c r="G203" s="102"/>
      <c r="H203" s="38" t="s">
        <v>946</v>
      </c>
      <c r="I203" s="38" t="str">
        <f>VLOOKUP(H203,Presupuesto!$B$11:$C$565,2,0)</f>
        <v>EQUIPOS VARIOS DE OFICINA</v>
      </c>
      <c r="J203" s="35" t="str">
        <f t="shared" ref="J203:J214" si="18">$J$201</f>
        <v>Posgrado</v>
      </c>
      <c r="K203" s="35" t="s">
        <v>355</v>
      </c>
      <c r="L203" s="35"/>
    </row>
    <row r="204" spans="3:12" x14ac:dyDescent="0.25">
      <c r="C204" s="36" t="s">
        <v>42</v>
      </c>
      <c r="D204" s="88"/>
      <c r="E204" s="37">
        <v>8000</v>
      </c>
      <c r="F204" s="34">
        <f t="shared" si="17"/>
        <v>0</v>
      </c>
      <c r="G204" s="102"/>
      <c r="H204" s="38" t="s">
        <v>974</v>
      </c>
      <c r="I204" s="38" t="str">
        <f>VLOOKUP(H204,Presupuesto!$B$11:$C$565,2,0)</f>
        <v>EQUIPO DE COMPUTACION</v>
      </c>
      <c r="J204" s="35" t="str">
        <f t="shared" si="18"/>
        <v>Posgrado</v>
      </c>
      <c r="K204" s="35" t="s">
        <v>355</v>
      </c>
      <c r="L204" s="35"/>
    </row>
    <row r="205" spans="3:12" x14ac:dyDescent="0.25">
      <c r="C205" s="36" t="s">
        <v>43</v>
      </c>
      <c r="D205" s="88"/>
      <c r="E205" s="37">
        <v>5000</v>
      </c>
      <c r="F205" s="34">
        <f t="shared" si="17"/>
        <v>0</v>
      </c>
      <c r="G205" s="102"/>
      <c r="H205" s="38" t="s">
        <v>974</v>
      </c>
      <c r="I205" s="38" t="str">
        <f>VLOOKUP(H205,Presupuesto!$B$11:$C$565,2,0)</f>
        <v>EQUIPO DE COMPUTACION</v>
      </c>
      <c r="J205" s="35" t="str">
        <f t="shared" si="18"/>
        <v>Posgrado</v>
      </c>
      <c r="K205" s="35" t="s">
        <v>355</v>
      </c>
      <c r="L205" s="35"/>
    </row>
    <row r="206" spans="3:12" x14ac:dyDescent="0.25">
      <c r="C206" s="36" t="s">
        <v>8</v>
      </c>
      <c r="D206" s="88"/>
      <c r="E206" s="37">
        <v>13000</v>
      </c>
      <c r="F206" s="34">
        <f t="shared" si="17"/>
        <v>0</v>
      </c>
      <c r="G206" s="102"/>
      <c r="H206" s="38" t="s">
        <v>960</v>
      </c>
      <c r="I206" s="38" t="str">
        <f>VLOOKUP(H206,Presupuesto!$B$11:$C$565,2,0)</f>
        <v>EQUIPO DE TRANSPORTE TRACCION Y ELEVACION</v>
      </c>
      <c r="J206" s="35" t="str">
        <f t="shared" si="18"/>
        <v>Posgrado</v>
      </c>
      <c r="K206" s="35" t="s">
        <v>355</v>
      </c>
      <c r="L206" s="35"/>
    </row>
    <row r="207" spans="3:12" x14ac:dyDescent="0.25">
      <c r="C207" s="36" t="s">
        <v>44</v>
      </c>
      <c r="D207" s="88"/>
      <c r="E207" s="37">
        <v>15000</v>
      </c>
      <c r="F207" s="34">
        <f t="shared" si="17"/>
        <v>0</v>
      </c>
      <c r="G207" s="102"/>
      <c r="H207" s="38" t="s">
        <v>960</v>
      </c>
      <c r="I207" s="38" t="str">
        <f>VLOOKUP(H207,Presupuesto!$B$11:$C$565,2,0)</f>
        <v>EQUIPO DE TRANSPORTE TRACCION Y ELEVACION</v>
      </c>
      <c r="J207" s="35" t="str">
        <f t="shared" si="18"/>
        <v>Posgrado</v>
      </c>
      <c r="K207" s="35" t="s">
        <v>355</v>
      </c>
      <c r="L207" s="35"/>
    </row>
    <row r="208" spans="3:12" x14ac:dyDescent="0.25">
      <c r="C208" s="36" t="s">
        <v>45</v>
      </c>
      <c r="D208" s="88"/>
      <c r="E208" s="37">
        <v>10000</v>
      </c>
      <c r="F208" s="34">
        <f t="shared" si="17"/>
        <v>0</v>
      </c>
      <c r="G208" s="102"/>
      <c r="H208" s="38" t="s">
        <v>960</v>
      </c>
      <c r="I208" s="38" t="str">
        <f>VLOOKUP(H208,Presupuesto!$B$11:$C$565,2,0)</f>
        <v>EQUIPO DE TRANSPORTE TRACCION Y ELEVACION</v>
      </c>
      <c r="J208" s="35" t="str">
        <f t="shared" si="18"/>
        <v>Posgrado</v>
      </c>
      <c r="K208" s="35" t="s">
        <v>363</v>
      </c>
      <c r="L208" s="35"/>
    </row>
    <row r="209" spans="3:12" x14ac:dyDescent="0.25">
      <c r="C209" s="36" t="s">
        <v>46</v>
      </c>
      <c r="D209" s="88"/>
      <c r="E209" s="37">
        <v>10000</v>
      </c>
      <c r="F209" s="34">
        <f t="shared" si="17"/>
        <v>0</v>
      </c>
      <c r="G209" s="102"/>
      <c r="H209" s="38" t="s">
        <v>1006</v>
      </c>
      <c r="I209" s="38" t="str">
        <f>VLOOKUP(H209,Presupuesto!$B$11:$C$565,2,0)</f>
        <v>APLICACIONES INFORMATICAS</v>
      </c>
      <c r="J209" s="35" t="str">
        <f t="shared" si="18"/>
        <v>Posgrado</v>
      </c>
      <c r="K209" s="35" t="s">
        <v>359</v>
      </c>
      <c r="L209" s="35"/>
    </row>
    <row r="210" spans="3:12" x14ac:dyDescent="0.25">
      <c r="C210" s="46" t="s">
        <v>47</v>
      </c>
      <c r="D210" s="88"/>
      <c r="E210" s="37">
        <v>2000</v>
      </c>
      <c r="F210" s="34">
        <f t="shared" si="17"/>
        <v>0</v>
      </c>
      <c r="G210" s="102"/>
      <c r="H210" s="47" t="s">
        <v>974</v>
      </c>
      <c r="I210" s="47" t="str">
        <f>VLOOKUP(H210,Presupuesto!$B$11:$C$565,2,0)</f>
        <v>EQUIPO DE COMPUTACION</v>
      </c>
      <c r="J210" s="35" t="str">
        <f t="shared" si="18"/>
        <v>Posgrado</v>
      </c>
      <c r="K210" s="35" t="s">
        <v>355</v>
      </c>
      <c r="L210" s="35"/>
    </row>
    <row r="211" spans="3:12" x14ac:dyDescent="0.25">
      <c r="C211" s="46" t="s">
        <v>1441</v>
      </c>
      <c r="D211" s="88"/>
      <c r="E211" s="37">
        <v>1500</v>
      </c>
      <c r="F211" s="34">
        <f t="shared" si="17"/>
        <v>0</v>
      </c>
      <c r="G211" s="102"/>
      <c r="H211" s="47" t="s">
        <v>906</v>
      </c>
      <c r="I211" s="47" t="str">
        <f>VLOOKUP(H211,Presupuesto!$B$11:$C$565,2,0)</f>
        <v>UTILES Y MATERIALES ELECTRICOS</v>
      </c>
      <c r="J211" s="35" t="str">
        <f t="shared" si="18"/>
        <v>Posgrado</v>
      </c>
      <c r="K211" s="35" t="s">
        <v>355</v>
      </c>
      <c r="L211" s="35"/>
    </row>
    <row r="212" spans="3:12" x14ac:dyDescent="0.25">
      <c r="C212" s="46" t="s">
        <v>48</v>
      </c>
      <c r="D212" s="88"/>
      <c r="E212" s="37">
        <v>1500</v>
      </c>
      <c r="F212" s="34">
        <f t="shared" si="17"/>
        <v>0</v>
      </c>
      <c r="G212" s="102"/>
      <c r="H212" s="47" t="s">
        <v>974</v>
      </c>
      <c r="I212" s="47" t="str">
        <f>VLOOKUP(H212,Presupuesto!$B$11:$C$565,2,0)</f>
        <v>EQUIPO DE COMPUTACION</v>
      </c>
      <c r="J212" s="35" t="str">
        <f t="shared" si="18"/>
        <v>Posgrado</v>
      </c>
      <c r="K212" s="35" t="s">
        <v>355</v>
      </c>
      <c r="L212" s="35"/>
    </row>
    <row r="213" spans="3:12" x14ac:dyDescent="0.25">
      <c r="C213" s="46" t="s">
        <v>49</v>
      </c>
      <c r="D213" s="88"/>
      <c r="E213" s="37">
        <v>500</v>
      </c>
      <c r="F213" s="34">
        <f t="shared" si="17"/>
        <v>0</v>
      </c>
      <c r="G213" s="102"/>
      <c r="H213" s="47" t="s">
        <v>915</v>
      </c>
      <c r="I213" s="47" t="str">
        <f>VLOOKUP(H213,Presupuesto!$B$11:$C$565,2,0)</f>
        <v>OTROS RESPUESTOS Y ACCESORIOS MENORES</v>
      </c>
      <c r="J213" s="35" t="str">
        <f t="shared" si="18"/>
        <v>Posgrado</v>
      </c>
      <c r="K213" s="35" t="s">
        <v>355</v>
      </c>
      <c r="L213" s="35"/>
    </row>
    <row r="214" spans="3:12" ht="15.75" thickBot="1" x14ac:dyDescent="0.3">
      <c r="C214" s="39" t="s">
        <v>50</v>
      </c>
      <c r="D214" s="96"/>
      <c r="E214" s="41">
        <v>20</v>
      </c>
      <c r="F214" s="42">
        <f t="shared" si="17"/>
        <v>0</v>
      </c>
      <c r="G214" s="99"/>
      <c r="H214" s="43" t="s">
        <v>915</v>
      </c>
      <c r="I214" s="43" t="str">
        <f>VLOOKUP(H214,Presupuesto!$B$11:$C$565,2,0)</f>
        <v>OTROS RESPUESTOS Y ACCESORIOS MENORES</v>
      </c>
      <c r="J214" s="43" t="str">
        <f t="shared" si="18"/>
        <v>Posgrado</v>
      </c>
      <c r="K214" s="61" t="s">
        <v>354</v>
      </c>
      <c r="L214" s="61"/>
    </row>
    <row r="215" spans="3:12" x14ac:dyDescent="0.25">
      <c r="F215" s="30"/>
      <c r="G215" s="14"/>
      <c r="H215" s="14"/>
      <c r="I215" s="14"/>
    </row>
    <row r="216" spans="3:12" ht="15.75" thickBot="1" x14ac:dyDescent="0.3"/>
    <row r="217" spans="3:12" ht="15.75" thickBot="1" x14ac:dyDescent="0.3">
      <c r="C217" s="1" t="s">
        <v>11</v>
      </c>
      <c r="D217" s="45">
        <f>SUM(F224:F237)</f>
        <v>0</v>
      </c>
      <c r="F217" s="8"/>
      <c r="G217" s="17"/>
      <c r="H217" s="8"/>
      <c r="I217" s="8"/>
    </row>
    <row r="218" spans="3:12" x14ac:dyDescent="0.25">
      <c r="C218" s="8"/>
      <c r="D218" s="3"/>
      <c r="E218" s="30"/>
      <c r="F218" s="30"/>
      <c r="G218" s="30"/>
      <c r="H218" s="14"/>
      <c r="I218" s="14"/>
      <c r="J218" s="14"/>
      <c r="K218" s="49"/>
    </row>
    <row r="219" spans="3:12" x14ac:dyDescent="0.25">
      <c r="C219" s="8"/>
      <c r="D219" s="3"/>
      <c r="E219" s="30"/>
      <c r="F219" s="30"/>
      <c r="G219" s="30"/>
      <c r="H219" s="14"/>
      <c r="I219" s="14"/>
      <c r="J219" s="14"/>
      <c r="K219" s="49"/>
    </row>
    <row r="220" spans="3:12" ht="15.75" x14ac:dyDescent="0.25">
      <c r="C220" s="139" t="s">
        <v>352</v>
      </c>
      <c r="D220" s="302"/>
      <c r="E220" s="30"/>
      <c r="F220" s="30"/>
      <c r="G220" s="30"/>
      <c r="H220" s="14"/>
      <c r="I220" s="14"/>
      <c r="J220" s="14"/>
      <c r="K220" s="49"/>
    </row>
    <row r="221" spans="3:12" ht="18.75" x14ac:dyDescent="0.25">
      <c r="C221" s="147"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
      <c r="E221" s="30"/>
      <c r="F221" s="30"/>
      <c r="G221" s="30"/>
      <c r="H221" s="14"/>
      <c r="I221" s="14"/>
      <c r="J221" s="14"/>
      <c r="K221" s="49"/>
    </row>
    <row r="222" spans="3:12" x14ac:dyDescent="0.25">
      <c r="F222" s="30"/>
      <c r="G222" s="14"/>
      <c r="H222" s="14"/>
      <c r="I222" s="14"/>
    </row>
    <row r="223" spans="3:12" ht="30.75" thickBot="1" x14ac:dyDescent="0.3">
      <c r="C223" s="86" t="s">
        <v>12</v>
      </c>
      <c r="D223" s="86" t="s">
        <v>23</v>
      </c>
      <c r="E223" s="86" t="s">
        <v>25</v>
      </c>
      <c r="F223" s="87" t="s">
        <v>6</v>
      </c>
      <c r="G223" s="87" t="s">
        <v>91</v>
      </c>
      <c r="H223" s="86" t="s">
        <v>14</v>
      </c>
      <c r="I223" s="86" t="s">
        <v>92</v>
      </c>
      <c r="J223" s="86" t="s">
        <v>370</v>
      </c>
      <c r="K223" s="86" t="s">
        <v>371</v>
      </c>
      <c r="L223" s="86" t="s">
        <v>424</v>
      </c>
    </row>
    <row r="224" spans="3:12" ht="15.75" thickBot="1" x14ac:dyDescent="0.3">
      <c r="C224" s="240" t="s">
        <v>1299</v>
      </c>
      <c r="D224" s="95"/>
      <c r="E224" s="33">
        <f>HLOOKUP($C224,$CB$2:$CE$3,2,0)</f>
        <v>15000</v>
      </c>
      <c r="F224" s="34">
        <f>D224*E224</f>
        <v>0</v>
      </c>
      <c r="G224" s="102"/>
      <c r="H224" s="35" t="s">
        <v>974</v>
      </c>
      <c r="I224" s="35" t="str">
        <f>VLOOKUP(H224,Presupuesto!$B$11:$C$565,2,0)</f>
        <v>EQUIPO DE COMPUTACION</v>
      </c>
      <c r="J224" s="155" t="s">
        <v>1413</v>
      </c>
      <c r="K224" s="35" t="s">
        <v>354</v>
      </c>
      <c r="L224" s="35"/>
    </row>
    <row r="225" spans="3:12" x14ac:dyDescent="0.25">
      <c r="C225" s="240" t="s">
        <v>1297</v>
      </c>
      <c r="D225" s="88"/>
      <c r="E225" s="33">
        <f>HLOOKUP($C225,$CB$2:$CE$3,2,0)</f>
        <v>35000</v>
      </c>
      <c r="F225" s="34">
        <f>D225*E225</f>
        <v>0</v>
      </c>
      <c r="G225" s="102"/>
      <c r="H225" s="38" t="s">
        <v>974</v>
      </c>
      <c r="I225" s="38" t="str">
        <f>VLOOKUP(H225,Presupuesto!$B$11:$C$565,2,0)</f>
        <v>EQUIPO DE COMPUTACION</v>
      </c>
      <c r="J225" s="35" t="str">
        <f>$J$224</f>
        <v>Posgrado</v>
      </c>
      <c r="K225" s="35" t="s">
        <v>372</v>
      </c>
      <c r="L225" s="35"/>
    </row>
    <row r="226" spans="3:12" x14ac:dyDescent="0.25">
      <c r="C226" s="36" t="s">
        <v>41</v>
      </c>
      <c r="D226" s="88"/>
      <c r="E226" s="37">
        <v>4000</v>
      </c>
      <c r="F226" s="34">
        <f t="shared" ref="F226:F237" si="19">D226*E226</f>
        <v>0</v>
      </c>
      <c r="G226" s="102"/>
      <c r="H226" s="38" t="s">
        <v>946</v>
      </c>
      <c r="I226" s="38" t="str">
        <f>VLOOKUP(H226,Presupuesto!$B$11:$C$565,2,0)</f>
        <v>EQUIPOS VARIOS DE OFICINA</v>
      </c>
      <c r="J226" s="35" t="str">
        <f t="shared" ref="J226:J237" si="20">$J$224</f>
        <v>Posgrado</v>
      </c>
      <c r="K226" s="35" t="s">
        <v>355</v>
      </c>
      <c r="L226" s="35"/>
    </row>
    <row r="227" spans="3:12" x14ac:dyDescent="0.25">
      <c r="C227" s="36" t="s">
        <v>42</v>
      </c>
      <c r="D227" s="88"/>
      <c r="E227" s="37">
        <v>8000</v>
      </c>
      <c r="F227" s="34">
        <f t="shared" si="19"/>
        <v>0</v>
      </c>
      <c r="G227" s="102"/>
      <c r="H227" s="38" t="s">
        <v>974</v>
      </c>
      <c r="I227" s="38" t="str">
        <f>VLOOKUP(H227,Presupuesto!$B$11:$C$565,2,0)</f>
        <v>EQUIPO DE COMPUTACION</v>
      </c>
      <c r="J227" s="35" t="str">
        <f t="shared" si="20"/>
        <v>Posgrado</v>
      </c>
      <c r="K227" s="35" t="s">
        <v>355</v>
      </c>
      <c r="L227" s="35"/>
    </row>
    <row r="228" spans="3:12" x14ac:dyDescent="0.25">
      <c r="C228" s="36" t="s">
        <v>43</v>
      </c>
      <c r="D228" s="88"/>
      <c r="E228" s="37">
        <v>5000</v>
      </c>
      <c r="F228" s="34">
        <f t="shared" si="19"/>
        <v>0</v>
      </c>
      <c r="G228" s="102"/>
      <c r="H228" s="38" t="s">
        <v>974</v>
      </c>
      <c r="I228" s="38" t="str">
        <f>VLOOKUP(H228,Presupuesto!$B$11:$C$565,2,0)</f>
        <v>EQUIPO DE COMPUTACION</v>
      </c>
      <c r="J228" s="35" t="str">
        <f t="shared" si="20"/>
        <v>Posgrado</v>
      </c>
      <c r="K228" s="35" t="s">
        <v>355</v>
      </c>
      <c r="L228" s="35"/>
    </row>
    <row r="229" spans="3:12" x14ac:dyDescent="0.25">
      <c r="C229" s="36" t="s">
        <v>8</v>
      </c>
      <c r="D229" s="88"/>
      <c r="E229" s="37">
        <v>13000</v>
      </c>
      <c r="F229" s="34">
        <f t="shared" si="19"/>
        <v>0</v>
      </c>
      <c r="G229" s="102"/>
      <c r="H229" s="38" t="s">
        <v>960</v>
      </c>
      <c r="I229" s="38" t="str">
        <f>VLOOKUP(H229,Presupuesto!$B$11:$C$565,2,0)</f>
        <v>EQUIPO DE TRANSPORTE TRACCION Y ELEVACION</v>
      </c>
      <c r="J229" s="35" t="str">
        <f t="shared" si="20"/>
        <v>Posgrado</v>
      </c>
      <c r="K229" s="35" t="s">
        <v>355</v>
      </c>
      <c r="L229" s="35"/>
    </row>
    <row r="230" spans="3:12" x14ac:dyDescent="0.25">
      <c r="C230" s="36" t="s">
        <v>44</v>
      </c>
      <c r="D230" s="88"/>
      <c r="E230" s="37">
        <v>15000</v>
      </c>
      <c r="F230" s="34">
        <f t="shared" si="19"/>
        <v>0</v>
      </c>
      <c r="G230" s="102"/>
      <c r="H230" s="38" t="s">
        <v>960</v>
      </c>
      <c r="I230" s="38" t="str">
        <f>VLOOKUP(H230,Presupuesto!$B$11:$C$565,2,0)</f>
        <v>EQUIPO DE TRANSPORTE TRACCION Y ELEVACION</v>
      </c>
      <c r="J230" s="35" t="str">
        <f t="shared" si="20"/>
        <v>Posgrado</v>
      </c>
      <c r="K230" s="35" t="s">
        <v>355</v>
      </c>
      <c r="L230" s="35"/>
    </row>
    <row r="231" spans="3:12" x14ac:dyDescent="0.25">
      <c r="C231" s="36" t="s">
        <v>45</v>
      </c>
      <c r="D231" s="88"/>
      <c r="E231" s="37">
        <v>10000</v>
      </c>
      <c r="F231" s="34">
        <f t="shared" si="19"/>
        <v>0</v>
      </c>
      <c r="G231" s="102"/>
      <c r="H231" s="38" t="s">
        <v>960</v>
      </c>
      <c r="I231" s="38" t="str">
        <f>VLOOKUP(H231,Presupuesto!$B$11:$C$565,2,0)</f>
        <v>EQUIPO DE TRANSPORTE TRACCION Y ELEVACION</v>
      </c>
      <c r="J231" s="35" t="str">
        <f t="shared" si="20"/>
        <v>Posgrado</v>
      </c>
      <c r="K231" s="35" t="s">
        <v>363</v>
      </c>
      <c r="L231" s="35"/>
    </row>
    <row r="232" spans="3:12" x14ac:dyDescent="0.25">
      <c r="C232" s="36" t="s">
        <v>46</v>
      </c>
      <c r="D232" s="88"/>
      <c r="E232" s="37">
        <v>10000</v>
      </c>
      <c r="F232" s="34">
        <f t="shared" si="19"/>
        <v>0</v>
      </c>
      <c r="G232" s="102"/>
      <c r="H232" s="38" t="s">
        <v>1006</v>
      </c>
      <c r="I232" s="38" t="str">
        <f>VLOOKUP(H232,Presupuesto!$B$11:$C$565,2,0)</f>
        <v>APLICACIONES INFORMATICAS</v>
      </c>
      <c r="J232" s="35" t="str">
        <f t="shared" si="20"/>
        <v>Posgrado</v>
      </c>
      <c r="K232" s="35" t="s">
        <v>359</v>
      </c>
      <c r="L232" s="35"/>
    </row>
    <row r="233" spans="3:12" x14ac:dyDescent="0.25">
      <c r="C233" s="46" t="s">
        <v>47</v>
      </c>
      <c r="D233" s="88"/>
      <c r="E233" s="37">
        <v>2000</v>
      </c>
      <c r="F233" s="34">
        <f t="shared" si="19"/>
        <v>0</v>
      </c>
      <c r="G233" s="102"/>
      <c r="H233" s="47" t="s">
        <v>974</v>
      </c>
      <c r="I233" s="47" t="str">
        <f>VLOOKUP(H233,Presupuesto!$B$11:$C$565,2,0)</f>
        <v>EQUIPO DE COMPUTACION</v>
      </c>
      <c r="J233" s="35" t="str">
        <f t="shared" si="20"/>
        <v>Posgrado</v>
      </c>
      <c r="K233" s="35" t="s">
        <v>355</v>
      </c>
      <c r="L233" s="35"/>
    </row>
    <row r="234" spans="3:12" x14ac:dyDescent="0.25">
      <c r="C234" s="46" t="s">
        <v>1441</v>
      </c>
      <c r="D234" s="88"/>
      <c r="E234" s="37">
        <v>1500</v>
      </c>
      <c r="F234" s="34">
        <f t="shared" si="19"/>
        <v>0</v>
      </c>
      <c r="G234" s="102"/>
      <c r="H234" s="47" t="s">
        <v>906</v>
      </c>
      <c r="I234" s="47" t="str">
        <f>VLOOKUP(H234,Presupuesto!$B$11:$C$565,2,0)</f>
        <v>UTILES Y MATERIALES ELECTRICOS</v>
      </c>
      <c r="J234" s="35" t="str">
        <f t="shared" si="20"/>
        <v>Posgrado</v>
      </c>
      <c r="K234" s="35" t="s">
        <v>355</v>
      </c>
      <c r="L234" s="35"/>
    </row>
    <row r="235" spans="3:12" x14ac:dyDescent="0.25">
      <c r="C235" s="46" t="s">
        <v>48</v>
      </c>
      <c r="D235" s="88"/>
      <c r="E235" s="37">
        <v>1500</v>
      </c>
      <c r="F235" s="34">
        <f t="shared" si="19"/>
        <v>0</v>
      </c>
      <c r="G235" s="102"/>
      <c r="H235" s="47" t="s">
        <v>974</v>
      </c>
      <c r="I235" s="47" t="str">
        <f>VLOOKUP(H235,Presupuesto!$B$11:$C$565,2,0)</f>
        <v>EQUIPO DE COMPUTACION</v>
      </c>
      <c r="J235" s="35" t="str">
        <f t="shared" si="20"/>
        <v>Posgrado</v>
      </c>
      <c r="K235" s="35" t="s">
        <v>355</v>
      </c>
      <c r="L235" s="35"/>
    </row>
    <row r="236" spans="3:12" x14ac:dyDescent="0.25">
      <c r="C236" s="46" t="s">
        <v>49</v>
      </c>
      <c r="D236" s="88"/>
      <c r="E236" s="37">
        <v>500</v>
      </c>
      <c r="F236" s="34">
        <f t="shared" si="19"/>
        <v>0</v>
      </c>
      <c r="G236" s="102"/>
      <c r="H236" s="47" t="s">
        <v>915</v>
      </c>
      <c r="I236" s="47" t="str">
        <f>VLOOKUP(H236,Presupuesto!$B$11:$C$565,2,0)</f>
        <v>OTROS RESPUESTOS Y ACCESORIOS MENORES</v>
      </c>
      <c r="J236" s="35" t="str">
        <f t="shared" si="20"/>
        <v>Posgrado</v>
      </c>
      <c r="K236" s="35" t="s">
        <v>355</v>
      </c>
      <c r="L236" s="35"/>
    </row>
    <row r="237" spans="3:12" ht="15.75" thickBot="1" x14ac:dyDescent="0.3">
      <c r="C237" s="39" t="s">
        <v>50</v>
      </c>
      <c r="D237" s="96"/>
      <c r="E237" s="41">
        <v>20</v>
      </c>
      <c r="F237" s="42">
        <f t="shared" si="19"/>
        <v>0</v>
      </c>
      <c r="G237" s="99"/>
      <c r="H237" s="43" t="s">
        <v>915</v>
      </c>
      <c r="I237" s="43" t="str">
        <f>VLOOKUP(H237,Presupuesto!$B$11:$C$565,2,0)</f>
        <v>OTROS RESPUESTOS Y ACCESORIOS MENORES</v>
      </c>
      <c r="J237" s="43" t="str">
        <f t="shared" si="20"/>
        <v>Posgrado</v>
      </c>
      <c r="K237" s="61" t="s">
        <v>354</v>
      </c>
      <c r="L237" s="61"/>
    </row>
    <row r="239" spans="3:12" ht="15.75" thickBot="1" x14ac:dyDescent="0.3"/>
    <row r="240" spans="3:12" ht="15.75" thickBot="1" x14ac:dyDescent="0.3">
      <c r="C240" s="1" t="s">
        <v>11</v>
      </c>
      <c r="D240" s="45">
        <f>SUM(F247:F260)</f>
        <v>0</v>
      </c>
      <c r="F240" s="8"/>
      <c r="G240" s="17"/>
      <c r="H240" s="8"/>
      <c r="I240" s="8"/>
    </row>
    <row r="241" spans="3:12" x14ac:dyDescent="0.25">
      <c r="C241" s="8"/>
      <c r="D241" s="3"/>
      <c r="E241" s="30"/>
      <c r="F241" s="30"/>
      <c r="G241" s="30"/>
      <c r="H241" s="14"/>
      <c r="I241" s="14"/>
      <c r="J241" s="14"/>
      <c r="K241" s="49"/>
    </row>
    <row r="242" spans="3:12" x14ac:dyDescent="0.25">
      <c r="C242" s="8"/>
      <c r="D242" s="3"/>
      <c r="E242" s="30"/>
      <c r="F242" s="30"/>
      <c r="G242" s="30"/>
      <c r="H242" s="14"/>
      <c r="I242" s="14"/>
      <c r="J242" s="14"/>
      <c r="K242" s="49"/>
    </row>
    <row r="243" spans="3:12" ht="15.75" x14ac:dyDescent="0.25">
      <c r="C243" s="139" t="s">
        <v>352</v>
      </c>
      <c r="D243" s="302"/>
      <c r="E243" s="30"/>
      <c r="F243" s="30"/>
      <c r="G243" s="30"/>
      <c r="H243" s="14"/>
      <c r="I243" s="14"/>
      <c r="J243" s="14"/>
      <c r="K243" s="49"/>
    </row>
    <row r="244" spans="3:12" ht="18.75" x14ac:dyDescent="0.25">
      <c r="C244" s="147"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
      <c r="E244" s="30"/>
      <c r="F244" s="30"/>
      <c r="G244" s="30"/>
      <c r="H244" s="14"/>
      <c r="I244" s="14"/>
      <c r="J244" s="14"/>
      <c r="K244" s="49"/>
    </row>
    <row r="245" spans="3:12" x14ac:dyDescent="0.25">
      <c r="F245" s="30"/>
      <c r="G245" s="14"/>
      <c r="H245" s="14"/>
      <c r="I245" s="14"/>
    </row>
    <row r="246" spans="3:12" ht="30.75" thickBot="1" x14ac:dyDescent="0.3">
      <c r="C246" s="86" t="s">
        <v>12</v>
      </c>
      <c r="D246" s="86" t="s">
        <v>23</v>
      </c>
      <c r="E246" s="86" t="s">
        <v>25</v>
      </c>
      <c r="F246" s="87" t="s">
        <v>6</v>
      </c>
      <c r="G246" s="87" t="s">
        <v>91</v>
      </c>
      <c r="H246" s="86" t="s">
        <v>14</v>
      </c>
      <c r="I246" s="86" t="s">
        <v>92</v>
      </c>
      <c r="J246" s="86" t="s">
        <v>370</v>
      </c>
      <c r="K246" s="86" t="s">
        <v>371</v>
      </c>
      <c r="L246" s="86" t="s">
        <v>424</v>
      </c>
    </row>
    <row r="247" spans="3:12" ht="15.75" thickBot="1" x14ac:dyDescent="0.3">
      <c r="C247" s="240" t="s">
        <v>1299</v>
      </c>
      <c r="D247" s="95"/>
      <c r="E247" s="33">
        <f>HLOOKUP($C247,$CB$2:$CE$3,2,0)</f>
        <v>15000</v>
      </c>
      <c r="F247" s="34">
        <f>D247*E247</f>
        <v>0</v>
      </c>
      <c r="G247" s="102"/>
      <c r="H247" s="35" t="s">
        <v>974</v>
      </c>
      <c r="I247" s="35" t="str">
        <f>VLOOKUP(H247,Presupuesto!$B$11:$C$565,2,0)</f>
        <v>EQUIPO DE COMPUTACION</v>
      </c>
      <c r="J247" s="155" t="s">
        <v>1413</v>
      </c>
      <c r="K247" s="35" t="s">
        <v>354</v>
      </c>
      <c r="L247" s="35"/>
    </row>
    <row r="248" spans="3:12" x14ac:dyDescent="0.25">
      <c r="C248" s="240" t="s">
        <v>1297</v>
      </c>
      <c r="D248" s="88"/>
      <c r="E248" s="33">
        <f>HLOOKUP($C248,$CB$2:$CE$3,2,0)</f>
        <v>35000</v>
      </c>
      <c r="F248" s="34">
        <f>D248*E248</f>
        <v>0</v>
      </c>
      <c r="G248" s="102"/>
      <c r="H248" s="38" t="s">
        <v>974</v>
      </c>
      <c r="I248" s="38" t="str">
        <f>VLOOKUP(H248,Presupuesto!$B$11:$C$565,2,0)</f>
        <v>EQUIPO DE COMPUTACION</v>
      </c>
      <c r="J248" s="35" t="str">
        <f>$J$247</f>
        <v>Posgrado</v>
      </c>
      <c r="K248" s="35" t="s">
        <v>372</v>
      </c>
      <c r="L248" s="35"/>
    </row>
    <row r="249" spans="3:12" x14ac:dyDescent="0.25">
      <c r="C249" s="36" t="s">
        <v>41</v>
      </c>
      <c r="D249" s="88"/>
      <c r="E249" s="37">
        <v>4000</v>
      </c>
      <c r="F249" s="34">
        <f t="shared" ref="F249:F260" si="21">D249*E249</f>
        <v>0</v>
      </c>
      <c r="G249" s="102"/>
      <c r="H249" s="38" t="s">
        <v>946</v>
      </c>
      <c r="I249" s="38" t="str">
        <f>VLOOKUP(H249,Presupuesto!$B$11:$C$565,2,0)</f>
        <v>EQUIPOS VARIOS DE OFICINA</v>
      </c>
      <c r="J249" s="35" t="str">
        <f t="shared" ref="J249:J260" si="22">$J$247</f>
        <v>Posgrado</v>
      </c>
      <c r="K249" s="35" t="s">
        <v>355</v>
      </c>
      <c r="L249" s="35"/>
    </row>
    <row r="250" spans="3:12" x14ac:dyDescent="0.25">
      <c r="C250" s="36" t="s">
        <v>42</v>
      </c>
      <c r="D250" s="88"/>
      <c r="E250" s="37">
        <v>8000</v>
      </c>
      <c r="F250" s="34">
        <f t="shared" si="21"/>
        <v>0</v>
      </c>
      <c r="G250" s="102"/>
      <c r="H250" s="38" t="s">
        <v>974</v>
      </c>
      <c r="I250" s="38" t="str">
        <f>VLOOKUP(H250,Presupuesto!$B$11:$C$565,2,0)</f>
        <v>EQUIPO DE COMPUTACION</v>
      </c>
      <c r="J250" s="35" t="str">
        <f t="shared" si="22"/>
        <v>Posgrado</v>
      </c>
      <c r="K250" s="35" t="s">
        <v>355</v>
      </c>
      <c r="L250" s="35"/>
    </row>
    <row r="251" spans="3:12" x14ac:dyDescent="0.25">
      <c r="C251" s="36" t="s">
        <v>43</v>
      </c>
      <c r="D251" s="88"/>
      <c r="E251" s="37">
        <v>5000</v>
      </c>
      <c r="F251" s="34">
        <f t="shared" si="21"/>
        <v>0</v>
      </c>
      <c r="G251" s="102"/>
      <c r="H251" s="38" t="s">
        <v>974</v>
      </c>
      <c r="I251" s="38" t="str">
        <f>VLOOKUP(H251,Presupuesto!$B$11:$C$565,2,0)</f>
        <v>EQUIPO DE COMPUTACION</v>
      </c>
      <c r="J251" s="35" t="str">
        <f t="shared" si="22"/>
        <v>Posgrado</v>
      </c>
      <c r="K251" s="35" t="s">
        <v>355</v>
      </c>
      <c r="L251" s="35"/>
    </row>
    <row r="252" spans="3:12" x14ac:dyDescent="0.25">
      <c r="C252" s="36" t="s">
        <v>8</v>
      </c>
      <c r="D252" s="88"/>
      <c r="E252" s="37">
        <v>13000</v>
      </c>
      <c r="F252" s="34">
        <f t="shared" si="21"/>
        <v>0</v>
      </c>
      <c r="G252" s="102"/>
      <c r="H252" s="38" t="s">
        <v>960</v>
      </c>
      <c r="I252" s="38" t="str">
        <f>VLOOKUP(H252,Presupuesto!$B$11:$C$565,2,0)</f>
        <v>EQUIPO DE TRANSPORTE TRACCION Y ELEVACION</v>
      </c>
      <c r="J252" s="35" t="str">
        <f t="shared" si="22"/>
        <v>Posgrado</v>
      </c>
      <c r="K252" s="35" t="s">
        <v>355</v>
      </c>
      <c r="L252" s="35"/>
    </row>
    <row r="253" spans="3:12" x14ac:dyDescent="0.25">
      <c r="C253" s="36" t="s">
        <v>44</v>
      </c>
      <c r="D253" s="88"/>
      <c r="E253" s="37">
        <v>15000</v>
      </c>
      <c r="F253" s="34">
        <f t="shared" si="21"/>
        <v>0</v>
      </c>
      <c r="G253" s="102"/>
      <c r="H253" s="38" t="s">
        <v>960</v>
      </c>
      <c r="I253" s="38" t="str">
        <f>VLOOKUP(H253,Presupuesto!$B$11:$C$565,2,0)</f>
        <v>EQUIPO DE TRANSPORTE TRACCION Y ELEVACION</v>
      </c>
      <c r="J253" s="35" t="str">
        <f t="shared" si="22"/>
        <v>Posgrado</v>
      </c>
      <c r="K253" s="35" t="s">
        <v>355</v>
      </c>
      <c r="L253" s="35"/>
    </row>
    <row r="254" spans="3:12" x14ac:dyDescent="0.25">
      <c r="C254" s="36" t="s">
        <v>45</v>
      </c>
      <c r="D254" s="88"/>
      <c r="E254" s="37">
        <v>10000</v>
      </c>
      <c r="F254" s="34">
        <f t="shared" si="21"/>
        <v>0</v>
      </c>
      <c r="G254" s="102"/>
      <c r="H254" s="38" t="s">
        <v>960</v>
      </c>
      <c r="I254" s="38" t="str">
        <f>VLOOKUP(H254,Presupuesto!$B$11:$C$565,2,0)</f>
        <v>EQUIPO DE TRANSPORTE TRACCION Y ELEVACION</v>
      </c>
      <c r="J254" s="35" t="str">
        <f t="shared" si="22"/>
        <v>Posgrado</v>
      </c>
      <c r="K254" s="35" t="s">
        <v>363</v>
      </c>
      <c r="L254" s="35"/>
    </row>
    <row r="255" spans="3:12" x14ac:dyDescent="0.25">
      <c r="C255" s="36" t="s">
        <v>46</v>
      </c>
      <c r="D255" s="88"/>
      <c r="E255" s="37">
        <v>10000</v>
      </c>
      <c r="F255" s="34">
        <f t="shared" si="21"/>
        <v>0</v>
      </c>
      <c r="G255" s="102"/>
      <c r="H255" s="38" t="s">
        <v>1006</v>
      </c>
      <c r="I255" s="38" t="str">
        <f>VLOOKUP(H255,Presupuesto!$B$11:$C$565,2,0)</f>
        <v>APLICACIONES INFORMATICAS</v>
      </c>
      <c r="J255" s="35" t="str">
        <f t="shared" si="22"/>
        <v>Posgrado</v>
      </c>
      <c r="K255" s="35" t="s">
        <v>359</v>
      </c>
      <c r="L255" s="35"/>
    </row>
    <row r="256" spans="3:12" x14ac:dyDescent="0.25">
      <c r="C256" s="46" t="s">
        <v>47</v>
      </c>
      <c r="D256" s="88"/>
      <c r="E256" s="37">
        <v>2000</v>
      </c>
      <c r="F256" s="34">
        <f t="shared" si="21"/>
        <v>0</v>
      </c>
      <c r="G256" s="102"/>
      <c r="H256" s="47" t="s">
        <v>974</v>
      </c>
      <c r="I256" s="47" t="str">
        <f>VLOOKUP(H256,Presupuesto!$B$11:$C$565,2,0)</f>
        <v>EQUIPO DE COMPUTACION</v>
      </c>
      <c r="J256" s="35" t="str">
        <f t="shared" si="22"/>
        <v>Posgrado</v>
      </c>
      <c r="K256" s="35" t="s">
        <v>355</v>
      </c>
      <c r="L256" s="35"/>
    </row>
    <row r="257" spans="3:12" x14ac:dyDescent="0.25">
      <c r="C257" s="46" t="s">
        <v>1441</v>
      </c>
      <c r="D257" s="88"/>
      <c r="E257" s="37">
        <v>1500</v>
      </c>
      <c r="F257" s="34">
        <f t="shared" si="21"/>
        <v>0</v>
      </c>
      <c r="G257" s="102"/>
      <c r="H257" s="47" t="s">
        <v>906</v>
      </c>
      <c r="I257" s="47" t="str">
        <f>VLOOKUP(H257,Presupuesto!$B$11:$C$565,2,0)</f>
        <v>UTILES Y MATERIALES ELECTRICOS</v>
      </c>
      <c r="J257" s="35" t="str">
        <f t="shared" si="22"/>
        <v>Posgrado</v>
      </c>
      <c r="K257" s="35" t="s">
        <v>355</v>
      </c>
      <c r="L257" s="35"/>
    </row>
    <row r="258" spans="3:12" x14ac:dyDescent="0.25">
      <c r="C258" s="46" t="s">
        <v>48</v>
      </c>
      <c r="D258" s="88"/>
      <c r="E258" s="37">
        <v>1500</v>
      </c>
      <c r="F258" s="34">
        <f t="shared" si="21"/>
        <v>0</v>
      </c>
      <c r="G258" s="102"/>
      <c r="H258" s="47" t="s">
        <v>974</v>
      </c>
      <c r="I258" s="47" t="str">
        <f>VLOOKUP(H258,Presupuesto!$B$11:$C$565,2,0)</f>
        <v>EQUIPO DE COMPUTACION</v>
      </c>
      <c r="J258" s="35" t="str">
        <f t="shared" si="22"/>
        <v>Posgrado</v>
      </c>
      <c r="K258" s="35" t="s">
        <v>355</v>
      </c>
      <c r="L258" s="35"/>
    </row>
    <row r="259" spans="3:12" x14ac:dyDescent="0.25">
      <c r="C259" s="46" t="s">
        <v>49</v>
      </c>
      <c r="D259" s="88"/>
      <c r="E259" s="37">
        <v>500</v>
      </c>
      <c r="F259" s="34">
        <f t="shared" si="21"/>
        <v>0</v>
      </c>
      <c r="G259" s="102"/>
      <c r="H259" s="47" t="s">
        <v>915</v>
      </c>
      <c r="I259" s="47" t="str">
        <f>VLOOKUP(H259,Presupuesto!$B$11:$C$565,2,0)</f>
        <v>OTROS RESPUESTOS Y ACCESORIOS MENORES</v>
      </c>
      <c r="J259" s="35" t="str">
        <f t="shared" si="22"/>
        <v>Posgrado</v>
      </c>
      <c r="K259" s="35" t="s">
        <v>355</v>
      </c>
      <c r="L259" s="35"/>
    </row>
    <row r="260" spans="3:12" ht="15.75" thickBot="1" x14ac:dyDescent="0.3">
      <c r="C260" s="39" t="s">
        <v>50</v>
      </c>
      <c r="D260" s="96"/>
      <c r="E260" s="41">
        <v>20</v>
      </c>
      <c r="F260" s="42">
        <f t="shared" si="21"/>
        <v>0</v>
      </c>
      <c r="G260" s="99"/>
      <c r="H260" s="43" t="s">
        <v>915</v>
      </c>
      <c r="I260" s="43" t="str">
        <f>VLOOKUP(H260,Presupuesto!$B$11:$C$565,2,0)</f>
        <v>OTROS RESPUESTOS Y ACCESORIOS MENORES</v>
      </c>
      <c r="J260" s="43" t="str">
        <f t="shared" si="22"/>
        <v>Posgrado</v>
      </c>
      <c r="K260" s="61" t="s">
        <v>354</v>
      </c>
      <c r="L260" s="61"/>
    </row>
    <row r="261" spans="3:12" x14ac:dyDescent="0.25">
      <c r="F261" s="30"/>
      <c r="G261" s="14"/>
      <c r="H261" s="14"/>
      <c r="I261" s="14"/>
    </row>
    <row r="262" spans="3:12" ht="15.75" thickBot="1" x14ac:dyDescent="0.3"/>
    <row r="263" spans="3:12" ht="15.75" thickBot="1" x14ac:dyDescent="0.3">
      <c r="C263" s="1" t="s">
        <v>11</v>
      </c>
      <c r="D263" s="45">
        <f>SUM(F270:F283)</f>
        <v>0</v>
      </c>
      <c r="F263" s="8"/>
      <c r="G263" s="17"/>
      <c r="H263" s="8"/>
      <c r="I263" s="8"/>
    </row>
    <row r="264" spans="3:12" x14ac:dyDescent="0.25">
      <c r="C264" s="8"/>
      <c r="D264" s="3"/>
      <c r="E264" s="30"/>
      <c r="F264" s="30"/>
      <c r="G264" s="30"/>
      <c r="H264" s="14"/>
      <c r="I264" s="14"/>
      <c r="J264" s="14"/>
      <c r="K264" s="49"/>
    </row>
    <row r="265" spans="3:12" x14ac:dyDescent="0.25">
      <c r="C265" s="8"/>
      <c r="D265" s="3"/>
      <c r="E265" s="30"/>
      <c r="F265" s="30"/>
      <c r="G265" s="30"/>
      <c r="H265" s="14"/>
      <c r="I265" s="14"/>
      <c r="J265" s="14"/>
      <c r="K265" s="49"/>
    </row>
    <row r="266" spans="3:12" ht="15.75" x14ac:dyDescent="0.25">
      <c r="C266" s="139" t="s">
        <v>352</v>
      </c>
      <c r="D266" s="302"/>
      <c r="E266" s="30"/>
      <c r="F266" s="30"/>
      <c r="G266" s="30"/>
      <c r="H266" s="14"/>
      <c r="I266" s="14"/>
      <c r="J266" s="14"/>
      <c r="K266" s="49"/>
    </row>
    <row r="267" spans="3:12" ht="18.75" x14ac:dyDescent="0.25">
      <c r="C267" s="147"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
      <c r="E267" s="30"/>
      <c r="F267" s="30"/>
      <c r="G267" s="30"/>
      <c r="H267" s="14"/>
      <c r="I267" s="14"/>
      <c r="J267" s="14"/>
      <c r="K267" s="49"/>
    </row>
    <row r="268" spans="3:12" x14ac:dyDescent="0.25">
      <c r="F268" s="30"/>
      <c r="G268" s="14"/>
      <c r="H268" s="14"/>
      <c r="I268" s="14"/>
    </row>
    <row r="269" spans="3:12" ht="30.75" thickBot="1" x14ac:dyDescent="0.3">
      <c r="C269" s="86" t="s">
        <v>12</v>
      </c>
      <c r="D269" s="86" t="s">
        <v>23</v>
      </c>
      <c r="E269" s="86" t="s">
        <v>25</v>
      </c>
      <c r="F269" s="87" t="s">
        <v>6</v>
      </c>
      <c r="G269" s="87" t="s">
        <v>91</v>
      </c>
      <c r="H269" s="86" t="s">
        <v>14</v>
      </c>
      <c r="I269" s="86" t="s">
        <v>92</v>
      </c>
      <c r="J269" s="86" t="s">
        <v>370</v>
      </c>
      <c r="K269" s="86" t="s">
        <v>371</v>
      </c>
      <c r="L269" s="86" t="s">
        <v>424</v>
      </c>
    </row>
    <row r="270" spans="3:12" ht="15.75" thickBot="1" x14ac:dyDescent="0.3">
      <c r="C270" s="240" t="s">
        <v>1299</v>
      </c>
      <c r="D270" s="95"/>
      <c r="E270" s="33">
        <f>HLOOKUP($C270,$CB$2:$CE$3,2,0)</f>
        <v>15000</v>
      </c>
      <c r="F270" s="34">
        <f>D270*E270</f>
        <v>0</v>
      </c>
      <c r="G270" s="102"/>
      <c r="H270" s="35" t="s">
        <v>974</v>
      </c>
      <c r="I270" s="35" t="str">
        <f>VLOOKUP(H270,Presupuesto!$B$11:$C$565,2,0)</f>
        <v>EQUIPO DE COMPUTACION</v>
      </c>
      <c r="J270" s="155" t="s">
        <v>1438</v>
      </c>
      <c r="K270" s="35" t="s">
        <v>354</v>
      </c>
      <c r="L270" s="35"/>
    </row>
    <row r="271" spans="3:12" x14ac:dyDescent="0.25">
      <c r="C271" s="240" t="s">
        <v>1297</v>
      </c>
      <c r="D271" s="88"/>
      <c r="E271" s="33">
        <f>HLOOKUP($C271,$CB$2:$CE$3,2,0)</f>
        <v>35000</v>
      </c>
      <c r="F271" s="34">
        <f>D271*E271</f>
        <v>0</v>
      </c>
      <c r="G271" s="102"/>
      <c r="H271" s="38" t="s">
        <v>974</v>
      </c>
      <c r="I271" s="38" t="str">
        <f>VLOOKUP(H271,Presupuesto!$B$11:$C$565,2,0)</f>
        <v>EQUIPO DE COMPUTACION</v>
      </c>
      <c r="J271" s="35" t="str">
        <f>$J$270</f>
        <v>Desarrollo del Sistema de Educación Superior</v>
      </c>
      <c r="K271" s="35" t="s">
        <v>372</v>
      </c>
      <c r="L271" s="35"/>
    </row>
    <row r="272" spans="3:12" x14ac:dyDescent="0.25">
      <c r="C272" s="36" t="s">
        <v>41</v>
      </c>
      <c r="D272" s="88"/>
      <c r="E272" s="37">
        <v>4000</v>
      </c>
      <c r="F272" s="34">
        <f t="shared" ref="F272:F283" si="23">D272*E272</f>
        <v>0</v>
      </c>
      <c r="G272" s="102"/>
      <c r="H272" s="38" t="s">
        <v>946</v>
      </c>
      <c r="I272" s="38" t="str">
        <f>VLOOKUP(H272,Presupuesto!$B$11:$C$565,2,0)</f>
        <v>EQUIPOS VARIOS DE OFICINA</v>
      </c>
      <c r="J272" s="35" t="str">
        <f t="shared" ref="J272:J283" si="24">$J$270</f>
        <v>Desarrollo del Sistema de Educación Superior</v>
      </c>
      <c r="K272" s="35" t="s">
        <v>355</v>
      </c>
      <c r="L272" s="35"/>
    </row>
    <row r="273" spans="3:12" x14ac:dyDescent="0.25">
      <c r="C273" s="36" t="s">
        <v>42</v>
      </c>
      <c r="D273" s="88"/>
      <c r="E273" s="37">
        <v>8000</v>
      </c>
      <c r="F273" s="34">
        <f t="shared" si="23"/>
        <v>0</v>
      </c>
      <c r="G273" s="102"/>
      <c r="H273" s="38" t="s">
        <v>974</v>
      </c>
      <c r="I273" s="38" t="str">
        <f>VLOOKUP(H273,Presupuesto!$B$11:$C$565,2,0)</f>
        <v>EQUIPO DE COMPUTACION</v>
      </c>
      <c r="J273" s="35" t="str">
        <f t="shared" si="24"/>
        <v>Desarrollo del Sistema de Educación Superior</v>
      </c>
      <c r="K273" s="35" t="s">
        <v>355</v>
      </c>
      <c r="L273" s="35"/>
    </row>
    <row r="274" spans="3:12" x14ac:dyDescent="0.25">
      <c r="C274" s="36" t="s">
        <v>43</v>
      </c>
      <c r="D274" s="88"/>
      <c r="E274" s="37">
        <v>5000</v>
      </c>
      <c r="F274" s="34">
        <f t="shared" si="23"/>
        <v>0</v>
      </c>
      <c r="G274" s="102"/>
      <c r="H274" s="38" t="s">
        <v>974</v>
      </c>
      <c r="I274" s="38" t="str">
        <f>VLOOKUP(H274,Presupuesto!$B$11:$C$565,2,0)</f>
        <v>EQUIPO DE COMPUTACION</v>
      </c>
      <c r="J274" s="35" t="str">
        <f t="shared" si="24"/>
        <v>Desarrollo del Sistema de Educación Superior</v>
      </c>
      <c r="K274" s="35" t="s">
        <v>355</v>
      </c>
      <c r="L274" s="35"/>
    </row>
    <row r="275" spans="3:12" x14ac:dyDescent="0.25">
      <c r="C275" s="36" t="s">
        <v>8</v>
      </c>
      <c r="D275" s="88"/>
      <c r="E275" s="37">
        <v>13000</v>
      </c>
      <c r="F275" s="34">
        <f t="shared" si="23"/>
        <v>0</v>
      </c>
      <c r="G275" s="102"/>
      <c r="H275" s="38" t="s">
        <v>960</v>
      </c>
      <c r="I275" s="38" t="str">
        <f>VLOOKUP(H275,Presupuesto!$B$11:$C$565,2,0)</f>
        <v>EQUIPO DE TRANSPORTE TRACCION Y ELEVACION</v>
      </c>
      <c r="J275" s="35" t="str">
        <f t="shared" si="24"/>
        <v>Desarrollo del Sistema de Educación Superior</v>
      </c>
      <c r="K275" s="35" t="s">
        <v>355</v>
      </c>
      <c r="L275" s="35"/>
    </row>
    <row r="276" spans="3:12" x14ac:dyDescent="0.25">
      <c r="C276" s="36" t="s">
        <v>44</v>
      </c>
      <c r="D276" s="88"/>
      <c r="E276" s="37">
        <v>15000</v>
      </c>
      <c r="F276" s="34">
        <f t="shared" si="23"/>
        <v>0</v>
      </c>
      <c r="G276" s="102"/>
      <c r="H276" s="38" t="s">
        <v>960</v>
      </c>
      <c r="I276" s="38" t="str">
        <f>VLOOKUP(H276,Presupuesto!$B$11:$C$565,2,0)</f>
        <v>EQUIPO DE TRANSPORTE TRACCION Y ELEVACION</v>
      </c>
      <c r="J276" s="35" t="str">
        <f t="shared" si="24"/>
        <v>Desarrollo del Sistema de Educación Superior</v>
      </c>
      <c r="K276" s="35" t="s">
        <v>355</v>
      </c>
      <c r="L276" s="35"/>
    </row>
    <row r="277" spans="3:12" x14ac:dyDescent="0.25">
      <c r="C277" s="36" t="s">
        <v>45</v>
      </c>
      <c r="D277" s="88"/>
      <c r="E277" s="37">
        <v>10000</v>
      </c>
      <c r="F277" s="34">
        <f t="shared" si="23"/>
        <v>0</v>
      </c>
      <c r="G277" s="102"/>
      <c r="H277" s="38" t="s">
        <v>960</v>
      </c>
      <c r="I277" s="38" t="str">
        <f>VLOOKUP(H277,Presupuesto!$B$11:$C$565,2,0)</f>
        <v>EQUIPO DE TRANSPORTE TRACCION Y ELEVACION</v>
      </c>
      <c r="J277" s="35" t="str">
        <f t="shared" si="24"/>
        <v>Desarrollo del Sistema de Educación Superior</v>
      </c>
      <c r="K277" s="35" t="s">
        <v>363</v>
      </c>
      <c r="L277" s="35"/>
    </row>
    <row r="278" spans="3:12" x14ac:dyDescent="0.25">
      <c r="C278" s="36" t="s">
        <v>46</v>
      </c>
      <c r="D278" s="88"/>
      <c r="E278" s="37">
        <v>10000</v>
      </c>
      <c r="F278" s="34">
        <f t="shared" si="23"/>
        <v>0</v>
      </c>
      <c r="G278" s="102"/>
      <c r="H278" s="38" t="s">
        <v>1006</v>
      </c>
      <c r="I278" s="38" t="str">
        <f>VLOOKUP(H278,Presupuesto!$B$11:$C$565,2,0)</f>
        <v>APLICACIONES INFORMATICAS</v>
      </c>
      <c r="J278" s="35" t="str">
        <f t="shared" si="24"/>
        <v>Desarrollo del Sistema de Educación Superior</v>
      </c>
      <c r="K278" s="35" t="s">
        <v>359</v>
      </c>
      <c r="L278" s="35"/>
    </row>
    <row r="279" spans="3:12" x14ac:dyDescent="0.25">
      <c r="C279" s="46" t="s">
        <v>47</v>
      </c>
      <c r="D279" s="88"/>
      <c r="E279" s="37">
        <v>2000</v>
      </c>
      <c r="F279" s="34">
        <f t="shared" si="23"/>
        <v>0</v>
      </c>
      <c r="G279" s="102"/>
      <c r="H279" s="47" t="s">
        <v>974</v>
      </c>
      <c r="I279" s="47" t="str">
        <f>VLOOKUP(H279,Presupuesto!$B$11:$C$565,2,0)</f>
        <v>EQUIPO DE COMPUTACION</v>
      </c>
      <c r="J279" s="35" t="str">
        <f t="shared" si="24"/>
        <v>Desarrollo del Sistema de Educación Superior</v>
      </c>
      <c r="K279" s="35" t="s">
        <v>355</v>
      </c>
      <c r="L279" s="35"/>
    </row>
    <row r="280" spans="3:12" x14ac:dyDescent="0.25">
      <c r="C280" s="46" t="s">
        <v>1441</v>
      </c>
      <c r="D280" s="88"/>
      <c r="E280" s="37">
        <v>1500</v>
      </c>
      <c r="F280" s="34">
        <f t="shared" si="23"/>
        <v>0</v>
      </c>
      <c r="G280" s="102"/>
      <c r="H280" s="47" t="s">
        <v>906</v>
      </c>
      <c r="I280" s="47" t="str">
        <f>VLOOKUP(H280,Presupuesto!$B$11:$C$565,2,0)</f>
        <v>UTILES Y MATERIALES ELECTRICOS</v>
      </c>
      <c r="J280" s="35" t="str">
        <f t="shared" si="24"/>
        <v>Desarrollo del Sistema de Educación Superior</v>
      </c>
      <c r="K280" s="35" t="s">
        <v>355</v>
      </c>
      <c r="L280" s="35"/>
    </row>
    <row r="281" spans="3:12" x14ac:dyDescent="0.25">
      <c r="C281" s="46" t="s">
        <v>48</v>
      </c>
      <c r="D281" s="88"/>
      <c r="E281" s="37">
        <v>1500</v>
      </c>
      <c r="F281" s="34">
        <f t="shared" si="23"/>
        <v>0</v>
      </c>
      <c r="G281" s="102"/>
      <c r="H281" s="47" t="s">
        <v>974</v>
      </c>
      <c r="I281" s="47" t="str">
        <f>VLOOKUP(H281,Presupuesto!$B$11:$C$565,2,0)</f>
        <v>EQUIPO DE COMPUTACION</v>
      </c>
      <c r="J281" s="35" t="str">
        <f t="shared" si="24"/>
        <v>Desarrollo del Sistema de Educación Superior</v>
      </c>
      <c r="K281" s="35" t="s">
        <v>355</v>
      </c>
      <c r="L281" s="35"/>
    </row>
    <row r="282" spans="3:12" x14ac:dyDescent="0.25">
      <c r="C282" s="46" t="s">
        <v>49</v>
      </c>
      <c r="D282" s="88"/>
      <c r="E282" s="37">
        <v>500</v>
      </c>
      <c r="F282" s="34">
        <f t="shared" si="23"/>
        <v>0</v>
      </c>
      <c r="G282" s="102"/>
      <c r="H282" s="47" t="s">
        <v>915</v>
      </c>
      <c r="I282" s="47" t="str">
        <f>VLOOKUP(H282,Presupuesto!$B$11:$C$565,2,0)</f>
        <v>OTROS RESPUESTOS Y ACCESORIOS MENORES</v>
      </c>
      <c r="J282" s="35" t="str">
        <f t="shared" si="24"/>
        <v>Desarrollo del Sistema de Educación Superior</v>
      </c>
      <c r="K282" s="35" t="s">
        <v>355</v>
      </c>
      <c r="L282" s="35"/>
    </row>
    <row r="283" spans="3:12" ht="15.75" thickBot="1" x14ac:dyDescent="0.3">
      <c r="C283" s="39" t="s">
        <v>50</v>
      </c>
      <c r="D283" s="96"/>
      <c r="E283" s="41">
        <v>20</v>
      </c>
      <c r="F283" s="42">
        <f t="shared" si="23"/>
        <v>0</v>
      </c>
      <c r="G283" s="99"/>
      <c r="H283" s="43" t="s">
        <v>915</v>
      </c>
      <c r="I283" s="43" t="str">
        <f>VLOOKUP(H283,Presupuesto!$B$11:$C$565,2,0)</f>
        <v>OTROS RESPUESTOS Y ACCESORIOS MENORES</v>
      </c>
      <c r="J283" s="43" t="str">
        <f t="shared" si="24"/>
        <v>Desarrollo del Sistema de Educación Superior</v>
      </c>
      <c r="K283" s="61" t="s">
        <v>354</v>
      </c>
      <c r="L283" s="61"/>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11"/>
  <sheetViews>
    <sheetView showGridLines="0" topLeftCell="A145" zoomScale="86" zoomScaleNormal="86" workbookViewId="0">
      <selection activeCell="I214" sqref="I214"/>
    </sheetView>
  </sheetViews>
  <sheetFormatPr baseColWidth="10" defaultColWidth="11.5703125" defaultRowHeight="15" x14ac:dyDescent="0.25"/>
  <cols>
    <col min="1" max="1" width="1.85546875" style="23" customWidth="1"/>
    <col min="2" max="2" width="7.85546875" style="23" customWidth="1"/>
    <col min="3" max="3" width="53.85546875" style="23" bestFit="1" customWidth="1"/>
    <col min="4" max="4" width="29.42578125" style="23" bestFit="1" customWidth="1"/>
    <col min="5" max="5" width="13.85546875" style="23" customWidth="1"/>
    <col min="6" max="6" width="21.85546875" style="23" customWidth="1"/>
    <col min="7" max="7" width="16.5703125" style="15" customWidth="1"/>
    <col min="8" max="8" width="14.28515625" style="23" customWidth="1"/>
    <col min="9" max="9" width="63.42578125" style="23" customWidth="1"/>
    <col min="10" max="10" width="28.140625" style="23" bestFit="1" customWidth="1"/>
    <col min="11" max="11" width="19.85546875" style="23" bestFit="1" customWidth="1"/>
    <col min="12" max="16384" width="11.5703125" style="23"/>
  </cols>
  <sheetData>
    <row r="1" spans="1:555" ht="26.25" hidden="1" x14ac:dyDescent="0.25">
      <c r="A1" s="402" t="s">
        <v>211</v>
      </c>
      <c r="B1" s="403" t="s">
        <v>212</v>
      </c>
      <c r="C1" s="400" t="s">
        <v>213</v>
      </c>
      <c r="D1" s="400" t="s">
        <v>456</v>
      </c>
      <c r="E1" s="400" t="s">
        <v>458</v>
      </c>
      <c r="F1" s="400" t="s">
        <v>460</v>
      </c>
      <c r="G1" s="400" t="s">
        <v>462</v>
      </c>
      <c r="H1" s="400" t="s">
        <v>464</v>
      </c>
      <c r="I1" s="400" t="s">
        <v>466</v>
      </c>
      <c r="J1" s="400" t="s">
        <v>214</v>
      </c>
      <c r="K1" s="400" t="s">
        <v>469</v>
      </c>
      <c r="L1" s="400" t="s">
        <v>215</v>
      </c>
      <c r="M1" s="400" t="s">
        <v>471</v>
      </c>
      <c r="N1" s="400" t="s">
        <v>473</v>
      </c>
      <c r="O1" s="400" t="s">
        <v>475</v>
      </c>
      <c r="P1" s="400" t="s">
        <v>216</v>
      </c>
      <c r="Q1" s="400" t="s">
        <v>476</v>
      </c>
      <c r="R1" s="400" t="s">
        <v>479</v>
      </c>
      <c r="S1" s="400" t="s">
        <v>217</v>
      </c>
      <c r="T1" s="400" t="s">
        <v>481</v>
      </c>
      <c r="U1" s="400" t="s">
        <v>218</v>
      </c>
      <c r="V1" s="400" t="s">
        <v>482</v>
      </c>
      <c r="W1" s="400" t="s">
        <v>483</v>
      </c>
      <c r="X1" s="400" t="s">
        <v>487</v>
      </c>
      <c r="Y1" s="400" t="s">
        <v>234</v>
      </c>
      <c r="Z1" s="400" t="s">
        <v>488</v>
      </c>
      <c r="AA1" s="400" t="s">
        <v>490</v>
      </c>
      <c r="AB1" s="400" t="s">
        <v>492</v>
      </c>
      <c r="AC1" s="400" t="s">
        <v>235</v>
      </c>
      <c r="AD1" s="400" t="s">
        <v>494</v>
      </c>
      <c r="AE1" s="400" t="s">
        <v>496</v>
      </c>
      <c r="AF1" s="400" t="s">
        <v>498</v>
      </c>
      <c r="AG1" s="400" t="s">
        <v>500</v>
      </c>
      <c r="AH1" s="400" t="s">
        <v>210</v>
      </c>
      <c r="AI1" s="400" t="s">
        <v>502</v>
      </c>
      <c r="AJ1" s="403" t="s">
        <v>219</v>
      </c>
      <c r="AK1" s="400" t="s">
        <v>504</v>
      </c>
      <c r="AL1" s="400" t="s">
        <v>220</v>
      </c>
      <c r="AM1" s="400" t="s">
        <v>506</v>
      </c>
      <c r="AN1" s="400" t="s">
        <v>508</v>
      </c>
      <c r="AO1" s="400" t="s">
        <v>221</v>
      </c>
      <c r="AP1" s="400" t="s">
        <v>510</v>
      </c>
      <c r="AQ1" s="400" t="s">
        <v>512</v>
      </c>
      <c r="AR1" s="400" t="s">
        <v>222</v>
      </c>
      <c r="AS1" s="400" t="s">
        <v>513</v>
      </c>
      <c r="AT1" s="400" t="s">
        <v>515</v>
      </c>
      <c r="AU1" s="400" t="s">
        <v>516</v>
      </c>
      <c r="AV1" s="400" t="s">
        <v>517</v>
      </c>
      <c r="AW1" s="400" t="s">
        <v>519</v>
      </c>
      <c r="AX1" s="400" t="s">
        <v>521</v>
      </c>
      <c r="AY1" s="400" t="s">
        <v>522</v>
      </c>
      <c r="AZ1" s="400" t="s">
        <v>223</v>
      </c>
      <c r="BA1" s="400" t="s">
        <v>524</v>
      </c>
      <c r="BB1" s="400" t="s">
        <v>526</v>
      </c>
      <c r="BC1" s="400" t="s">
        <v>528</v>
      </c>
      <c r="BD1" s="400" t="s">
        <v>530</v>
      </c>
      <c r="BE1" s="400" t="s">
        <v>532</v>
      </c>
      <c r="BF1" s="400" t="s">
        <v>534</v>
      </c>
      <c r="BG1" s="400" t="s">
        <v>536</v>
      </c>
      <c r="BH1" s="400" t="s">
        <v>538</v>
      </c>
      <c r="BI1" s="400" t="s">
        <v>236</v>
      </c>
      <c r="BJ1" s="400" t="s">
        <v>540</v>
      </c>
      <c r="BK1" s="400" t="s">
        <v>542</v>
      </c>
      <c r="BL1" s="400" t="s">
        <v>544</v>
      </c>
      <c r="BM1" s="400" t="s">
        <v>546</v>
      </c>
      <c r="BN1" s="400" t="s">
        <v>548</v>
      </c>
      <c r="BO1" s="400" t="s">
        <v>550</v>
      </c>
      <c r="BP1" s="400" t="s">
        <v>552</v>
      </c>
      <c r="BQ1" s="400" t="s">
        <v>554</v>
      </c>
      <c r="BR1" s="400" t="s">
        <v>556</v>
      </c>
      <c r="BS1" s="400" t="s">
        <v>558</v>
      </c>
      <c r="BT1" s="403" t="s">
        <v>224</v>
      </c>
      <c r="BU1" s="400" t="s">
        <v>225</v>
      </c>
      <c r="BV1" s="400" t="s">
        <v>560</v>
      </c>
      <c r="BW1" s="400" t="s">
        <v>226</v>
      </c>
      <c r="BX1" s="400" t="s">
        <v>562</v>
      </c>
      <c r="BY1" s="400" t="s">
        <v>564</v>
      </c>
      <c r="BZ1" s="403" t="s">
        <v>227</v>
      </c>
      <c r="CA1" s="400" t="s">
        <v>228</v>
      </c>
      <c r="CB1" s="400" t="s">
        <v>566</v>
      </c>
      <c r="CC1" s="400" t="s">
        <v>229</v>
      </c>
      <c r="CD1" s="400" t="s">
        <v>568</v>
      </c>
      <c r="CE1" s="400" t="s">
        <v>570</v>
      </c>
      <c r="CF1" s="400" t="s">
        <v>572</v>
      </c>
      <c r="CG1" s="403" t="s">
        <v>230</v>
      </c>
      <c r="CH1" s="400" t="s">
        <v>578</v>
      </c>
      <c r="CI1" s="400" t="s">
        <v>580</v>
      </c>
      <c r="CJ1" s="400" t="s">
        <v>231</v>
      </c>
      <c r="CK1" s="400" t="s">
        <v>574</v>
      </c>
      <c r="CL1" s="400" t="s">
        <v>576</v>
      </c>
      <c r="CM1" s="400" t="s">
        <v>232</v>
      </c>
      <c r="CN1" s="400" t="s">
        <v>582</v>
      </c>
      <c r="CO1" s="400" t="s">
        <v>233</v>
      </c>
      <c r="CP1" s="400" t="s">
        <v>583</v>
      </c>
      <c r="CQ1" s="399" t="s">
        <v>237</v>
      </c>
      <c r="CR1" s="403" t="s">
        <v>238</v>
      </c>
      <c r="CS1" s="400" t="s">
        <v>584</v>
      </c>
      <c r="CT1" s="400" t="s">
        <v>585</v>
      </c>
      <c r="CU1" s="400" t="s">
        <v>587</v>
      </c>
      <c r="CV1" s="400" t="s">
        <v>239</v>
      </c>
      <c r="CW1" s="400" t="s">
        <v>589</v>
      </c>
      <c r="CX1" s="400" t="s">
        <v>591</v>
      </c>
      <c r="CY1" s="400" t="s">
        <v>593</v>
      </c>
      <c r="CZ1" s="400" t="s">
        <v>595</v>
      </c>
      <c r="DA1" s="400" t="s">
        <v>597</v>
      </c>
      <c r="DB1" s="400" t="s">
        <v>599</v>
      </c>
      <c r="DC1" s="403" t="s">
        <v>240</v>
      </c>
      <c r="DD1" s="400" t="s">
        <v>241</v>
      </c>
      <c r="DE1" s="400" t="s">
        <v>601</v>
      </c>
      <c r="DF1" s="400" t="s">
        <v>242</v>
      </c>
      <c r="DG1" s="400" t="s">
        <v>603</v>
      </c>
      <c r="DH1" s="400" t="s">
        <v>605</v>
      </c>
      <c r="DI1" s="400" t="s">
        <v>607</v>
      </c>
      <c r="DJ1" s="400" t="s">
        <v>609</v>
      </c>
      <c r="DK1" s="400" t="s">
        <v>611</v>
      </c>
      <c r="DL1" s="400" t="s">
        <v>613</v>
      </c>
      <c r="DM1" s="400" t="s">
        <v>615</v>
      </c>
      <c r="DN1" s="400" t="s">
        <v>243</v>
      </c>
      <c r="DO1" s="400" t="s">
        <v>617</v>
      </c>
      <c r="DP1" s="400" t="s">
        <v>619</v>
      </c>
      <c r="DQ1" s="400" t="s">
        <v>621</v>
      </c>
      <c r="DR1" s="403" t="s">
        <v>244</v>
      </c>
      <c r="DS1" s="400" t="s">
        <v>623</v>
      </c>
      <c r="DT1" s="400" t="s">
        <v>245</v>
      </c>
      <c r="DU1" s="400" t="s">
        <v>625</v>
      </c>
      <c r="DV1" s="400" t="s">
        <v>246</v>
      </c>
      <c r="DW1" s="400" t="s">
        <v>627</v>
      </c>
      <c r="DX1" s="400" t="s">
        <v>629</v>
      </c>
      <c r="DY1" s="400" t="s">
        <v>631</v>
      </c>
      <c r="DZ1" s="400" t="s">
        <v>633</v>
      </c>
      <c r="EA1" s="400" t="s">
        <v>635</v>
      </c>
      <c r="EB1" s="400" t="s">
        <v>637</v>
      </c>
      <c r="EC1" s="400" t="s">
        <v>639</v>
      </c>
      <c r="ED1" s="400" t="s">
        <v>641</v>
      </c>
      <c r="EE1" s="400" t="s">
        <v>643</v>
      </c>
      <c r="EF1" s="400" t="s">
        <v>645</v>
      </c>
      <c r="EG1" s="400" t="s">
        <v>647</v>
      </c>
      <c r="EH1" s="403" t="s">
        <v>247</v>
      </c>
      <c r="EI1" s="400" t="s">
        <v>649</v>
      </c>
      <c r="EJ1" s="400" t="s">
        <v>248</v>
      </c>
      <c r="EK1" s="400" t="s">
        <v>651</v>
      </c>
      <c r="EL1" s="400" t="s">
        <v>653</v>
      </c>
      <c r="EM1" s="400" t="s">
        <v>249</v>
      </c>
      <c r="EN1" s="400" t="s">
        <v>655</v>
      </c>
      <c r="EO1" s="400" t="s">
        <v>657</v>
      </c>
      <c r="EP1" s="400" t="s">
        <v>250</v>
      </c>
      <c r="EQ1" s="400" t="s">
        <v>659</v>
      </c>
      <c r="ER1" s="400" t="s">
        <v>661</v>
      </c>
      <c r="ES1" s="400" t="s">
        <v>663</v>
      </c>
      <c r="ET1" s="400" t="s">
        <v>251</v>
      </c>
      <c r="EU1" s="400" t="s">
        <v>665</v>
      </c>
      <c r="EV1" s="400" t="s">
        <v>667</v>
      </c>
      <c r="EW1" s="403" t="s">
        <v>252</v>
      </c>
      <c r="EX1" s="400" t="s">
        <v>253</v>
      </c>
      <c r="EY1" s="400" t="s">
        <v>669</v>
      </c>
      <c r="EZ1" s="400" t="s">
        <v>671</v>
      </c>
      <c r="FA1" s="400" t="s">
        <v>673</v>
      </c>
      <c r="FB1" s="400" t="s">
        <v>675</v>
      </c>
      <c r="FC1" s="400" t="s">
        <v>254</v>
      </c>
      <c r="FD1" s="400" t="s">
        <v>677</v>
      </c>
      <c r="FE1" s="400" t="s">
        <v>679</v>
      </c>
      <c r="FF1" s="400" t="s">
        <v>681</v>
      </c>
      <c r="FG1" s="400" t="s">
        <v>683</v>
      </c>
      <c r="FH1" s="400" t="s">
        <v>685</v>
      </c>
      <c r="FI1" s="400" t="s">
        <v>255</v>
      </c>
      <c r="FJ1" s="400" t="s">
        <v>688</v>
      </c>
      <c r="FK1" s="400" t="s">
        <v>256</v>
      </c>
      <c r="FL1" s="400" t="s">
        <v>691</v>
      </c>
      <c r="FM1" s="400" t="s">
        <v>692</v>
      </c>
      <c r="FN1" s="400" t="s">
        <v>694</v>
      </c>
      <c r="FO1" s="400" t="s">
        <v>257</v>
      </c>
      <c r="FP1" s="400" t="s">
        <v>697</v>
      </c>
      <c r="FQ1" s="400" t="s">
        <v>698</v>
      </c>
      <c r="FR1" s="400" t="s">
        <v>700</v>
      </c>
      <c r="FS1" s="400" t="s">
        <v>258</v>
      </c>
      <c r="FT1" s="400" t="s">
        <v>703</v>
      </c>
      <c r="FU1" s="400" t="s">
        <v>705</v>
      </c>
      <c r="FV1" s="400" t="s">
        <v>707</v>
      </c>
      <c r="FW1" s="403" t="s">
        <v>259</v>
      </c>
      <c r="FX1" s="403" t="s">
        <v>260</v>
      </c>
      <c r="FY1" s="400" t="s">
        <v>266</v>
      </c>
      <c r="FZ1" s="400" t="s">
        <v>709</v>
      </c>
      <c r="GA1" s="400" t="s">
        <v>711</v>
      </c>
      <c r="GB1" s="400" t="s">
        <v>713</v>
      </c>
      <c r="GC1" s="400" t="s">
        <v>715</v>
      </c>
      <c r="GD1" s="400" t="s">
        <v>717</v>
      </c>
      <c r="GE1" s="400" t="s">
        <v>719</v>
      </c>
      <c r="GF1" s="403" t="s">
        <v>261</v>
      </c>
      <c r="GG1" s="400" t="s">
        <v>267</v>
      </c>
      <c r="GH1" s="400" t="s">
        <v>721</v>
      </c>
      <c r="GI1" s="400" t="s">
        <v>723</v>
      </c>
      <c r="GJ1" s="400" t="s">
        <v>724</v>
      </c>
      <c r="GK1" s="400" t="s">
        <v>268</v>
      </c>
      <c r="GL1" s="400" t="s">
        <v>727</v>
      </c>
      <c r="GM1" s="400" t="s">
        <v>728</v>
      </c>
      <c r="GN1" s="403" t="s">
        <v>262</v>
      </c>
      <c r="GO1" s="400" t="s">
        <v>263</v>
      </c>
      <c r="GP1" s="400" t="s">
        <v>730</v>
      </c>
      <c r="GQ1" s="400" t="s">
        <v>732</v>
      </c>
      <c r="GR1" s="400" t="s">
        <v>734</v>
      </c>
      <c r="GS1" s="400" t="s">
        <v>736</v>
      </c>
      <c r="GT1" s="400" t="s">
        <v>738</v>
      </c>
      <c r="GU1" s="403" t="s">
        <v>264</v>
      </c>
      <c r="GV1" s="400" t="s">
        <v>265</v>
      </c>
      <c r="GW1" s="400" t="s">
        <v>740</v>
      </c>
      <c r="GX1" s="400" t="s">
        <v>742</v>
      </c>
      <c r="GY1" s="400" t="s">
        <v>744</v>
      </c>
      <c r="GZ1" s="400" t="s">
        <v>746</v>
      </c>
      <c r="HA1" s="400" t="s">
        <v>748</v>
      </c>
      <c r="HB1" s="400" t="s">
        <v>750</v>
      </c>
      <c r="HC1" s="399" t="s">
        <v>269</v>
      </c>
      <c r="HD1" s="403" t="s">
        <v>270</v>
      </c>
      <c r="HE1" s="400" t="s">
        <v>271</v>
      </c>
      <c r="HF1" s="400" t="s">
        <v>752</v>
      </c>
      <c r="HG1" s="400" t="s">
        <v>754</v>
      </c>
      <c r="HH1" s="400" t="s">
        <v>756</v>
      </c>
      <c r="HI1" s="400" t="s">
        <v>758</v>
      </c>
      <c r="HJ1" s="400" t="s">
        <v>272</v>
      </c>
      <c r="HK1" s="400" t="s">
        <v>761</v>
      </c>
      <c r="HL1" s="400" t="s">
        <v>289</v>
      </c>
      <c r="HM1" s="400" t="s">
        <v>799</v>
      </c>
      <c r="HN1" s="400" t="s">
        <v>801</v>
      </c>
      <c r="HO1" s="400" t="s">
        <v>803</v>
      </c>
      <c r="HP1" s="403" t="s">
        <v>273</v>
      </c>
      <c r="HQ1" s="400" t="s">
        <v>763</v>
      </c>
      <c r="HR1" s="400" t="s">
        <v>765</v>
      </c>
      <c r="HS1" s="400" t="s">
        <v>274</v>
      </c>
      <c r="HT1" s="400" t="s">
        <v>768</v>
      </c>
      <c r="HU1" s="400" t="s">
        <v>770</v>
      </c>
      <c r="HV1" s="400" t="s">
        <v>771</v>
      </c>
      <c r="HW1" s="400" t="s">
        <v>773</v>
      </c>
      <c r="HX1" s="403" t="s">
        <v>275</v>
      </c>
      <c r="HY1" s="400" t="s">
        <v>775</v>
      </c>
      <c r="HZ1" s="400" t="s">
        <v>777</v>
      </c>
      <c r="IA1" s="400" t="s">
        <v>779</v>
      </c>
      <c r="IB1" s="400" t="s">
        <v>276</v>
      </c>
      <c r="IC1" s="400" t="s">
        <v>781</v>
      </c>
      <c r="ID1" s="400" t="s">
        <v>783</v>
      </c>
      <c r="IE1" s="400" t="s">
        <v>277</v>
      </c>
      <c r="IF1" s="400" t="s">
        <v>785</v>
      </c>
      <c r="IG1" s="400" t="s">
        <v>787</v>
      </c>
      <c r="IH1" s="400" t="s">
        <v>278</v>
      </c>
      <c r="II1" s="400" t="s">
        <v>789</v>
      </c>
      <c r="IJ1" s="400" t="s">
        <v>791</v>
      </c>
      <c r="IK1" s="400" t="s">
        <v>793</v>
      </c>
      <c r="IL1" s="400" t="s">
        <v>795</v>
      </c>
      <c r="IM1" s="400" t="s">
        <v>279</v>
      </c>
      <c r="IN1" s="400" t="s">
        <v>797</v>
      </c>
      <c r="IO1" s="403" t="s">
        <v>280</v>
      </c>
      <c r="IP1" s="400" t="s">
        <v>805</v>
      </c>
      <c r="IQ1" s="400" t="s">
        <v>807</v>
      </c>
      <c r="IR1" s="400" t="s">
        <v>281</v>
      </c>
      <c r="IS1" s="400" t="s">
        <v>809</v>
      </c>
      <c r="IT1" s="400" t="s">
        <v>811</v>
      </c>
      <c r="IU1" s="400" t="s">
        <v>813</v>
      </c>
      <c r="IV1" s="403" t="s">
        <v>282</v>
      </c>
      <c r="IW1" s="400" t="s">
        <v>815</v>
      </c>
      <c r="IX1" s="400" t="s">
        <v>283</v>
      </c>
      <c r="IY1" s="400" t="s">
        <v>818</v>
      </c>
      <c r="IZ1" s="400" t="s">
        <v>820</v>
      </c>
      <c r="JA1" s="400" t="s">
        <v>822</v>
      </c>
      <c r="JB1" s="400" t="s">
        <v>824</v>
      </c>
      <c r="JC1" s="400" t="s">
        <v>826</v>
      </c>
      <c r="JD1" s="400" t="s">
        <v>828</v>
      </c>
      <c r="JE1" s="400" t="s">
        <v>284</v>
      </c>
      <c r="JF1" s="400" t="s">
        <v>831</v>
      </c>
      <c r="JG1" s="400" t="s">
        <v>833</v>
      </c>
      <c r="JH1" s="400" t="s">
        <v>835</v>
      </c>
      <c r="JI1" s="400" t="s">
        <v>837</v>
      </c>
      <c r="JJ1" s="400" t="s">
        <v>839</v>
      </c>
      <c r="JK1" s="400" t="s">
        <v>841</v>
      </c>
      <c r="JL1" s="400" t="s">
        <v>843</v>
      </c>
      <c r="JM1" s="400" t="s">
        <v>845</v>
      </c>
      <c r="JN1" s="400" t="s">
        <v>285</v>
      </c>
      <c r="JO1" s="400" t="s">
        <v>848</v>
      </c>
      <c r="JP1" s="400" t="s">
        <v>850</v>
      </c>
      <c r="JQ1" s="400" t="s">
        <v>852</v>
      </c>
      <c r="JR1" s="400" t="s">
        <v>854</v>
      </c>
      <c r="JS1" s="400" t="s">
        <v>855</v>
      </c>
      <c r="JT1" s="400" t="s">
        <v>857</v>
      </c>
      <c r="JU1" s="400" t="s">
        <v>859</v>
      </c>
      <c r="JV1" s="400" t="s">
        <v>861</v>
      </c>
      <c r="JW1" s="400" t="s">
        <v>863</v>
      </c>
      <c r="JX1" s="400" t="s">
        <v>865</v>
      </c>
      <c r="JY1" s="400" t="s">
        <v>867</v>
      </c>
      <c r="JZ1" s="400" t="s">
        <v>869</v>
      </c>
      <c r="KA1" s="400" t="s">
        <v>871</v>
      </c>
      <c r="KB1" s="400" t="s">
        <v>873</v>
      </c>
      <c r="KC1" s="400" t="s">
        <v>875</v>
      </c>
      <c r="KD1" s="400" t="s">
        <v>877</v>
      </c>
      <c r="KE1" s="400" t="s">
        <v>879</v>
      </c>
      <c r="KF1" s="400" t="s">
        <v>881</v>
      </c>
      <c r="KG1" s="400" t="s">
        <v>883</v>
      </c>
      <c r="KH1" s="400" t="s">
        <v>885</v>
      </c>
      <c r="KI1" s="400" t="s">
        <v>887</v>
      </c>
      <c r="KJ1" s="400" t="s">
        <v>889</v>
      </c>
      <c r="KK1" s="400" t="s">
        <v>891</v>
      </c>
      <c r="KL1" s="400" t="s">
        <v>893</v>
      </c>
      <c r="KM1" s="400" t="s">
        <v>895</v>
      </c>
      <c r="KN1" s="400" t="s">
        <v>897</v>
      </c>
      <c r="KO1" s="403" t="s">
        <v>286</v>
      </c>
      <c r="KP1" s="400" t="s">
        <v>899</v>
      </c>
      <c r="KQ1" s="400" t="s">
        <v>287</v>
      </c>
      <c r="KR1" s="400" t="s">
        <v>902</v>
      </c>
      <c r="KS1" s="400" t="s">
        <v>904</v>
      </c>
      <c r="KT1" s="400" t="s">
        <v>906</v>
      </c>
      <c r="KU1" s="400" t="s">
        <v>908</v>
      </c>
      <c r="KV1" s="400" t="s">
        <v>288</v>
      </c>
      <c r="KW1" s="400" t="s">
        <v>911</v>
      </c>
      <c r="KX1" s="400" t="s">
        <v>913</v>
      </c>
      <c r="KY1" s="400" t="s">
        <v>915</v>
      </c>
      <c r="KZ1" s="400" t="s">
        <v>917</v>
      </c>
      <c r="LA1" s="400" t="s">
        <v>919</v>
      </c>
      <c r="LB1" s="400" t="s">
        <v>921</v>
      </c>
      <c r="LC1" s="400" t="s">
        <v>923</v>
      </c>
      <c r="LD1" s="399" t="s">
        <v>290</v>
      </c>
      <c r="LE1" s="403" t="s">
        <v>291</v>
      </c>
      <c r="LF1" s="400" t="s">
        <v>292</v>
      </c>
      <c r="LG1" s="400" t="s">
        <v>306</v>
      </c>
      <c r="LH1" s="400" t="s">
        <v>925</v>
      </c>
      <c r="LI1" s="400" t="s">
        <v>927</v>
      </c>
      <c r="LJ1" s="400" t="s">
        <v>929</v>
      </c>
      <c r="LK1" s="400" t="s">
        <v>931</v>
      </c>
      <c r="LL1" s="400" t="s">
        <v>307</v>
      </c>
      <c r="LM1" s="400" t="s">
        <v>933</v>
      </c>
      <c r="LN1" s="400" t="s">
        <v>308</v>
      </c>
      <c r="LO1" s="400" t="s">
        <v>935</v>
      </c>
      <c r="LP1" s="400" t="s">
        <v>293</v>
      </c>
      <c r="LQ1" s="400" t="s">
        <v>937</v>
      </c>
      <c r="LR1" s="400" t="s">
        <v>309</v>
      </c>
      <c r="LS1" s="400" t="s">
        <v>939</v>
      </c>
      <c r="LT1" s="400" t="s">
        <v>941</v>
      </c>
      <c r="LU1" s="400" t="s">
        <v>310</v>
      </c>
      <c r="LV1" s="403" t="s">
        <v>294</v>
      </c>
      <c r="LW1" s="400" t="s">
        <v>295</v>
      </c>
      <c r="LX1" s="400" t="s">
        <v>943</v>
      </c>
      <c r="LY1" s="400" t="s">
        <v>945</v>
      </c>
      <c r="LZ1" s="400" t="s">
        <v>946</v>
      </c>
      <c r="MA1" s="400" t="s">
        <v>948</v>
      </c>
      <c r="MB1" s="400" t="s">
        <v>949</v>
      </c>
      <c r="MC1" s="400" t="s">
        <v>951</v>
      </c>
      <c r="MD1" s="400" t="s">
        <v>953</v>
      </c>
      <c r="ME1" s="400" t="s">
        <v>955</v>
      </c>
      <c r="MF1" s="400" t="s">
        <v>957</v>
      </c>
      <c r="MG1" s="400" t="s">
        <v>296</v>
      </c>
      <c r="MH1" s="400" t="s">
        <v>960</v>
      </c>
      <c r="MI1" s="400" t="s">
        <v>961</v>
      </c>
      <c r="MJ1" s="400" t="s">
        <v>963</v>
      </c>
      <c r="MK1" s="400" t="s">
        <v>297</v>
      </c>
      <c r="ML1" s="400" t="s">
        <v>966</v>
      </c>
      <c r="MM1" s="400" t="s">
        <v>967</v>
      </c>
      <c r="MN1" s="400" t="s">
        <v>969</v>
      </c>
      <c r="MO1" s="400" t="s">
        <v>971</v>
      </c>
      <c r="MP1" s="400" t="s">
        <v>298</v>
      </c>
      <c r="MQ1" s="400" t="s">
        <v>974</v>
      </c>
      <c r="MR1" s="400" t="s">
        <v>976</v>
      </c>
      <c r="MS1" s="400" t="s">
        <v>978</v>
      </c>
      <c r="MT1" s="400" t="s">
        <v>980</v>
      </c>
      <c r="MU1" s="400" t="s">
        <v>299</v>
      </c>
      <c r="MV1" s="400" t="s">
        <v>983</v>
      </c>
      <c r="MW1" s="400" t="s">
        <v>985</v>
      </c>
      <c r="MX1" s="400" t="s">
        <v>987</v>
      </c>
      <c r="MY1" s="400" t="s">
        <v>989</v>
      </c>
      <c r="MZ1" s="400" t="s">
        <v>991</v>
      </c>
      <c r="NA1" s="400" t="s">
        <v>993</v>
      </c>
      <c r="NB1" s="400" t="s">
        <v>995</v>
      </c>
      <c r="NC1" s="400" t="s">
        <v>997</v>
      </c>
      <c r="ND1" s="400" t="s">
        <v>999</v>
      </c>
      <c r="NE1" s="400" t="s">
        <v>1001</v>
      </c>
      <c r="NF1" s="400" t="s">
        <v>1003</v>
      </c>
      <c r="NG1" s="400" t="s">
        <v>1004</v>
      </c>
      <c r="NH1" s="403" t="s">
        <v>300</v>
      </c>
      <c r="NI1" s="400" t="s">
        <v>301</v>
      </c>
      <c r="NJ1" s="400" t="s">
        <v>1006</v>
      </c>
      <c r="NK1" s="400" t="s">
        <v>1008</v>
      </c>
      <c r="NL1" s="400" t="s">
        <v>1010</v>
      </c>
      <c r="NM1" s="400" t="s">
        <v>1012</v>
      </c>
      <c r="NN1" s="403" t="s">
        <v>302</v>
      </c>
      <c r="NO1" s="400" t="s">
        <v>303</v>
      </c>
      <c r="NP1" s="400" t="s">
        <v>1013</v>
      </c>
      <c r="NQ1" s="400" t="s">
        <v>304</v>
      </c>
      <c r="NR1" s="400" t="s">
        <v>1015</v>
      </c>
      <c r="NS1" s="400" t="s">
        <v>1017</v>
      </c>
      <c r="NT1" s="400" t="s">
        <v>305</v>
      </c>
      <c r="NU1" s="400" t="s">
        <v>1019</v>
      </c>
      <c r="NV1" s="399" t="s">
        <v>311</v>
      </c>
      <c r="NW1" s="403" t="s">
        <v>312</v>
      </c>
      <c r="NX1" s="400" t="s">
        <v>313</v>
      </c>
      <c r="NY1" s="400" t="s">
        <v>1022</v>
      </c>
      <c r="NZ1" s="400" t="s">
        <v>1024</v>
      </c>
      <c r="OA1" s="400" t="s">
        <v>314</v>
      </c>
      <c r="OB1" s="400" t="s">
        <v>324</v>
      </c>
      <c r="OC1" s="400" t="s">
        <v>1026</v>
      </c>
      <c r="OD1" s="400" t="s">
        <v>1028</v>
      </c>
      <c r="OE1" s="400" t="s">
        <v>1030</v>
      </c>
      <c r="OF1" s="400" t="s">
        <v>1032</v>
      </c>
      <c r="OG1" s="400" t="s">
        <v>1034</v>
      </c>
      <c r="OH1" s="400" t="s">
        <v>1036</v>
      </c>
      <c r="OI1" s="400" t="s">
        <v>1038</v>
      </c>
      <c r="OJ1" s="400" t="s">
        <v>1040</v>
      </c>
      <c r="OK1" s="400" t="s">
        <v>1042</v>
      </c>
      <c r="OL1" s="400" t="s">
        <v>1044</v>
      </c>
      <c r="OM1" s="400" t="s">
        <v>1046</v>
      </c>
      <c r="ON1" s="400" t="s">
        <v>1048</v>
      </c>
      <c r="OO1" s="400" t="s">
        <v>1050</v>
      </c>
      <c r="OP1" s="400" t="s">
        <v>1052</v>
      </c>
      <c r="OQ1" s="400" t="s">
        <v>1054</v>
      </c>
      <c r="OR1" s="400" t="s">
        <v>1056</v>
      </c>
      <c r="OS1" s="400" t="s">
        <v>1058</v>
      </c>
      <c r="OT1" s="400" t="s">
        <v>1060</v>
      </c>
      <c r="OU1" s="400" t="s">
        <v>1062</v>
      </c>
      <c r="OV1" s="400" t="s">
        <v>1064</v>
      </c>
      <c r="OW1" s="400" t="s">
        <v>1066</v>
      </c>
      <c r="OX1" s="400" t="s">
        <v>1068</v>
      </c>
      <c r="OY1" s="400" t="s">
        <v>325</v>
      </c>
      <c r="OZ1" s="400" t="s">
        <v>1071</v>
      </c>
      <c r="PA1" s="400" t="s">
        <v>1073</v>
      </c>
      <c r="PB1" s="400" t="s">
        <v>1074</v>
      </c>
      <c r="PC1" s="400" t="s">
        <v>1076</v>
      </c>
      <c r="PD1" s="400" t="s">
        <v>1078</v>
      </c>
      <c r="PE1" s="400" t="s">
        <v>1080</v>
      </c>
      <c r="PF1" s="400" t="s">
        <v>1082</v>
      </c>
      <c r="PG1" s="400" t="s">
        <v>1084</v>
      </c>
      <c r="PH1" s="400" t="s">
        <v>1086</v>
      </c>
      <c r="PI1" s="400" t="s">
        <v>1088</v>
      </c>
      <c r="PJ1" s="400" t="s">
        <v>1090</v>
      </c>
      <c r="PK1" s="400" t="s">
        <v>1092</v>
      </c>
      <c r="PL1" s="400" t="s">
        <v>1094</v>
      </c>
      <c r="PM1" s="400" t="s">
        <v>1096</v>
      </c>
      <c r="PN1" s="400" t="s">
        <v>1098</v>
      </c>
      <c r="PO1" s="400" t="s">
        <v>1100</v>
      </c>
      <c r="PP1" s="400" t="s">
        <v>1102</v>
      </c>
      <c r="PQ1" s="400" t="s">
        <v>1104</v>
      </c>
      <c r="PR1" s="400" t="s">
        <v>1106</v>
      </c>
      <c r="PS1" s="400" t="s">
        <v>1108</v>
      </c>
      <c r="PT1" s="400" t="s">
        <v>1110</v>
      </c>
      <c r="PU1" s="400" t="s">
        <v>1112</v>
      </c>
      <c r="PV1" s="400" t="s">
        <v>1114</v>
      </c>
      <c r="PW1" s="400" t="s">
        <v>1116</v>
      </c>
      <c r="PX1" s="400" t="s">
        <v>1118</v>
      </c>
      <c r="PY1" s="400" t="s">
        <v>1120</v>
      </c>
      <c r="PZ1" s="400" t="s">
        <v>315</v>
      </c>
      <c r="QA1" s="400" t="s">
        <v>1122</v>
      </c>
      <c r="QB1" s="400" t="s">
        <v>1124</v>
      </c>
      <c r="QC1" s="400" t="s">
        <v>1126</v>
      </c>
      <c r="QD1" s="400" t="s">
        <v>1128</v>
      </c>
      <c r="QE1" s="400" t="s">
        <v>1130</v>
      </c>
      <c r="QF1" s="403" t="s">
        <v>316</v>
      </c>
      <c r="QG1" s="400" t="s">
        <v>317</v>
      </c>
      <c r="QH1" s="400" t="s">
        <v>1132</v>
      </c>
      <c r="QI1" s="400" t="s">
        <v>1134</v>
      </c>
      <c r="QJ1" s="400" t="s">
        <v>1136</v>
      </c>
      <c r="QK1" s="400" t="s">
        <v>1138</v>
      </c>
      <c r="QL1" s="400" t="s">
        <v>1140</v>
      </c>
      <c r="QM1" s="400" t="s">
        <v>1142</v>
      </c>
      <c r="QN1" s="403" t="s">
        <v>318</v>
      </c>
      <c r="QO1" s="400" t="s">
        <v>1144</v>
      </c>
      <c r="QP1" s="400" t="s">
        <v>319</v>
      </c>
      <c r="QQ1" s="400" t="s">
        <v>326</v>
      </c>
      <c r="QR1" s="400" t="s">
        <v>1146</v>
      </c>
      <c r="QS1" s="400" t="s">
        <v>1148</v>
      </c>
      <c r="QT1" s="400" t="s">
        <v>1150</v>
      </c>
      <c r="QU1" s="400" t="s">
        <v>1152</v>
      </c>
      <c r="QV1" s="400" t="s">
        <v>1154</v>
      </c>
      <c r="QW1" s="400" t="s">
        <v>1156</v>
      </c>
      <c r="QX1" s="400" t="s">
        <v>1158</v>
      </c>
      <c r="QY1" s="400" t="s">
        <v>1160</v>
      </c>
      <c r="QZ1" s="400" t="s">
        <v>1162</v>
      </c>
      <c r="RA1" s="400" t="s">
        <v>1164</v>
      </c>
      <c r="RB1" s="400" t="s">
        <v>1166</v>
      </c>
      <c r="RC1" s="400" t="s">
        <v>1168</v>
      </c>
      <c r="RD1" s="400" t="s">
        <v>1170</v>
      </c>
      <c r="RE1" s="400" t="s">
        <v>1172</v>
      </c>
      <c r="RF1" s="403" t="s">
        <v>320</v>
      </c>
      <c r="RG1" s="400" t="s">
        <v>321</v>
      </c>
      <c r="RH1" s="400" t="s">
        <v>1174</v>
      </c>
      <c r="RI1" s="400" t="s">
        <v>1176</v>
      </c>
      <c r="RJ1" s="403" t="s">
        <v>322</v>
      </c>
      <c r="RK1" s="400" t="s">
        <v>323</v>
      </c>
      <c r="RL1" s="400" t="s">
        <v>1178</v>
      </c>
      <c r="RM1" s="400" t="s">
        <v>1179</v>
      </c>
      <c r="RN1" s="400" t="s">
        <v>1180</v>
      </c>
      <c r="RO1" s="400" t="s">
        <v>1181</v>
      </c>
      <c r="RP1" s="400" t="s">
        <v>1183</v>
      </c>
      <c r="RQ1" s="400" t="s">
        <v>1184</v>
      </c>
      <c r="RR1" s="400" t="s">
        <v>1186</v>
      </c>
      <c r="RS1" s="400" t="s">
        <v>1187</v>
      </c>
      <c r="RT1" s="399" t="s">
        <v>327</v>
      </c>
      <c r="RU1" s="403" t="s">
        <v>328</v>
      </c>
      <c r="RV1" s="400" t="s">
        <v>329</v>
      </c>
      <c r="RW1" s="400" t="s">
        <v>1189</v>
      </c>
      <c r="RX1" s="400" t="s">
        <v>1191</v>
      </c>
      <c r="RY1" s="400" t="s">
        <v>330</v>
      </c>
      <c r="RZ1" s="400" t="s">
        <v>1193</v>
      </c>
      <c r="SA1" s="400" t="s">
        <v>1195</v>
      </c>
      <c r="SB1" s="400" t="s">
        <v>1197</v>
      </c>
      <c r="SC1" s="400" t="s">
        <v>1199</v>
      </c>
      <c r="SD1" s="403" t="s">
        <v>331</v>
      </c>
      <c r="SE1" s="400" t="s">
        <v>332</v>
      </c>
      <c r="SF1" s="400" t="s">
        <v>1201</v>
      </c>
      <c r="SG1" s="400" t="s">
        <v>1203</v>
      </c>
      <c r="SH1" s="400" t="s">
        <v>1205</v>
      </c>
      <c r="SI1" s="400" t="s">
        <v>1207</v>
      </c>
      <c r="SJ1" s="400" t="s">
        <v>1209</v>
      </c>
      <c r="SK1" s="400" t="s">
        <v>1211</v>
      </c>
      <c r="SL1" s="400" t="s">
        <v>1213</v>
      </c>
      <c r="SM1" s="400" t="s">
        <v>1215</v>
      </c>
      <c r="SN1" s="400" t="s">
        <v>1217</v>
      </c>
      <c r="SO1" s="400" t="s">
        <v>1219</v>
      </c>
      <c r="SP1" s="400" t="s">
        <v>1221</v>
      </c>
      <c r="SQ1" s="400" t="s">
        <v>1223</v>
      </c>
      <c r="SR1" s="400" t="s">
        <v>1225</v>
      </c>
      <c r="SS1" s="400" t="s">
        <v>1227</v>
      </c>
      <c r="ST1" s="400" t="s">
        <v>1229</v>
      </c>
      <c r="SU1" s="399" t="s">
        <v>333</v>
      </c>
      <c r="SV1" s="403" t="s">
        <v>334</v>
      </c>
      <c r="SW1" s="400" t="s">
        <v>335</v>
      </c>
      <c r="SX1" s="400" t="s">
        <v>1231</v>
      </c>
      <c r="SY1" s="400" t="s">
        <v>1233</v>
      </c>
      <c r="SZ1" s="400" t="s">
        <v>1235</v>
      </c>
      <c r="TA1" s="400" t="s">
        <v>1237</v>
      </c>
      <c r="TB1" s="400" t="s">
        <v>1239</v>
      </c>
      <c r="TC1" s="400" t="s">
        <v>336</v>
      </c>
      <c r="TD1" s="400" t="s">
        <v>1241</v>
      </c>
      <c r="TE1" s="400" t="s">
        <v>1243</v>
      </c>
      <c r="TF1" s="400" t="s">
        <v>1245</v>
      </c>
      <c r="TG1" s="400" t="s">
        <v>1247</v>
      </c>
      <c r="TH1" s="400" t="s">
        <v>1249</v>
      </c>
      <c r="TI1" s="400" t="s">
        <v>1251</v>
      </c>
      <c r="TJ1" s="403" t="s">
        <v>337</v>
      </c>
      <c r="TK1" s="400" t="s">
        <v>338</v>
      </c>
      <c r="TL1" s="400" t="s">
        <v>339</v>
      </c>
      <c r="TM1" s="400" t="s">
        <v>1253</v>
      </c>
      <c r="TN1" s="400" t="s">
        <v>1255</v>
      </c>
      <c r="TO1" s="400" t="s">
        <v>1256</v>
      </c>
      <c r="TP1" s="400" t="s">
        <v>1258</v>
      </c>
      <c r="TQ1" s="400" t="s">
        <v>1260</v>
      </c>
      <c r="TR1" s="400" t="s">
        <v>1262</v>
      </c>
      <c r="TS1" s="400" t="s">
        <v>1264</v>
      </c>
      <c r="TT1" s="400" t="s">
        <v>1266</v>
      </c>
      <c r="TU1" s="400" t="s">
        <v>1268</v>
      </c>
      <c r="TV1" s="400" t="s">
        <v>1270</v>
      </c>
      <c r="TW1" s="400" t="s">
        <v>1272</v>
      </c>
      <c r="TX1" s="400" t="s">
        <v>1274</v>
      </c>
      <c r="TY1" s="400" t="s">
        <v>1276</v>
      </c>
      <c r="TZ1" s="400" t="s">
        <v>1278</v>
      </c>
      <c r="UA1" s="400" t="s">
        <v>1280</v>
      </c>
      <c r="UB1" s="400" t="s">
        <v>1282</v>
      </c>
      <c r="UC1" s="399" t="s">
        <v>1284</v>
      </c>
      <c r="UD1" s="400" t="s">
        <v>1286</v>
      </c>
      <c r="UE1" s="400" t="s">
        <v>1288</v>
      </c>
      <c r="UF1" s="400" t="s">
        <v>1290</v>
      </c>
      <c r="UG1" s="400" t="s">
        <v>1292</v>
      </c>
      <c r="UH1" s="400" t="s">
        <v>1294</v>
      </c>
      <c r="UI1" s="401"/>
    </row>
    <row r="2" spans="1:555" s="59" customFormat="1" hidden="1" x14ac:dyDescent="0.25">
      <c r="A2" s="397" t="s">
        <v>1317</v>
      </c>
      <c r="B2" s="397" t="s">
        <v>1319</v>
      </c>
      <c r="C2" s="397" t="s">
        <v>431</v>
      </c>
      <c r="D2" s="397" t="s">
        <v>1318</v>
      </c>
      <c r="E2" s="397" t="s">
        <v>1320</v>
      </c>
      <c r="F2" s="397" t="s">
        <v>432</v>
      </c>
      <c r="G2" s="398" t="s">
        <v>1321</v>
      </c>
      <c r="H2" s="397" t="s">
        <v>1322</v>
      </c>
      <c r="I2" s="397" t="s">
        <v>1323</v>
      </c>
      <c r="J2" s="397" t="s">
        <v>1413</v>
      </c>
      <c r="K2" s="397" t="s">
        <v>1324</v>
      </c>
      <c r="L2" s="397" t="s">
        <v>1325</v>
      </c>
      <c r="M2" s="397" t="s">
        <v>1326</v>
      </c>
      <c r="N2" s="397" t="s">
        <v>1327</v>
      </c>
      <c r="O2" s="397" t="s">
        <v>1328</v>
      </c>
      <c r="P2" s="397" t="s">
        <v>1438</v>
      </c>
      <c r="Q2" s="397" t="s">
        <v>1473</v>
      </c>
      <c r="R2" s="392" t="str">
        <f>+Presupuesto!D11</f>
        <v>Recurrente</v>
      </c>
      <c r="S2" s="392" t="str">
        <f>+Presupuesto!E11</f>
        <v>Programa / Proyecto 2017</v>
      </c>
      <c r="T2" s="397"/>
      <c r="U2" s="397" t="s">
        <v>354</v>
      </c>
      <c r="V2" s="397" t="s">
        <v>372</v>
      </c>
      <c r="W2" s="397" t="s">
        <v>355</v>
      </c>
      <c r="X2" s="397" t="s">
        <v>356</v>
      </c>
      <c r="Y2" s="397" t="s">
        <v>357</v>
      </c>
      <c r="Z2" s="397" t="s">
        <v>358</v>
      </c>
      <c r="AA2" s="397" t="s">
        <v>359</v>
      </c>
      <c r="AB2" s="397" t="s">
        <v>360</v>
      </c>
      <c r="AC2" s="397" t="s">
        <v>361</v>
      </c>
      <c r="AD2" s="397" t="s">
        <v>362</v>
      </c>
      <c r="AE2" s="397" t="s">
        <v>363</v>
      </c>
      <c r="AF2" s="397" t="s">
        <v>364</v>
      </c>
      <c r="AG2" s="397"/>
      <c r="AH2" s="397" t="s">
        <v>380</v>
      </c>
      <c r="AI2" s="397" t="s">
        <v>381</v>
      </c>
      <c r="AJ2" s="397" t="s">
        <v>382</v>
      </c>
      <c r="AK2" s="397" t="s">
        <v>383</v>
      </c>
      <c r="AL2" s="397" t="s">
        <v>384</v>
      </c>
      <c r="AM2" s="397" t="s">
        <v>387</v>
      </c>
      <c r="AN2" s="397" t="s">
        <v>385</v>
      </c>
      <c r="AO2" s="397" t="s">
        <v>386</v>
      </c>
      <c r="AP2" s="397" t="s">
        <v>388</v>
      </c>
      <c r="AQ2" s="397" t="s">
        <v>389</v>
      </c>
      <c r="AR2" s="397" t="s">
        <v>390</v>
      </c>
      <c r="AS2" s="397" t="s">
        <v>391</v>
      </c>
      <c r="AT2" s="397" t="s">
        <v>392</v>
      </c>
      <c r="AU2" s="397" t="s">
        <v>393</v>
      </c>
      <c r="AV2" s="397" t="s">
        <v>394</v>
      </c>
      <c r="AW2" s="397" t="s">
        <v>395</v>
      </c>
      <c r="AX2" s="397" t="s">
        <v>396</v>
      </c>
      <c r="AY2" s="397" t="s">
        <v>397</v>
      </c>
      <c r="AZ2" s="397" t="s">
        <v>398</v>
      </c>
      <c r="BA2" s="397" t="s">
        <v>399</v>
      </c>
      <c r="BB2" s="397" t="s">
        <v>400</v>
      </c>
      <c r="BC2" s="397" t="s">
        <v>401</v>
      </c>
      <c r="BD2" s="397" t="s">
        <v>402</v>
      </c>
      <c r="BE2" s="397" t="s">
        <v>403</v>
      </c>
      <c r="BF2" s="397" t="s">
        <v>404</v>
      </c>
      <c r="BG2" s="397" t="s">
        <v>405</v>
      </c>
      <c r="BH2" s="397" t="s">
        <v>406</v>
      </c>
      <c r="BI2" s="397" t="s">
        <v>407</v>
      </c>
      <c r="BJ2" s="397" t="s">
        <v>408</v>
      </c>
      <c r="BK2" s="397" t="s">
        <v>409</v>
      </c>
      <c r="BL2" s="397" t="s">
        <v>410</v>
      </c>
      <c r="BM2" s="397" t="s">
        <v>411</v>
      </c>
      <c r="BN2" s="397" t="s">
        <v>412</v>
      </c>
      <c r="BO2" s="397" t="s">
        <v>413</v>
      </c>
      <c r="BP2" s="397" t="s">
        <v>414</v>
      </c>
      <c r="BQ2" s="397" t="s">
        <v>415</v>
      </c>
      <c r="BR2" s="397" t="s">
        <v>416</v>
      </c>
      <c r="BS2" s="397" t="s">
        <v>417</v>
      </c>
      <c r="BT2" s="397" t="s">
        <v>418</v>
      </c>
      <c r="BU2" s="397" t="s">
        <v>419</v>
      </c>
      <c r="BV2" s="397"/>
      <c r="BW2" s="397"/>
      <c r="BX2" s="397"/>
      <c r="BY2" s="397"/>
      <c r="BZ2" s="397"/>
      <c r="CA2" s="397"/>
      <c r="CB2" s="397"/>
      <c r="CC2" s="397"/>
      <c r="CD2" s="397"/>
      <c r="CE2" s="397"/>
      <c r="CF2" s="397"/>
      <c r="CG2" s="397"/>
      <c r="CH2" s="397"/>
      <c r="CI2" s="397"/>
      <c r="CJ2" s="397"/>
      <c r="CK2" s="397"/>
      <c r="CL2" s="397"/>
      <c r="CM2" s="397"/>
      <c r="CN2" s="397"/>
      <c r="CO2" s="397"/>
      <c r="CP2" s="397"/>
      <c r="CQ2" s="397"/>
      <c r="CR2" s="397"/>
      <c r="CS2" s="397"/>
      <c r="CT2" s="397"/>
      <c r="CU2" s="397"/>
      <c r="CV2" s="397"/>
      <c r="CW2" s="397"/>
      <c r="CX2" s="397"/>
      <c r="CY2" s="397"/>
      <c r="CZ2" s="397"/>
      <c r="DA2" s="397"/>
      <c r="DB2" s="397"/>
      <c r="DC2" s="397"/>
      <c r="DD2" s="397"/>
      <c r="DE2" s="397"/>
      <c r="DF2" s="397"/>
      <c r="DG2" s="397"/>
      <c r="DH2" s="397"/>
      <c r="DI2" s="397"/>
      <c r="DJ2" s="397"/>
      <c r="DK2" s="397"/>
      <c r="DL2" s="397"/>
      <c r="DM2" s="397"/>
      <c r="DN2" s="397"/>
      <c r="DO2" s="397"/>
      <c r="DP2" s="397"/>
      <c r="DQ2" s="397"/>
      <c r="DR2" s="397"/>
      <c r="DS2" s="397"/>
      <c r="DT2" s="397"/>
      <c r="DU2" s="397"/>
      <c r="DV2" s="397"/>
      <c r="DW2" s="397"/>
      <c r="DX2" s="397"/>
      <c r="DY2" s="397"/>
      <c r="DZ2" s="397"/>
      <c r="EA2" s="397"/>
      <c r="EB2" s="397"/>
      <c r="EC2" s="397"/>
      <c r="ED2" s="397"/>
      <c r="EE2" s="397"/>
      <c r="EF2" s="397"/>
      <c r="EG2" s="397"/>
      <c r="EH2" s="397"/>
      <c r="EI2" s="397"/>
      <c r="EJ2" s="397"/>
      <c r="EK2" s="397"/>
      <c r="EL2" s="397"/>
      <c r="EM2" s="397"/>
      <c r="EN2" s="397"/>
      <c r="EO2" s="397"/>
      <c r="EP2" s="397"/>
      <c r="EQ2" s="397"/>
      <c r="ER2" s="397"/>
      <c r="ES2" s="397"/>
      <c r="ET2" s="397"/>
      <c r="EU2" s="397"/>
      <c r="EV2" s="397"/>
      <c r="EW2" s="397"/>
      <c r="EX2" s="397"/>
      <c r="EY2" s="397"/>
      <c r="EZ2" s="397"/>
      <c r="FA2" s="397"/>
      <c r="FB2" s="397"/>
      <c r="FC2" s="397"/>
      <c r="FD2" s="397"/>
      <c r="FE2" s="397"/>
      <c r="FF2" s="397"/>
      <c r="FG2" s="397"/>
      <c r="FH2" s="397"/>
      <c r="FI2" s="397"/>
      <c r="FJ2" s="397"/>
      <c r="FK2" s="397"/>
      <c r="FL2" s="397"/>
      <c r="FM2" s="397"/>
      <c r="FN2" s="397"/>
      <c r="FO2" s="397"/>
      <c r="FP2" s="397"/>
      <c r="FQ2" s="397"/>
      <c r="FR2" s="397"/>
      <c r="FS2" s="397"/>
      <c r="FT2" s="397"/>
      <c r="FU2" s="397"/>
      <c r="FV2" s="397"/>
      <c r="FW2" s="397"/>
      <c r="FX2" s="397"/>
      <c r="FY2" s="397"/>
      <c r="FZ2" s="397"/>
      <c r="GA2" s="397"/>
      <c r="GB2" s="397"/>
      <c r="GC2" s="397"/>
      <c r="GD2" s="397"/>
      <c r="GE2" s="397"/>
      <c r="GF2" s="397"/>
      <c r="GG2" s="397"/>
      <c r="GH2" s="397"/>
      <c r="GI2" s="397"/>
      <c r="GJ2" s="397"/>
      <c r="GK2" s="397"/>
      <c r="GL2" s="397"/>
      <c r="GM2" s="397"/>
      <c r="GN2" s="397"/>
      <c r="GO2" s="397"/>
      <c r="GP2" s="397"/>
      <c r="GQ2" s="397"/>
      <c r="GR2" s="397"/>
      <c r="GS2" s="397"/>
      <c r="GT2" s="397"/>
      <c r="GU2" s="397"/>
      <c r="GV2" s="397"/>
      <c r="GW2" s="397"/>
      <c r="GX2" s="397"/>
      <c r="GY2" s="397"/>
      <c r="GZ2" s="397"/>
      <c r="HA2" s="397"/>
      <c r="HB2" s="397"/>
      <c r="HC2" s="397"/>
      <c r="HD2" s="397"/>
      <c r="HE2" s="397"/>
      <c r="HF2" s="397"/>
      <c r="HG2" s="397"/>
      <c r="HH2" s="397"/>
      <c r="HI2" s="397"/>
      <c r="HJ2" s="397"/>
      <c r="HK2" s="397"/>
      <c r="HL2" s="397"/>
      <c r="HM2" s="397"/>
      <c r="HN2" s="397"/>
      <c r="HO2" s="397"/>
      <c r="HP2" s="397"/>
      <c r="HQ2" s="397"/>
      <c r="HR2" s="397"/>
      <c r="HS2" s="397"/>
      <c r="HT2" s="397"/>
      <c r="HU2" s="397"/>
      <c r="HV2" s="397"/>
      <c r="HW2" s="397"/>
      <c r="HX2" s="397"/>
      <c r="HY2" s="397"/>
      <c r="HZ2" s="397"/>
      <c r="IA2" s="397"/>
      <c r="IB2" s="397"/>
      <c r="IC2" s="397"/>
      <c r="ID2" s="397"/>
      <c r="IE2" s="397"/>
      <c r="IF2" s="397"/>
      <c r="IG2" s="397"/>
      <c r="IH2" s="397"/>
      <c r="II2" s="397"/>
      <c r="IJ2" s="397"/>
      <c r="IK2" s="397"/>
      <c r="IL2" s="397"/>
      <c r="IM2" s="397"/>
      <c r="IN2" s="397"/>
      <c r="IO2" s="397"/>
      <c r="IP2" s="397"/>
      <c r="IQ2" s="397"/>
      <c r="IR2" s="397"/>
      <c r="IS2" s="397"/>
      <c r="IT2" s="397"/>
      <c r="IU2" s="397"/>
      <c r="IV2" s="397"/>
      <c r="IW2" s="397"/>
      <c r="IX2" s="397"/>
      <c r="IY2" s="397"/>
      <c r="IZ2" s="397"/>
      <c r="JA2" s="397"/>
      <c r="JB2" s="397"/>
      <c r="JC2" s="397"/>
      <c r="JD2" s="397"/>
      <c r="JE2" s="397"/>
      <c r="JF2" s="397"/>
      <c r="JG2" s="397"/>
      <c r="JH2" s="397"/>
      <c r="JI2" s="397"/>
      <c r="JJ2" s="397"/>
      <c r="JK2" s="397"/>
      <c r="JL2" s="397"/>
      <c r="JM2" s="397"/>
      <c r="JN2" s="397"/>
      <c r="JO2" s="397"/>
      <c r="JP2" s="397"/>
      <c r="JQ2" s="397"/>
      <c r="JR2" s="397"/>
      <c r="JS2" s="397"/>
      <c r="JT2" s="397"/>
      <c r="JU2" s="397"/>
      <c r="JV2" s="397"/>
      <c r="JW2" s="397"/>
      <c r="JX2" s="397"/>
      <c r="JY2" s="397"/>
      <c r="JZ2" s="397"/>
      <c r="KA2" s="397"/>
      <c r="KB2" s="397"/>
      <c r="KC2" s="397"/>
      <c r="KD2" s="397"/>
      <c r="KE2" s="397"/>
      <c r="KF2" s="397"/>
      <c r="KG2" s="397"/>
      <c r="KH2" s="397"/>
      <c r="KI2" s="397"/>
      <c r="KJ2" s="397"/>
      <c r="KK2" s="397"/>
      <c r="KL2" s="397"/>
      <c r="KM2" s="397"/>
      <c r="KN2" s="397"/>
      <c r="KO2" s="397"/>
      <c r="KP2" s="397"/>
      <c r="KQ2" s="397"/>
      <c r="KR2" s="397"/>
      <c r="KS2" s="397"/>
      <c r="KT2" s="397"/>
      <c r="KU2" s="397"/>
      <c r="KV2" s="397"/>
      <c r="KW2" s="397"/>
      <c r="KX2" s="397"/>
      <c r="KY2" s="397"/>
      <c r="KZ2" s="397"/>
      <c r="LA2" s="397"/>
      <c r="LB2" s="397"/>
      <c r="LC2" s="397"/>
      <c r="LD2" s="397"/>
      <c r="LE2" s="397"/>
      <c r="LF2" s="397"/>
      <c r="LG2" s="397"/>
      <c r="LH2" s="397"/>
      <c r="LI2" s="397"/>
      <c r="LJ2" s="397"/>
      <c r="LK2" s="397"/>
      <c r="LL2" s="397"/>
      <c r="LM2" s="397"/>
      <c r="LN2" s="397"/>
      <c r="LO2" s="397"/>
      <c r="LP2" s="397"/>
      <c r="LQ2" s="397"/>
      <c r="LR2" s="397"/>
      <c r="LS2" s="397"/>
      <c r="LT2" s="397"/>
      <c r="LU2" s="397"/>
      <c r="LV2" s="397"/>
      <c r="LW2" s="397"/>
      <c r="LX2" s="397"/>
      <c r="LY2" s="397"/>
      <c r="LZ2" s="397"/>
      <c r="MA2" s="397"/>
      <c r="MB2" s="397"/>
      <c r="MC2" s="397"/>
      <c r="MD2" s="397"/>
      <c r="ME2" s="397"/>
      <c r="MF2" s="397"/>
      <c r="MG2" s="397"/>
      <c r="MH2" s="397"/>
      <c r="MI2" s="397"/>
      <c r="MJ2" s="397"/>
      <c r="MK2" s="397"/>
      <c r="ML2" s="397"/>
      <c r="MM2" s="397"/>
      <c r="MN2" s="397"/>
      <c r="MO2" s="397"/>
      <c r="MP2" s="397"/>
      <c r="MQ2" s="397"/>
      <c r="MR2" s="397"/>
      <c r="MS2" s="397"/>
      <c r="MT2" s="397"/>
      <c r="MU2" s="397"/>
      <c r="MV2" s="397"/>
      <c r="MW2" s="397"/>
      <c r="MX2" s="397"/>
      <c r="MY2" s="397"/>
      <c r="MZ2" s="397"/>
      <c r="NA2" s="397"/>
      <c r="NB2" s="397"/>
      <c r="NC2" s="397"/>
      <c r="ND2" s="397"/>
      <c r="NE2" s="397"/>
      <c r="NF2" s="397"/>
      <c r="NG2" s="397"/>
      <c r="NH2" s="397"/>
      <c r="NI2" s="397"/>
      <c r="NJ2" s="397"/>
      <c r="NK2" s="397"/>
      <c r="NL2" s="397"/>
      <c r="NM2" s="397"/>
      <c r="NN2" s="397"/>
      <c r="NO2" s="397"/>
      <c r="NP2" s="397"/>
      <c r="NQ2" s="397"/>
      <c r="NR2" s="397"/>
      <c r="NS2" s="397"/>
      <c r="NT2" s="397"/>
      <c r="NU2" s="397"/>
      <c r="NV2" s="397"/>
      <c r="NW2" s="397"/>
      <c r="NX2" s="397"/>
      <c r="NY2" s="397"/>
      <c r="NZ2" s="397"/>
      <c r="OA2" s="397"/>
      <c r="OB2" s="397"/>
      <c r="OC2" s="397"/>
      <c r="OD2" s="397"/>
      <c r="OE2" s="397"/>
      <c r="OF2" s="397"/>
      <c r="OG2" s="397"/>
      <c r="OH2" s="397"/>
      <c r="OI2" s="397"/>
      <c r="OJ2" s="397"/>
      <c r="OK2" s="397"/>
      <c r="OL2" s="397"/>
      <c r="OM2" s="397"/>
      <c r="ON2" s="397"/>
      <c r="OO2" s="397"/>
      <c r="OP2" s="397"/>
      <c r="OQ2" s="397"/>
      <c r="OR2" s="397"/>
      <c r="OS2" s="397"/>
      <c r="OT2" s="397"/>
      <c r="OU2" s="397"/>
      <c r="OV2" s="397"/>
      <c r="OW2" s="397"/>
      <c r="OX2" s="397"/>
      <c r="OY2" s="397"/>
      <c r="OZ2" s="397"/>
      <c r="PA2" s="397"/>
      <c r="PB2" s="397"/>
      <c r="PC2" s="397"/>
      <c r="PD2" s="397"/>
      <c r="PE2" s="397"/>
      <c r="PF2" s="397"/>
      <c r="PG2" s="397"/>
      <c r="PH2" s="397"/>
      <c r="PI2" s="397"/>
      <c r="PJ2" s="397"/>
      <c r="PK2" s="397"/>
      <c r="PL2" s="397"/>
      <c r="PM2" s="397"/>
      <c r="PN2" s="397"/>
      <c r="PO2" s="397"/>
      <c r="PP2" s="397"/>
      <c r="PQ2" s="397"/>
      <c r="PR2" s="397"/>
      <c r="PS2" s="397"/>
      <c r="PT2" s="397"/>
      <c r="PU2" s="397"/>
      <c r="PV2" s="397"/>
      <c r="PW2" s="397"/>
      <c r="PX2" s="397"/>
      <c r="PY2" s="397"/>
      <c r="PZ2" s="397"/>
      <c r="QA2" s="397"/>
      <c r="QB2" s="397"/>
      <c r="QC2" s="397"/>
      <c r="QD2" s="397"/>
      <c r="QE2" s="397"/>
      <c r="QF2" s="397"/>
      <c r="QG2" s="397"/>
      <c r="QH2" s="397"/>
      <c r="QI2" s="397"/>
      <c r="QJ2" s="397"/>
      <c r="QK2" s="397"/>
      <c r="QL2" s="397"/>
      <c r="QM2" s="397"/>
      <c r="QN2" s="397"/>
      <c r="QO2" s="397"/>
      <c r="QP2" s="397"/>
      <c r="QQ2" s="397"/>
      <c r="QR2" s="397"/>
      <c r="QS2" s="397"/>
      <c r="QT2" s="397"/>
      <c r="QU2" s="397"/>
      <c r="QV2" s="397"/>
      <c r="QW2" s="397"/>
      <c r="QX2" s="397"/>
      <c r="QY2" s="397"/>
      <c r="QZ2" s="397"/>
      <c r="RA2" s="397"/>
      <c r="RB2" s="397"/>
      <c r="RC2" s="397"/>
      <c r="RD2" s="397"/>
      <c r="RE2" s="397"/>
      <c r="RF2" s="397"/>
      <c r="RG2" s="397"/>
      <c r="RH2" s="397"/>
      <c r="RI2" s="397"/>
      <c r="RJ2" s="397"/>
      <c r="RK2" s="397"/>
      <c r="RL2" s="397"/>
      <c r="RM2" s="397"/>
      <c r="RN2" s="397"/>
      <c r="RO2" s="397"/>
      <c r="RP2" s="397"/>
      <c r="RQ2" s="397"/>
      <c r="RR2" s="397"/>
      <c r="RS2" s="397"/>
      <c r="RT2" s="397"/>
      <c r="RU2" s="397"/>
      <c r="RV2" s="397"/>
      <c r="RW2" s="397"/>
      <c r="RX2" s="397"/>
      <c r="RY2" s="397"/>
      <c r="RZ2" s="397"/>
      <c r="SA2" s="397"/>
      <c r="SB2" s="397"/>
      <c r="SC2" s="397"/>
      <c r="SD2" s="397"/>
      <c r="SE2" s="397"/>
      <c r="SF2" s="397"/>
      <c r="SG2" s="397"/>
      <c r="SH2" s="397"/>
      <c r="SI2" s="397"/>
      <c r="SJ2" s="397"/>
      <c r="SK2" s="397"/>
      <c r="SL2" s="397"/>
      <c r="SM2" s="397"/>
      <c r="SN2" s="397"/>
      <c r="SO2" s="397"/>
      <c r="SP2" s="397"/>
      <c r="SQ2" s="397"/>
      <c r="SR2" s="397"/>
      <c r="SS2" s="397"/>
      <c r="ST2" s="397"/>
      <c r="SU2" s="397"/>
      <c r="SV2" s="397"/>
      <c r="SW2" s="397"/>
      <c r="SX2" s="397"/>
      <c r="SY2" s="397"/>
      <c r="SZ2" s="397"/>
      <c r="TA2" s="397"/>
      <c r="TB2" s="397"/>
      <c r="TC2" s="397"/>
      <c r="TD2" s="397"/>
      <c r="TE2" s="397"/>
      <c r="TF2" s="397"/>
      <c r="TG2" s="397"/>
      <c r="TH2" s="397"/>
      <c r="TI2" s="397"/>
      <c r="TJ2" s="397"/>
      <c r="TK2" s="397"/>
      <c r="TL2" s="397"/>
      <c r="TM2" s="397"/>
      <c r="TN2" s="397"/>
      <c r="TO2" s="397"/>
      <c r="TP2" s="397"/>
      <c r="TQ2" s="397"/>
      <c r="TR2" s="397"/>
      <c r="TS2" s="397"/>
      <c r="TT2" s="397"/>
      <c r="TU2" s="397"/>
      <c r="TV2" s="397"/>
      <c r="TW2" s="397"/>
      <c r="TX2" s="397"/>
      <c r="TY2" s="397"/>
      <c r="TZ2" s="397"/>
      <c r="UA2" s="397"/>
      <c r="UB2" s="397"/>
      <c r="UC2" s="397"/>
      <c r="UD2" s="397"/>
      <c r="UE2" s="397"/>
      <c r="UF2" s="397"/>
      <c r="UG2" s="397"/>
      <c r="UH2" s="397"/>
      <c r="UI2" s="397"/>
    </row>
    <row r="3" spans="1:555" s="59" customFormat="1" hidden="1" x14ac:dyDescent="0.25">
      <c r="A3" s="395"/>
      <c r="B3" s="395"/>
      <c r="C3" s="395"/>
      <c r="D3" s="395"/>
      <c r="E3" s="395"/>
      <c r="F3" s="395"/>
      <c r="G3" s="395"/>
      <c r="H3" s="395"/>
      <c r="I3" s="395"/>
      <c r="J3" s="395"/>
      <c r="K3" s="395"/>
      <c r="L3" s="395"/>
      <c r="M3" s="395"/>
      <c r="N3" s="395"/>
      <c r="O3" s="395"/>
      <c r="P3" s="395"/>
      <c r="Q3" s="395"/>
      <c r="R3" s="395"/>
      <c r="S3" s="395"/>
      <c r="T3" s="395"/>
      <c r="U3" s="395"/>
      <c r="V3" s="395"/>
      <c r="W3" s="395"/>
      <c r="X3" s="395"/>
      <c r="Y3" s="395"/>
      <c r="Z3" s="395"/>
      <c r="AA3" s="395"/>
      <c r="AB3" s="395"/>
      <c r="AC3" s="395"/>
      <c r="AD3" s="395"/>
      <c r="AE3" s="395"/>
      <c r="AF3" s="395"/>
      <c r="AG3" s="395"/>
      <c r="AH3" s="396">
        <v>2500</v>
      </c>
      <c r="AI3" s="396">
        <v>1900</v>
      </c>
      <c r="AJ3" s="396">
        <v>1650</v>
      </c>
      <c r="AK3" s="396">
        <v>1580</v>
      </c>
      <c r="AL3" s="396">
        <v>2250</v>
      </c>
      <c r="AM3" s="396">
        <v>1650</v>
      </c>
      <c r="AN3" s="396">
        <v>1400</v>
      </c>
      <c r="AO3" s="396">
        <v>1340</v>
      </c>
      <c r="AP3" s="396">
        <v>2000</v>
      </c>
      <c r="AQ3" s="396">
        <v>1400</v>
      </c>
      <c r="AR3" s="396">
        <v>1150</v>
      </c>
      <c r="AS3" s="396">
        <v>1100</v>
      </c>
      <c r="AT3" s="396">
        <v>1750</v>
      </c>
      <c r="AU3" s="396">
        <v>1150</v>
      </c>
      <c r="AV3" s="396">
        <v>900</v>
      </c>
      <c r="AW3" s="396">
        <v>860</v>
      </c>
      <c r="AX3" s="396">
        <v>1200</v>
      </c>
      <c r="AY3" s="396">
        <v>900</v>
      </c>
      <c r="AZ3" s="396">
        <v>650</v>
      </c>
      <c r="BA3" s="396">
        <v>620</v>
      </c>
      <c r="BB3" s="394">
        <f>+'Cuadro Resumen'!C213</f>
        <v>5759.1495000000004</v>
      </c>
      <c r="BC3" s="394">
        <f>+'Cuadro Resumen'!D213</f>
        <v>5307.4515000000001</v>
      </c>
      <c r="BD3" s="394">
        <f>+'Cuadro Resumen'!E213</f>
        <v>6775.47</v>
      </c>
      <c r="BE3" s="394">
        <f>+'Cuadro Resumen'!F213</f>
        <v>6323.7719999999999</v>
      </c>
      <c r="BF3" s="394">
        <f>+'Cuadro Resumen'!C214</f>
        <v>5081.6025</v>
      </c>
      <c r="BG3" s="394">
        <f>+'Cuadro Resumen'!D214</f>
        <v>4629.9045000000006</v>
      </c>
      <c r="BH3" s="394">
        <f>+'Cuadro Resumen'!E214</f>
        <v>6097.9230000000007</v>
      </c>
      <c r="BI3" s="394">
        <f>+'Cuadro Resumen'!F214</f>
        <v>5646.2250000000004</v>
      </c>
      <c r="BJ3" s="394">
        <f>+'Cuadro Resumen'!C215</f>
        <v>4404.0555000000004</v>
      </c>
      <c r="BK3" s="394">
        <f>+'Cuadro Resumen'!D215</f>
        <v>4065.2820000000002</v>
      </c>
      <c r="BL3" s="394">
        <f>+'Cuadro Resumen'!E215</f>
        <v>5420.3760000000002</v>
      </c>
      <c r="BM3" s="394">
        <f>+'Cuadro Resumen'!F215</f>
        <v>4968.6779999999999</v>
      </c>
      <c r="BN3" s="394">
        <f>+'Cuadro Resumen'!C216</f>
        <v>3726.5085000000004</v>
      </c>
      <c r="BO3" s="394">
        <f>+'Cuadro Resumen'!D216</f>
        <v>3387.7350000000001</v>
      </c>
      <c r="BP3" s="394">
        <f>+'Cuadro Resumen'!E216</f>
        <v>4742.8290000000006</v>
      </c>
      <c r="BQ3" s="394">
        <f>+'Cuadro Resumen'!F216</f>
        <v>4404.0555000000004</v>
      </c>
      <c r="BR3" s="394">
        <f>+'Cuadro Resumen'!C217</f>
        <v>3274.8105</v>
      </c>
      <c r="BS3" s="394">
        <f>+'Cuadro Resumen'!D217</f>
        <v>3048.9615000000003</v>
      </c>
      <c r="BT3" s="394">
        <f>+'Cuadro Resumen'!E217</f>
        <v>4178.2065000000002</v>
      </c>
      <c r="BU3" s="394">
        <f>+'Cuadro Resumen'!F217</f>
        <v>3839.433</v>
      </c>
      <c r="BV3" s="395"/>
      <c r="BW3" s="395"/>
      <c r="BX3" s="395"/>
      <c r="BY3" s="395"/>
      <c r="BZ3" s="395"/>
      <c r="CA3" s="395"/>
      <c r="CB3" s="395"/>
      <c r="CC3" s="395"/>
      <c r="CD3" s="395"/>
      <c r="CE3" s="395"/>
      <c r="CF3" s="395"/>
      <c r="CG3" s="395"/>
      <c r="CH3" s="395"/>
      <c r="CI3" s="395"/>
      <c r="CJ3" s="395"/>
      <c r="CK3" s="395"/>
      <c r="CL3" s="395"/>
      <c r="CM3" s="395"/>
      <c r="CN3" s="395"/>
      <c r="CO3" s="395"/>
      <c r="CP3" s="395"/>
      <c r="CQ3" s="395"/>
      <c r="CR3" s="395"/>
      <c r="CS3" s="395"/>
      <c r="CT3" s="395"/>
      <c r="CU3" s="395"/>
      <c r="CV3" s="395"/>
      <c r="CW3" s="395"/>
      <c r="CX3" s="395"/>
      <c r="CY3" s="395"/>
      <c r="CZ3" s="395"/>
      <c r="DA3" s="395"/>
      <c r="DB3" s="395"/>
      <c r="DC3" s="395"/>
      <c r="DD3" s="395"/>
      <c r="DE3" s="395"/>
      <c r="DF3" s="395"/>
      <c r="DG3" s="395"/>
      <c r="DH3" s="395"/>
      <c r="DI3" s="395"/>
      <c r="DJ3" s="395"/>
      <c r="DK3" s="395"/>
      <c r="DL3" s="395"/>
      <c r="DM3" s="395"/>
      <c r="DN3" s="395"/>
      <c r="DO3" s="395"/>
      <c r="DP3" s="395"/>
      <c r="DQ3" s="395"/>
      <c r="DR3" s="395"/>
      <c r="DS3" s="395"/>
      <c r="DT3" s="395"/>
      <c r="DU3" s="395"/>
      <c r="DV3" s="395"/>
      <c r="DW3" s="395"/>
      <c r="DX3" s="395"/>
      <c r="DY3" s="395"/>
      <c r="DZ3" s="395"/>
      <c r="EA3" s="395"/>
      <c r="EB3" s="395"/>
      <c r="EC3" s="395"/>
      <c r="ED3" s="395"/>
      <c r="EE3" s="395"/>
      <c r="EF3" s="395"/>
      <c r="EG3" s="395"/>
      <c r="EH3" s="395"/>
      <c r="EI3" s="395"/>
      <c r="EJ3" s="395"/>
      <c r="EK3" s="395"/>
      <c r="EL3" s="395"/>
      <c r="EM3" s="395"/>
      <c r="EN3" s="395"/>
      <c r="EO3" s="395"/>
      <c r="EP3" s="395"/>
      <c r="EQ3" s="395"/>
      <c r="ER3" s="395"/>
      <c r="ES3" s="395"/>
      <c r="ET3" s="395"/>
      <c r="EU3" s="395"/>
      <c r="EV3" s="395"/>
      <c r="EW3" s="395"/>
      <c r="EX3" s="395"/>
      <c r="EY3" s="395"/>
      <c r="EZ3" s="395"/>
      <c r="FA3" s="395"/>
      <c r="FB3" s="395"/>
      <c r="FC3" s="395"/>
      <c r="FD3" s="395"/>
      <c r="FE3" s="395"/>
      <c r="FF3" s="395"/>
      <c r="FG3" s="395"/>
      <c r="FH3" s="395"/>
      <c r="FI3" s="395"/>
      <c r="FJ3" s="395"/>
      <c r="FK3" s="395"/>
      <c r="FL3" s="395"/>
      <c r="FM3" s="395"/>
      <c r="FN3" s="395"/>
      <c r="FO3" s="395"/>
      <c r="FP3" s="395"/>
      <c r="FQ3" s="395"/>
      <c r="FR3" s="395"/>
      <c r="FS3" s="395"/>
      <c r="FT3" s="395"/>
      <c r="FU3" s="395"/>
      <c r="FV3" s="395"/>
      <c r="FW3" s="395"/>
      <c r="FX3" s="395"/>
      <c r="FY3" s="395"/>
      <c r="FZ3" s="395"/>
      <c r="GA3" s="395"/>
      <c r="GB3" s="395"/>
      <c r="GC3" s="395"/>
      <c r="GD3" s="395"/>
      <c r="GE3" s="395"/>
      <c r="GF3" s="395"/>
      <c r="GG3" s="395"/>
      <c r="GH3" s="395"/>
      <c r="GI3" s="395"/>
      <c r="GJ3" s="395"/>
      <c r="GK3" s="395"/>
      <c r="GL3" s="395"/>
      <c r="GM3" s="395"/>
      <c r="GN3" s="395"/>
      <c r="GO3" s="395"/>
      <c r="GP3" s="395"/>
      <c r="GQ3" s="395"/>
      <c r="GR3" s="395"/>
      <c r="GS3" s="395"/>
      <c r="GT3" s="395"/>
      <c r="GU3" s="395"/>
      <c r="GV3" s="395"/>
      <c r="GW3" s="395"/>
      <c r="GX3" s="395"/>
      <c r="GY3" s="395"/>
      <c r="GZ3" s="395"/>
      <c r="HA3" s="395"/>
      <c r="HB3" s="395"/>
      <c r="HC3" s="395"/>
      <c r="HD3" s="395"/>
      <c r="HE3" s="395"/>
      <c r="HF3" s="395"/>
      <c r="HG3" s="395"/>
      <c r="HH3" s="395"/>
      <c r="HI3" s="395"/>
      <c r="HJ3" s="395"/>
      <c r="HK3" s="395"/>
      <c r="HL3" s="395"/>
      <c r="HM3" s="395"/>
      <c r="HN3" s="395"/>
      <c r="HO3" s="395"/>
      <c r="HP3" s="395"/>
      <c r="HQ3" s="395"/>
      <c r="HR3" s="395"/>
      <c r="HS3" s="395"/>
      <c r="HT3" s="395"/>
      <c r="HU3" s="395"/>
      <c r="HV3" s="395"/>
      <c r="HW3" s="395"/>
      <c r="HX3" s="395"/>
      <c r="HY3" s="395"/>
      <c r="HZ3" s="395"/>
      <c r="IA3" s="395"/>
      <c r="IB3" s="395"/>
      <c r="IC3" s="395"/>
      <c r="ID3" s="395"/>
      <c r="IE3" s="395"/>
      <c r="IF3" s="395"/>
      <c r="IG3" s="395"/>
      <c r="IH3" s="395"/>
      <c r="II3" s="395"/>
      <c r="IJ3" s="395"/>
      <c r="IK3" s="395"/>
      <c r="IL3" s="395"/>
      <c r="IM3" s="395"/>
      <c r="IN3" s="395"/>
      <c r="IO3" s="395"/>
      <c r="IP3" s="395"/>
      <c r="IQ3" s="395"/>
      <c r="IR3" s="395"/>
      <c r="IS3" s="395"/>
      <c r="IT3" s="395"/>
      <c r="IU3" s="395"/>
      <c r="IV3" s="395"/>
      <c r="IW3" s="395"/>
      <c r="IX3" s="395"/>
      <c r="IY3" s="395"/>
      <c r="IZ3" s="395"/>
      <c r="JA3" s="395"/>
      <c r="JB3" s="395"/>
      <c r="JC3" s="395"/>
      <c r="JD3" s="395"/>
      <c r="JE3" s="395"/>
      <c r="JF3" s="395"/>
      <c r="JG3" s="395"/>
      <c r="JH3" s="395"/>
      <c r="JI3" s="395"/>
      <c r="JJ3" s="395"/>
      <c r="JK3" s="395"/>
      <c r="JL3" s="395"/>
      <c r="JM3" s="395"/>
      <c r="JN3" s="395"/>
      <c r="JO3" s="395"/>
      <c r="JP3" s="395"/>
      <c r="JQ3" s="395"/>
      <c r="JR3" s="395"/>
      <c r="JS3" s="395"/>
      <c r="JT3" s="395"/>
      <c r="JU3" s="395"/>
      <c r="JV3" s="395"/>
      <c r="JW3" s="395"/>
      <c r="JX3" s="395"/>
      <c r="JY3" s="395"/>
      <c r="JZ3" s="395"/>
      <c r="KA3" s="395"/>
      <c r="KB3" s="395"/>
      <c r="KC3" s="395"/>
      <c r="KD3" s="395"/>
      <c r="KE3" s="395"/>
      <c r="KF3" s="395"/>
      <c r="KG3" s="395"/>
      <c r="KH3" s="395"/>
      <c r="KI3" s="395"/>
      <c r="KJ3" s="395"/>
      <c r="KK3" s="395"/>
      <c r="KL3" s="395"/>
      <c r="KM3" s="395"/>
      <c r="KN3" s="395"/>
      <c r="KO3" s="395"/>
      <c r="KP3" s="395"/>
      <c r="KQ3" s="395"/>
      <c r="KR3" s="395"/>
      <c r="KS3" s="395"/>
      <c r="KT3" s="395"/>
      <c r="KU3" s="395"/>
      <c r="KV3" s="395"/>
      <c r="KW3" s="395"/>
      <c r="KX3" s="395"/>
      <c r="KY3" s="395"/>
      <c r="KZ3" s="395"/>
      <c r="LA3" s="395"/>
      <c r="LB3" s="395"/>
      <c r="LC3" s="395"/>
      <c r="LD3" s="395"/>
      <c r="LE3" s="395"/>
      <c r="LF3" s="395"/>
      <c r="LG3" s="395"/>
      <c r="LH3" s="395"/>
      <c r="LI3" s="395"/>
      <c r="LJ3" s="395"/>
      <c r="LK3" s="395"/>
      <c r="LL3" s="395"/>
      <c r="LM3" s="395"/>
      <c r="LN3" s="395"/>
      <c r="LO3" s="395"/>
      <c r="LP3" s="395"/>
      <c r="LQ3" s="395"/>
      <c r="LR3" s="395"/>
      <c r="LS3" s="395"/>
      <c r="LT3" s="395"/>
      <c r="LU3" s="395"/>
      <c r="LV3" s="395"/>
      <c r="LW3" s="395"/>
      <c r="LX3" s="395"/>
      <c r="LY3" s="395"/>
      <c r="LZ3" s="395"/>
      <c r="MA3" s="395"/>
      <c r="MB3" s="395"/>
      <c r="MC3" s="395"/>
      <c r="MD3" s="395"/>
      <c r="ME3" s="395"/>
      <c r="MF3" s="395"/>
      <c r="MG3" s="395"/>
      <c r="MH3" s="395"/>
      <c r="MI3" s="395"/>
      <c r="MJ3" s="395"/>
      <c r="MK3" s="395"/>
      <c r="ML3" s="395"/>
      <c r="MM3" s="395"/>
      <c r="MN3" s="395"/>
      <c r="MO3" s="395"/>
      <c r="MP3" s="395"/>
      <c r="MQ3" s="395"/>
      <c r="MR3" s="395"/>
      <c r="MS3" s="395"/>
      <c r="MT3" s="395"/>
      <c r="MU3" s="395"/>
      <c r="MV3" s="395"/>
      <c r="MW3" s="395"/>
      <c r="MX3" s="395"/>
      <c r="MY3" s="395"/>
      <c r="MZ3" s="395"/>
      <c r="NA3" s="395"/>
      <c r="NB3" s="395"/>
      <c r="NC3" s="395"/>
      <c r="ND3" s="395"/>
      <c r="NE3" s="395"/>
      <c r="NF3" s="395"/>
      <c r="NG3" s="395"/>
      <c r="NH3" s="395"/>
      <c r="NI3" s="395"/>
      <c r="NJ3" s="395"/>
      <c r="NK3" s="395"/>
      <c r="NL3" s="395"/>
      <c r="NM3" s="395"/>
      <c r="NN3" s="395"/>
      <c r="NO3" s="395"/>
      <c r="NP3" s="395"/>
      <c r="NQ3" s="395"/>
      <c r="NR3" s="395"/>
      <c r="NS3" s="395"/>
      <c r="NT3" s="395"/>
      <c r="NU3" s="395"/>
      <c r="NV3" s="395"/>
      <c r="NW3" s="395"/>
      <c r="NX3" s="395"/>
      <c r="NY3" s="395"/>
      <c r="NZ3" s="395"/>
      <c r="OA3" s="395"/>
      <c r="OB3" s="395"/>
      <c r="OC3" s="395"/>
      <c r="OD3" s="395"/>
      <c r="OE3" s="395"/>
      <c r="OF3" s="395"/>
      <c r="OG3" s="395"/>
      <c r="OH3" s="395"/>
      <c r="OI3" s="395"/>
      <c r="OJ3" s="395"/>
      <c r="OK3" s="395"/>
      <c r="OL3" s="395"/>
      <c r="OM3" s="395"/>
      <c r="ON3" s="395"/>
      <c r="OO3" s="395"/>
      <c r="OP3" s="395"/>
      <c r="OQ3" s="395"/>
      <c r="OR3" s="395"/>
      <c r="OS3" s="395"/>
      <c r="OT3" s="395"/>
      <c r="OU3" s="395"/>
      <c r="OV3" s="395"/>
      <c r="OW3" s="395"/>
      <c r="OX3" s="395"/>
      <c r="OY3" s="395"/>
      <c r="OZ3" s="395"/>
      <c r="PA3" s="395"/>
      <c r="PB3" s="395"/>
      <c r="PC3" s="395"/>
      <c r="PD3" s="395"/>
      <c r="PE3" s="395"/>
      <c r="PF3" s="395"/>
      <c r="PG3" s="395"/>
      <c r="PH3" s="395"/>
      <c r="PI3" s="395"/>
      <c r="PJ3" s="395"/>
      <c r="PK3" s="395"/>
      <c r="PL3" s="395"/>
      <c r="PM3" s="395"/>
      <c r="PN3" s="395"/>
      <c r="PO3" s="395"/>
      <c r="PP3" s="395"/>
      <c r="PQ3" s="395"/>
      <c r="PR3" s="395"/>
      <c r="PS3" s="395"/>
      <c r="PT3" s="395"/>
      <c r="PU3" s="395"/>
      <c r="PV3" s="395"/>
      <c r="PW3" s="395"/>
      <c r="PX3" s="395"/>
      <c r="PY3" s="395"/>
      <c r="PZ3" s="395"/>
      <c r="QA3" s="395"/>
      <c r="QB3" s="395"/>
      <c r="QC3" s="395"/>
      <c r="QD3" s="395"/>
      <c r="QE3" s="395"/>
      <c r="QF3" s="395"/>
      <c r="QG3" s="395"/>
      <c r="QH3" s="395"/>
      <c r="QI3" s="395"/>
      <c r="QJ3" s="395"/>
      <c r="QK3" s="395"/>
      <c r="QL3" s="395"/>
      <c r="QM3" s="395"/>
      <c r="QN3" s="395"/>
      <c r="QO3" s="395"/>
      <c r="QP3" s="395"/>
      <c r="QQ3" s="395"/>
      <c r="QR3" s="395"/>
      <c r="QS3" s="395"/>
      <c r="QT3" s="395"/>
      <c r="QU3" s="395"/>
      <c r="QV3" s="395"/>
      <c r="QW3" s="395"/>
      <c r="QX3" s="395"/>
      <c r="QY3" s="395"/>
      <c r="QZ3" s="395"/>
      <c r="RA3" s="395"/>
      <c r="RB3" s="395"/>
      <c r="RC3" s="395"/>
      <c r="RD3" s="395"/>
      <c r="RE3" s="395"/>
      <c r="RF3" s="395"/>
      <c r="RG3" s="395"/>
      <c r="RH3" s="395"/>
      <c r="RI3" s="395"/>
      <c r="RJ3" s="395"/>
      <c r="RK3" s="395"/>
      <c r="RL3" s="395"/>
      <c r="RM3" s="395"/>
      <c r="RN3" s="395"/>
      <c r="RO3" s="395"/>
      <c r="RP3" s="395"/>
      <c r="RQ3" s="395"/>
      <c r="RR3" s="395"/>
      <c r="RS3" s="395"/>
      <c r="RT3" s="395"/>
      <c r="RU3" s="395"/>
      <c r="RV3" s="395"/>
      <c r="RW3" s="395"/>
      <c r="RX3" s="395"/>
      <c r="RY3" s="395"/>
      <c r="RZ3" s="395"/>
      <c r="SA3" s="395"/>
      <c r="SB3" s="395"/>
      <c r="SC3" s="395"/>
      <c r="SD3" s="395"/>
      <c r="SE3" s="395"/>
      <c r="SF3" s="395"/>
      <c r="SG3" s="395"/>
      <c r="SH3" s="395"/>
      <c r="SI3" s="395"/>
      <c r="SJ3" s="395"/>
      <c r="SK3" s="395"/>
      <c r="SL3" s="395"/>
      <c r="SM3" s="395"/>
      <c r="SN3" s="395"/>
      <c r="SO3" s="395"/>
      <c r="SP3" s="395"/>
      <c r="SQ3" s="395"/>
      <c r="SR3" s="395"/>
      <c r="SS3" s="395"/>
      <c r="ST3" s="395"/>
      <c r="SU3" s="395"/>
      <c r="SV3" s="395"/>
      <c r="SW3" s="395"/>
      <c r="SX3" s="395"/>
      <c r="SY3" s="395"/>
      <c r="SZ3" s="395"/>
      <c r="TA3" s="395"/>
      <c r="TB3" s="395"/>
      <c r="TC3" s="395"/>
      <c r="TD3" s="395"/>
      <c r="TE3" s="395"/>
      <c r="TF3" s="395"/>
      <c r="TG3" s="395"/>
      <c r="TH3" s="395"/>
      <c r="TI3" s="395"/>
      <c r="TJ3" s="395"/>
      <c r="TK3" s="395"/>
      <c r="TL3" s="395"/>
      <c r="TM3" s="395"/>
      <c r="TN3" s="395"/>
      <c r="TO3" s="395"/>
      <c r="TP3" s="395"/>
      <c r="TQ3" s="395"/>
      <c r="TR3" s="395"/>
      <c r="TS3" s="395"/>
      <c r="TT3" s="395"/>
      <c r="TU3" s="395"/>
      <c r="TV3" s="395"/>
      <c r="TW3" s="395"/>
      <c r="TX3" s="395"/>
      <c r="TY3" s="395"/>
      <c r="TZ3" s="395"/>
      <c r="UA3" s="395"/>
      <c r="UB3" s="395"/>
      <c r="UC3" s="395"/>
      <c r="UD3" s="395"/>
      <c r="UE3" s="395"/>
      <c r="UF3" s="395"/>
      <c r="UG3" s="395"/>
      <c r="UH3" s="395"/>
      <c r="UI3" s="395"/>
    </row>
    <row r="4" spans="1:555" ht="15.75" thickBot="1" x14ac:dyDescent="0.3"/>
    <row r="5" spans="1:555" ht="53.25" thickBot="1" x14ac:dyDescent="0.3">
      <c r="C5" s="24" t="s">
        <v>345</v>
      </c>
      <c r="D5" s="135">
        <f>SUMIF(C:C,$C$10,D:D)</f>
        <v>221647.69417108252</v>
      </c>
    </row>
    <row r="6" spans="1:555" x14ac:dyDescent="0.25">
      <c r="C6" s="44"/>
      <c r="D6" s="44"/>
      <c r="E6" s="44"/>
      <c r="F6" s="44"/>
      <c r="G6" s="16"/>
      <c r="H6" s="44"/>
      <c r="I6" s="44"/>
    </row>
    <row r="7" spans="1:555" x14ac:dyDescent="0.25">
      <c r="C7" s="44"/>
      <c r="D7" s="44"/>
      <c r="E7" s="44"/>
      <c r="F7" s="44"/>
      <c r="G7" s="16"/>
      <c r="H7" s="44"/>
      <c r="I7" s="44"/>
    </row>
    <row r="8" spans="1:555" x14ac:dyDescent="0.25">
      <c r="C8" s="44"/>
      <c r="D8" s="44"/>
      <c r="E8" s="44"/>
      <c r="F8" s="44"/>
      <c r="G8" s="16"/>
      <c r="H8" s="44"/>
      <c r="I8" s="44"/>
    </row>
    <row r="9" spans="1:555" ht="15.75" thickBot="1" x14ac:dyDescent="0.3">
      <c r="C9" s="44"/>
      <c r="D9" s="44"/>
      <c r="E9" s="44"/>
      <c r="F9" s="44"/>
      <c r="G9" s="16"/>
      <c r="H9" s="44"/>
      <c r="I9" s="44"/>
      <c r="K9" s="113"/>
    </row>
    <row r="10" spans="1:555" ht="15.75" thickBot="1" x14ac:dyDescent="0.3">
      <c r="C10" s="94" t="s">
        <v>21</v>
      </c>
      <c r="D10" s="306">
        <f>SUM(F17:F51)</f>
        <v>120</v>
      </c>
      <c r="F10" s="8"/>
      <c r="G10" s="17"/>
      <c r="H10" s="8"/>
      <c r="I10" s="8"/>
    </row>
    <row r="11" spans="1:555" x14ac:dyDescent="0.25">
      <c r="B11" s="30"/>
      <c r="C11" s="8"/>
      <c r="D11" s="3"/>
      <c r="E11" s="30"/>
      <c r="F11" s="30"/>
      <c r="G11" s="30"/>
      <c r="H11" s="14"/>
      <c r="I11" s="14"/>
      <c r="J11" s="14"/>
      <c r="K11" s="49"/>
    </row>
    <row r="12" spans="1:555" x14ac:dyDescent="0.25">
      <c r="B12" s="30"/>
      <c r="C12" s="8"/>
      <c r="D12" s="3"/>
      <c r="E12" s="30"/>
      <c r="F12" s="30"/>
      <c r="G12" s="30"/>
      <c r="H12" s="14"/>
      <c r="I12" s="14"/>
      <c r="J12" s="14"/>
      <c r="K12" s="49"/>
    </row>
    <row r="13" spans="1:555" ht="15.75" x14ac:dyDescent="0.25">
      <c r="B13" s="30"/>
      <c r="C13" s="139" t="s">
        <v>352</v>
      </c>
      <c r="D13" s="302" t="str">
        <f>+'9. Asegura. de la Calid. y M'!F15</f>
        <v>9.7. DO</v>
      </c>
      <c r="E13" s="30"/>
      <c r="F13" s="30"/>
      <c r="G13" s="30"/>
      <c r="H13" s="14"/>
      <c r="I13" s="14"/>
      <c r="J13" s="14"/>
      <c r="K13" s="49"/>
    </row>
    <row r="14" spans="1:555" ht="18.75" x14ac:dyDescent="0.25">
      <c r="B14" s="30"/>
      <c r="C14" s="14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Elaborar y presentar la Propuesta de Estructura</v>
      </c>
      <c r="D14" s="3"/>
      <c r="E14" s="30"/>
      <c r="F14" s="30"/>
      <c r="G14" s="30"/>
      <c r="H14" s="14"/>
      <c r="I14" s="14"/>
      <c r="J14" s="14"/>
      <c r="K14" s="49"/>
    </row>
    <row r="15" spans="1:555" ht="15.75" thickBot="1" x14ac:dyDescent="0.3">
      <c r="F15" s="30"/>
      <c r="G15" s="14"/>
      <c r="H15" s="14"/>
      <c r="I15" s="14"/>
    </row>
    <row r="16" spans="1:555" ht="30.75" thickBot="1" x14ac:dyDescent="0.3">
      <c r="C16" s="66" t="s">
        <v>12</v>
      </c>
      <c r="D16" s="66" t="s">
        <v>23</v>
      </c>
      <c r="E16" s="73" t="s">
        <v>25</v>
      </c>
      <c r="F16" s="72" t="s">
        <v>6</v>
      </c>
      <c r="G16" s="70" t="s">
        <v>91</v>
      </c>
      <c r="H16" s="73" t="s">
        <v>14</v>
      </c>
      <c r="I16" s="70" t="s">
        <v>92</v>
      </c>
      <c r="J16" s="70" t="s">
        <v>370</v>
      </c>
      <c r="K16" s="70" t="s">
        <v>371</v>
      </c>
    </row>
    <row r="17" spans="3:11" hidden="1" x14ac:dyDescent="0.25">
      <c r="C17" s="157" t="s">
        <v>414</v>
      </c>
      <c r="D17" s="158"/>
      <c r="E17" s="156">
        <f>HLOOKUP(C17,$AH$2:$BU$3,2,0)</f>
        <v>4742.8290000000006</v>
      </c>
      <c r="F17" s="34">
        <f t="shared" ref="F17:F51" si="0">D17*E17</f>
        <v>0</v>
      </c>
      <c r="G17" s="98"/>
      <c r="H17" s="79"/>
      <c r="I17" s="67" t="e">
        <f>VLOOKUP(H17,Presupuesto!$B$11:$C$565,2,0)</f>
        <v>#N/A</v>
      </c>
      <c r="J17" s="155" t="s">
        <v>1473</v>
      </c>
      <c r="K17" s="35" t="s">
        <v>354</v>
      </c>
    </row>
    <row r="18" spans="3:11" x14ac:dyDescent="0.25">
      <c r="C18" s="580" t="s">
        <v>1761</v>
      </c>
      <c r="D18" s="581">
        <v>1</v>
      </c>
      <c r="E18" s="582">
        <v>90</v>
      </c>
      <c r="F18" s="584">
        <f t="shared" ref="F18:F24" si="1">D18*E18</f>
        <v>90</v>
      </c>
      <c r="G18" s="585" t="s">
        <v>89</v>
      </c>
      <c r="H18" s="586" t="s">
        <v>775</v>
      </c>
      <c r="I18" s="587" t="str">
        <f>VLOOKUP(H18,Presupuesto!$B$11:$C$565,2,0)</f>
        <v>PAPEL DE ESCRITORIO</v>
      </c>
      <c r="J18" s="588" t="str">
        <f t="shared" ref="J18:J51" si="2">$J$17</f>
        <v>Gestión Tecnologías de Información y Comunicación</v>
      </c>
      <c r="K18" s="588" t="s">
        <v>354</v>
      </c>
    </row>
    <row r="19" spans="3:11" x14ac:dyDescent="0.25">
      <c r="C19" s="580" t="s">
        <v>1762</v>
      </c>
      <c r="D19" s="581">
        <v>2</v>
      </c>
      <c r="E19" s="582">
        <v>15</v>
      </c>
      <c r="F19" s="584">
        <f t="shared" si="1"/>
        <v>30</v>
      </c>
      <c r="G19" s="585" t="s">
        <v>89</v>
      </c>
      <c r="H19" s="586" t="s">
        <v>915</v>
      </c>
      <c r="I19" s="587" t="str">
        <f>VLOOKUP(H19,Presupuesto!$B$11:$C$565,2,0)</f>
        <v>OTROS RESPUESTOS Y ACCESORIOS MENORES</v>
      </c>
      <c r="J19" s="588" t="s">
        <v>1322</v>
      </c>
      <c r="K19" s="588" t="s">
        <v>354</v>
      </c>
    </row>
    <row r="20" spans="3:11" hidden="1" x14ac:dyDescent="0.25">
      <c r="C20" s="78"/>
      <c r="D20" s="95"/>
      <c r="E20" s="60"/>
      <c r="F20" s="34">
        <f t="shared" si="1"/>
        <v>0</v>
      </c>
      <c r="G20" s="98"/>
      <c r="H20" s="79"/>
      <c r="I20" s="67" t="e">
        <f>VLOOKUP(H20,Presupuesto!$B$11:$C$565,2,0)</f>
        <v>#N/A</v>
      </c>
      <c r="J20" s="35" t="str">
        <f t="shared" si="2"/>
        <v>Gestión Tecnologías de Información y Comunicación</v>
      </c>
      <c r="K20" s="35" t="s">
        <v>372</v>
      </c>
    </row>
    <row r="21" spans="3:11" hidden="1" x14ac:dyDescent="0.25">
      <c r="C21" s="78"/>
      <c r="D21" s="95"/>
      <c r="E21" s="60"/>
      <c r="F21" s="34">
        <f t="shared" si="1"/>
        <v>0</v>
      </c>
      <c r="G21" s="98"/>
      <c r="H21" s="79"/>
      <c r="I21" s="67" t="e">
        <f>VLOOKUP(H21,Presupuesto!$B$11:$C$565,2,0)</f>
        <v>#N/A</v>
      </c>
      <c r="J21" s="35" t="str">
        <f t="shared" si="2"/>
        <v>Gestión Tecnologías de Información y Comunicación</v>
      </c>
      <c r="K21" s="35" t="s">
        <v>372</v>
      </c>
    </row>
    <row r="22" spans="3:11" hidden="1" x14ac:dyDescent="0.25">
      <c r="C22" s="78"/>
      <c r="D22" s="95"/>
      <c r="E22" s="60"/>
      <c r="F22" s="34">
        <f t="shared" si="1"/>
        <v>0</v>
      </c>
      <c r="G22" s="98"/>
      <c r="H22" s="79"/>
      <c r="I22" s="67" t="e">
        <f>VLOOKUP(H22,Presupuesto!$B$11:$C$565,2,0)</f>
        <v>#N/A</v>
      </c>
      <c r="J22" s="35" t="str">
        <f t="shared" si="2"/>
        <v>Gestión Tecnologías de Información y Comunicación</v>
      </c>
      <c r="K22" s="35" t="s">
        <v>361</v>
      </c>
    </row>
    <row r="23" spans="3:11" hidden="1" x14ac:dyDescent="0.25">
      <c r="C23" s="78"/>
      <c r="D23" s="95"/>
      <c r="E23" s="60"/>
      <c r="F23" s="34">
        <f t="shared" si="1"/>
        <v>0</v>
      </c>
      <c r="G23" s="98"/>
      <c r="H23" s="79"/>
      <c r="I23" s="67" t="e">
        <f>VLOOKUP(H23,Presupuesto!$B$11:$C$565,2,0)</f>
        <v>#N/A</v>
      </c>
      <c r="J23" s="35" t="str">
        <f t="shared" si="2"/>
        <v>Gestión Tecnologías de Información y Comunicación</v>
      </c>
      <c r="K23" s="35" t="s">
        <v>372</v>
      </c>
    </row>
    <row r="24" spans="3:11" hidden="1" x14ac:dyDescent="0.25">
      <c r="C24" s="78"/>
      <c r="D24" s="95"/>
      <c r="E24" s="60"/>
      <c r="F24" s="34">
        <f t="shared" si="1"/>
        <v>0</v>
      </c>
      <c r="G24" s="98"/>
      <c r="H24" s="79"/>
      <c r="I24" s="67" t="e">
        <f>VLOOKUP(H24,Presupuesto!$B$11:$C$565,2,0)</f>
        <v>#N/A</v>
      </c>
      <c r="J24" s="35" t="str">
        <f t="shared" si="2"/>
        <v>Gestión Tecnologías de Información y Comunicación</v>
      </c>
      <c r="K24" s="35" t="s">
        <v>372</v>
      </c>
    </row>
    <row r="25" spans="3:11" hidden="1" x14ac:dyDescent="0.25">
      <c r="C25" s="78"/>
      <c r="D25" s="95"/>
      <c r="E25" s="60"/>
      <c r="F25" s="34">
        <f t="shared" si="0"/>
        <v>0</v>
      </c>
      <c r="G25" s="98"/>
      <c r="H25" s="79"/>
      <c r="I25" s="67" t="e">
        <f>VLOOKUP(H25,Presupuesto!$B$11:$C$565,2,0)</f>
        <v>#N/A</v>
      </c>
      <c r="J25" s="35" t="str">
        <f t="shared" si="2"/>
        <v>Gestión Tecnologías de Información y Comunicación</v>
      </c>
      <c r="K25" s="35" t="s">
        <v>372</v>
      </c>
    </row>
    <row r="26" spans="3:11" hidden="1" x14ac:dyDescent="0.25">
      <c r="C26" s="78"/>
      <c r="D26" s="95"/>
      <c r="E26" s="60"/>
      <c r="F26" s="34">
        <f t="shared" si="0"/>
        <v>0</v>
      </c>
      <c r="G26" s="98"/>
      <c r="H26" s="79"/>
      <c r="I26" s="67" t="e">
        <f>VLOOKUP(H26,Presupuesto!$B$11:$C$565,2,0)</f>
        <v>#N/A</v>
      </c>
      <c r="J26" s="35" t="str">
        <f t="shared" si="2"/>
        <v>Gestión Tecnologías de Información y Comunicación</v>
      </c>
      <c r="K26" s="35" t="s">
        <v>372</v>
      </c>
    </row>
    <row r="27" spans="3:11" hidden="1" x14ac:dyDescent="0.25">
      <c r="C27" s="78"/>
      <c r="D27" s="95"/>
      <c r="E27" s="60"/>
      <c r="F27" s="34">
        <f t="shared" si="0"/>
        <v>0</v>
      </c>
      <c r="G27" s="98"/>
      <c r="H27" s="79"/>
      <c r="I27" s="67" t="e">
        <f>VLOOKUP(H27,Presupuesto!$B$11:$C$565,2,0)</f>
        <v>#N/A</v>
      </c>
      <c r="J27" s="35" t="str">
        <f t="shared" si="2"/>
        <v>Gestión Tecnologías de Información y Comunicación</v>
      </c>
      <c r="K27" s="35" t="s">
        <v>372</v>
      </c>
    </row>
    <row r="28" spans="3:11" hidden="1" x14ac:dyDescent="0.25">
      <c r="C28" s="78"/>
      <c r="D28" s="95"/>
      <c r="E28" s="60"/>
      <c r="F28" s="34">
        <f t="shared" si="0"/>
        <v>0</v>
      </c>
      <c r="G28" s="98"/>
      <c r="H28" s="79"/>
      <c r="I28" s="67" t="e">
        <f>VLOOKUP(H28,Presupuesto!$B$11:$C$565,2,0)</f>
        <v>#N/A</v>
      </c>
      <c r="J28" s="35" t="str">
        <f t="shared" si="2"/>
        <v>Gestión Tecnologías de Información y Comunicación</v>
      </c>
      <c r="K28" s="35" t="s">
        <v>372</v>
      </c>
    </row>
    <row r="29" spans="3:11" hidden="1" x14ac:dyDescent="0.25">
      <c r="C29" s="78"/>
      <c r="D29" s="95"/>
      <c r="E29" s="60"/>
      <c r="F29" s="34">
        <f t="shared" si="0"/>
        <v>0</v>
      </c>
      <c r="G29" s="98"/>
      <c r="H29" s="79"/>
      <c r="I29" s="67" t="e">
        <f>VLOOKUP(H29,Presupuesto!$B$11:$C$565,2,0)</f>
        <v>#N/A</v>
      </c>
      <c r="J29" s="35" t="str">
        <f t="shared" si="2"/>
        <v>Gestión Tecnologías de Información y Comunicación</v>
      </c>
      <c r="K29" s="35" t="s">
        <v>372</v>
      </c>
    </row>
    <row r="30" spans="3:11" hidden="1" x14ac:dyDescent="0.25">
      <c r="C30" s="78"/>
      <c r="D30" s="95"/>
      <c r="E30" s="60"/>
      <c r="F30" s="34">
        <f t="shared" si="0"/>
        <v>0</v>
      </c>
      <c r="G30" s="98"/>
      <c r="H30" s="79"/>
      <c r="I30" s="67" t="e">
        <f>VLOOKUP(H30,Presupuesto!$B$11:$C$565,2,0)</f>
        <v>#N/A</v>
      </c>
      <c r="J30" s="35" t="str">
        <f t="shared" si="2"/>
        <v>Gestión Tecnologías de Información y Comunicación</v>
      </c>
      <c r="K30" s="35" t="s">
        <v>372</v>
      </c>
    </row>
    <row r="31" spans="3:11" hidden="1" x14ac:dyDescent="0.25">
      <c r="C31" s="78"/>
      <c r="D31" s="95"/>
      <c r="E31" s="60"/>
      <c r="F31" s="34">
        <f t="shared" si="0"/>
        <v>0</v>
      </c>
      <c r="G31" s="98"/>
      <c r="H31" s="79"/>
      <c r="I31" s="67" t="e">
        <f>VLOOKUP(H31,Presupuesto!$B$11:$C$565,2,0)</f>
        <v>#N/A</v>
      </c>
      <c r="J31" s="35" t="str">
        <f t="shared" si="2"/>
        <v>Gestión Tecnologías de Información y Comunicación</v>
      </c>
      <c r="K31" s="35" t="s">
        <v>372</v>
      </c>
    </row>
    <row r="32" spans="3:11" hidden="1" x14ac:dyDescent="0.25">
      <c r="C32" s="78"/>
      <c r="D32" s="95"/>
      <c r="E32" s="60"/>
      <c r="F32" s="34">
        <f t="shared" si="0"/>
        <v>0</v>
      </c>
      <c r="G32" s="98"/>
      <c r="H32" s="79"/>
      <c r="I32" s="67" t="e">
        <f>VLOOKUP(H32,Presupuesto!$B$11:$C$565,2,0)</f>
        <v>#N/A</v>
      </c>
      <c r="J32" s="35" t="str">
        <f t="shared" si="2"/>
        <v>Gestión Tecnologías de Información y Comunicación</v>
      </c>
      <c r="K32" s="35" t="s">
        <v>372</v>
      </c>
    </row>
    <row r="33" spans="3:11" hidden="1" x14ac:dyDescent="0.25">
      <c r="C33" s="78"/>
      <c r="D33" s="95"/>
      <c r="E33" s="60"/>
      <c r="F33" s="34">
        <f t="shared" si="0"/>
        <v>0</v>
      </c>
      <c r="G33" s="98"/>
      <c r="H33" s="79"/>
      <c r="I33" s="67" t="e">
        <f>VLOOKUP(H33,Presupuesto!$B$11:$C$565,2,0)</f>
        <v>#N/A</v>
      </c>
      <c r="J33" s="35" t="str">
        <f t="shared" si="2"/>
        <v>Gestión Tecnologías de Información y Comunicación</v>
      </c>
      <c r="K33" s="35" t="s">
        <v>372</v>
      </c>
    </row>
    <row r="34" spans="3:11" hidden="1" x14ac:dyDescent="0.25">
      <c r="C34" s="78"/>
      <c r="D34" s="95"/>
      <c r="E34" s="60"/>
      <c r="F34" s="34">
        <f t="shared" si="0"/>
        <v>0</v>
      </c>
      <c r="G34" s="98"/>
      <c r="H34" s="79"/>
      <c r="I34" s="67" t="e">
        <f>VLOOKUP(H34,Presupuesto!$B$11:$C$565,2,0)</f>
        <v>#N/A</v>
      </c>
      <c r="J34" s="35" t="str">
        <f t="shared" si="2"/>
        <v>Gestión Tecnologías de Información y Comunicación</v>
      </c>
      <c r="K34" s="35" t="s">
        <v>372</v>
      </c>
    </row>
    <row r="35" spans="3:11" hidden="1" x14ac:dyDescent="0.25">
      <c r="C35" s="78"/>
      <c r="D35" s="95"/>
      <c r="E35" s="60"/>
      <c r="F35" s="34">
        <f t="shared" si="0"/>
        <v>0</v>
      </c>
      <c r="G35" s="98"/>
      <c r="H35" s="79"/>
      <c r="I35" s="67" t="e">
        <f>VLOOKUP(H35,Presupuesto!$B$11:$C$565,2,0)</f>
        <v>#N/A</v>
      </c>
      <c r="J35" s="35" t="str">
        <f t="shared" si="2"/>
        <v>Gestión Tecnologías de Información y Comunicación</v>
      </c>
      <c r="K35" s="35" t="s">
        <v>372</v>
      </c>
    </row>
    <row r="36" spans="3:11" hidden="1" x14ac:dyDescent="0.25">
      <c r="C36" s="78"/>
      <c r="D36" s="95"/>
      <c r="E36" s="60"/>
      <c r="F36" s="34">
        <f t="shared" si="0"/>
        <v>0</v>
      </c>
      <c r="G36" s="98"/>
      <c r="H36" s="79"/>
      <c r="I36" s="67" t="e">
        <f>VLOOKUP(H36,Presupuesto!$B$11:$C$565,2,0)</f>
        <v>#N/A</v>
      </c>
      <c r="J36" s="35" t="str">
        <f t="shared" si="2"/>
        <v>Gestión Tecnologías de Información y Comunicación</v>
      </c>
      <c r="K36" s="35" t="s">
        <v>372</v>
      </c>
    </row>
    <row r="37" spans="3:11" hidden="1" x14ac:dyDescent="0.25">
      <c r="C37" s="78"/>
      <c r="D37" s="95"/>
      <c r="E37" s="60"/>
      <c r="F37" s="34">
        <f t="shared" si="0"/>
        <v>0</v>
      </c>
      <c r="G37" s="98"/>
      <c r="H37" s="79"/>
      <c r="I37" s="67" t="e">
        <f>VLOOKUP(H37,Presupuesto!$B$11:$C$565,2,0)</f>
        <v>#N/A</v>
      </c>
      <c r="J37" s="35" t="str">
        <f t="shared" si="2"/>
        <v>Gestión Tecnologías de Información y Comunicación</v>
      </c>
      <c r="K37" s="35" t="s">
        <v>372</v>
      </c>
    </row>
    <row r="38" spans="3:11" hidden="1" x14ac:dyDescent="0.25">
      <c r="C38" s="78"/>
      <c r="D38" s="95"/>
      <c r="E38" s="60"/>
      <c r="F38" s="34">
        <f t="shared" si="0"/>
        <v>0</v>
      </c>
      <c r="G38" s="98"/>
      <c r="H38" s="79"/>
      <c r="I38" s="67" t="e">
        <f>VLOOKUP(H38,Presupuesto!$B$11:$C$565,2,0)</f>
        <v>#N/A</v>
      </c>
      <c r="J38" s="35" t="str">
        <f t="shared" si="2"/>
        <v>Gestión Tecnologías de Información y Comunicación</v>
      </c>
      <c r="K38" s="35" t="s">
        <v>372</v>
      </c>
    </row>
    <row r="39" spans="3:11" hidden="1" x14ac:dyDescent="0.25">
      <c r="C39" s="80"/>
      <c r="D39" s="88"/>
      <c r="E39" s="55"/>
      <c r="F39" s="34">
        <f t="shared" ref="F39:F45" si="3">D39*E39</f>
        <v>0</v>
      </c>
      <c r="G39" s="98"/>
      <c r="H39" s="81"/>
      <c r="I39" s="67" t="e">
        <f>VLOOKUP(H39,Presupuesto!$B$11:$C$565,2,0)</f>
        <v>#N/A</v>
      </c>
      <c r="J39" s="35" t="str">
        <f t="shared" si="2"/>
        <v>Gestión Tecnologías de Información y Comunicación</v>
      </c>
      <c r="K39" s="35" t="s">
        <v>372</v>
      </c>
    </row>
    <row r="40" spans="3:11" hidden="1" x14ac:dyDescent="0.25">
      <c r="C40" s="80"/>
      <c r="D40" s="88"/>
      <c r="E40" s="55"/>
      <c r="F40" s="34">
        <f t="shared" si="3"/>
        <v>0</v>
      </c>
      <c r="G40" s="98"/>
      <c r="H40" s="81"/>
      <c r="I40" s="67" t="e">
        <f>VLOOKUP(H40,Presupuesto!$B$11:$C$565,2,0)</f>
        <v>#N/A</v>
      </c>
      <c r="J40" s="35" t="str">
        <f t="shared" si="2"/>
        <v>Gestión Tecnologías de Información y Comunicación</v>
      </c>
      <c r="K40" s="35" t="s">
        <v>372</v>
      </c>
    </row>
    <row r="41" spans="3:11" hidden="1" x14ac:dyDescent="0.25">
      <c r="C41" s="80"/>
      <c r="D41" s="88"/>
      <c r="E41" s="55"/>
      <c r="F41" s="34">
        <f t="shared" si="3"/>
        <v>0</v>
      </c>
      <c r="G41" s="98"/>
      <c r="H41" s="81"/>
      <c r="I41" s="67" t="e">
        <f>VLOOKUP(H41,Presupuesto!$B$11:$C$565,2,0)</f>
        <v>#N/A</v>
      </c>
      <c r="J41" s="35" t="str">
        <f t="shared" si="2"/>
        <v>Gestión Tecnologías de Información y Comunicación</v>
      </c>
      <c r="K41" s="35" t="s">
        <v>372</v>
      </c>
    </row>
    <row r="42" spans="3:11" hidden="1" x14ac:dyDescent="0.25">
      <c r="C42" s="80"/>
      <c r="D42" s="88"/>
      <c r="E42" s="55"/>
      <c r="F42" s="34">
        <f t="shared" si="3"/>
        <v>0</v>
      </c>
      <c r="G42" s="98"/>
      <c r="H42" s="81"/>
      <c r="I42" s="67" t="e">
        <f>VLOOKUP(H42,Presupuesto!$B$11:$C$565,2,0)</f>
        <v>#N/A</v>
      </c>
      <c r="J42" s="35" t="str">
        <f t="shared" si="2"/>
        <v>Gestión Tecnologías de Información y Comunicación</v>
      </c>
      <c r="K42" s="35" t="s">
        <v>372</v>
      </c>
    </row>
    <row r="43" spans="3:11" hidden="1" x14ac:dyDescent="0.25">
      <c r="C43" s="80"/>
      <c r="D43" s="88"/>
      <c r="E43" s="55"/>
      <c r="F43" s="34">
        <f t="shared" si="3"/>
        <v>0</v>
      </c>
      <c r="G43" s="98"/>
      <c r="H43" s="81"/>
      <c r="I43" s="67" t="e">
        <f>VLOOKUP(H43,Presupuesto!$B$11:$C$565,2,0)</f>
        <v>#N/A</v>
      </c>
      <c r="J43" s="35" t="str">
        <f t="shared" si="2"/>
        <v>Gestión Tecnologías de Información y Comunicación</v>
      </c>
      <c r="K43" s="35" t="s">
        <v>372</v>
      </c>
    </row>
    <row r="44" spans="3:11" hidden="1" x14ac:dyDescent="0.25">
      <c r="C44" s="80"/>
      <c r="D44" s="88"/>
      <c r="E44" s="55"/>
      <c r="F44" s="34">
        <f t="shared" si="3"/>
        <v>0</v>
      </c>
      <c r="G44" s="98"/>
      <c r="H44" s="81"/>
      <c r="I44" s="67" t="e">
        <f>VLOOKUP(H44,Presupuesto!$B$11:$C$565,2,0)</f>
        <v>#N/A</v>
      </c>
      <c r="J44" s="35" t="str">
        <f t="shared" si="2"/>
        <v>Gestión Tecnologías de Información y Comunicación</v>
      </c>
      <c r="K44" s="35" t="s">
        <v>372</v>
      </c>
    </row>
    <row r="45" spans="3:11" hidden="1" x14ac:dyDescent="0.25">
      <c r="C45" s="80"/>
      <c r="D45" s="88"/>
      <c r="E45" s="55"/>
      <c r="F45" s="34">
        <f t="shared" si="3"/>
        <v>0</v>
      </c>
      <c r="G45" s="98"/>
      <c r="H45" s="81"/>
      <c r="I45" s="67" t="e">
        <f>VLOOKUP(H45,Presupuesto!$B$11:$C$565,2,0)</f>
        <v>#N/A</v>
      </c>
      <c r="J45" s="35" t="str">
        <f t="shared" si="2"/>
        <v>Gestión Tecnologías de Información y Comunicación</v>
      </c>
      <c r="K45" s="35" t="s">
        <v>372</v>
      </c>
    </row>
    <row r="46" spans="3:11" hidden="1" x14ac:dyDescent="0.25">
      <c r="C46" s="80"/>
      <c r="D46" s="88"/>
      <c r="E46" s="55"/>
      <c r="F46" s="34">
        <f t="shared" si="0"/>
        <v>0</v>
      </c>
      <c r="G46" s="98"/>
      <c r="H46" s="81"/>
      <c r="I46" s="67" t="e">
        <f>VLOOKUP(H46,Presupuesto!$B$11:$C$565,2,0)</f>
        <v>#N/A</v>
      </c>
      <c r="J46" s="35" t="str">
        <f t="shared" si="2"/>
        <v>Gestión Tecnologías de Información y Comunicación</v>
      </c>
      <c r="K46" s="35" t="s">
        <v>372</v>
      </c>
    </row>
    <row r="47" spans="3:11" hidden="1" x14ac:dyDescent="0.25">
      <c r="C47" s="82"/>
      <c r="D47" s="88"/>
      <c r="E47" s="55"/>
      <c r="F47" s="34">
        <f t="shared" si="0"/>
        <v>0</v>
      </c>
      <c r="G47" s="98"/>
      <c r="H47" s="83"/>
      <c r="I47" s="67" t="e">
        <f>VLOOKUP(H47,Presupuesto!$B$11:$C$565,2,0)</f>
        <v>#N/A</v>
      </c>
      <c r="J47" s="35" t="str">
        <f t="shared" si="2"/>
        <v>Gestión Tecnologías de Información y Comunicación</v>
      </c>
      <c r="K47" s="35" t="s">
        <v>363</v>
      </c>
    </row>
    <row r="48" spans="3:11" hidden="1" x14ac:dyDescent="0.25">
      <c r="C48" s="82"/>
      <c r="D48" s="88"/>
      <c r="E48" s="55"/>
      <c r="F48" s="34">
        <f t="shared" si="0"/>
        <v>0</v>
      </c>
      <c r="G48" s="98"/>
      <c r="H48" s="83"/>
      <c r="I48" s="67" t="e">
        <f>VLOOKUP(H48,Presupuesto!$B$11:$C$565,2,0)</f>
        <v>#N/A</v>
      </c>
      <c r="J48" s="35" t="str">
        <f t="shared" si="2"/>
        <v>Gestión Tecnologías de Información y Comunicación</v>
      </c>
      <c r="K48" s="35" t="s">
        <v>372</v>
      </c>
    </row>
    <row r="49" spans="3:11" hidden="1" x14ac:dyDescent="0.25">
      <c r="C49" s="82"/>
      <c r="D49" s="88"/>
      <c r="E49" s="55"/>
      <c r="F49" s="34">
        <f t="shared" si="0"/>
        <v>0</v>
      </c>
      <c r="G49" s="98"/>
      <c r="H49" s="83"/>
      <c r="I49" s="67" t="e">
        <f>VLOOKUP(H49,Presupuesto!$B$11:$C$565,2,0)</f>
        <v>#N/A</v>
      </c>
      <c r="J49" s="35" t="str">
        <f t="shared" si="2"/>
        <v>Gestión Tecnologías de Información y Comunicación</v>
      </c>
      <c r="K49" s="35" t="s">
        <v>372</v>
      </c>
    </row>
    <row r="50" spans="3:11" hidden="1" x14ac:dyDescent="0.25">
      <c r="C50" s="82"/>
      <c r="D50" s="88"/>
      <c r="E50" s="55"/>
      <c r="F50" s="34">
        <f t="shared" si="0"/>
        <v>0</v>
      </c>
      <c r="G50" s="98"/>
      <c r="H50" s="83"/>
      <c r="I50" s="67" t="e">
        <f>VLOOKUP(H50,Presupuesto!$B$11:$C$565,2,0)</f>
        <v>#N/A</v>
      </c>
      <c r="J50" s="35" t="str">
        <f t="shared" si="2"/>
        <v>Gestión Tecnologías de Información y Comunicación</v>
      </c>
      <c r="K50" s="35" t="s">
        <v>372</v>
      </c>
    </row>
    <row r="51" spans="3:11" ht="15.75" hidden="1" thickBot="1" x14ac:dyDescent="0.3">
      <c r="C51" s="84"/>
      <c r="D51" s="96"/>
      <c r="E51" s="40"/>
      <c r="F51" s="42">
        <f t="shared" si="0"/>
        <v>0</v>
      </c>
      <c r="G51" s="99"/>
      <c r="H51" s="85"/>
      <c r="I51" s="69" t="e">
        <f>VLOOKUP(H51,Presupuesto!$B$11:$C$565,2,0)</f>
        <v>#N/A</v>
      </c>
      <c r="J51" s="43" t="str">
        <f t="shared" si="2"/>
        <v>Gestión Tecnologías de Información y Comunicación</v>
      </c>
      <c r="K51" s="61" t="s">
        <v>354</v>
      </c>
    </row>
    <row r="53" spans="3:11" ht="15.75" thickBot="1" x14ac:dyDescent="0.3">
      <c r="F53" s="27"/>
      <c r="G53" s="26"/>
      <c r="H53" s="27"/>
      <c r="I53" s="27"/>
    </row>
    <row r="54" spans="3:11" ht="15.75" thickBot="1" x14ac:dyDescent="0.3">
      <c r="C54" s="94" t="s">
        <v>21</v>
      </c>
      <c r="D54" s="306">
        <f>SUM(F61:F95)</f>
        <v>95977.694171082519</v>
      </c>
      <c r="F54" s="8"/>
      <c r="G54" s="17"/>
      <c r="H54" s="8"/>
      <c r="I54" s="8"/>
    </row>
    <row r="55" spans="3:11" x14ac:dyDescent="0.25">
      <c r="C55" s="8"/>
      <c r="D55" s="3"/>
      <c r="E55" s="30"/>
      <c r="F55" s="30"/>
      <c r="G55" s="30"/>
      <c r="H55" s="14"/>
      <c r="I55" s="14"/>
      <c r="J55" s="14"/>
      <c r="K55" s="49"/>
    </row>
    <row r="56" spans="3:11" x14ac:dyDescent="0.25">
      <c r="C56" s="8"/>
      <c r="D56" s="3"/>
      <c r="E56" s="30"/>
      <c r="F56" s="30"/>
      <c r="G56" s="30"/>
      <c r="H56" s="14"/>
      <c r="I56" s="14"/>
      <c r="J56" s="14"/>
      <c r="K56" s="49"/>
    </row>
    <row r="57" spans="3:11" ht="15.75" x14ac:dyDescent="0.25">
      <c r="C57" s="139" t="s">
        <v>352</v>
      </c>
      <c r="D57" s="302" t="str">
        <f>+'12. Gestión del Talento Humano'!F7</f>
        <v>12.1.DO</v>
      </c>
      <c r="E57" s="30"/>
      <c r="F57" s="30"/>
      <c r="G57" s="30"/>
      <c r="H57" s="14"/>
      <c r="I57" s="14"/>
      <c r="J57" s="14"/>
      <c r="K57" s="49"/>
    </row>
    <row r="58" spans="3:11" ht="18.75" x14ac:dyDescent="0.25">
      <c r="C58" s="147"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Avance en la certificación de ISO9001, Documentación e Implementación de un Sistema de Calidad eficiente basado en ISO9001</v>
      </c>
      <c r="D58" s="579" t="s">
        <v>1767</v>
      </c>
      <c r="E58" s="30"/>
      <c r="F58" s="30"/>
      <c r="G58" s="30"/>
      <c r="H58" s="14"/>
      <c r="I58" s="14"/>
      <c r="J58" s="14"/>
      <c r="K58" s="49"/>
    </row>
    <row r="59" spans="3:11" ht="15.75" thickBot="1" x14ac:dyDescent="0.3">
      <c r="F59" s="30"/>
      <c r="G59" s="14"/>
      <c r="H59" s="14"/>
      <c r="I59" s="14"/>
    </row>
    <row r="60" spans="3:11" ht="30.75" thickBot="1" x14ac:dyDescent="0.3">
      <c r="C60" s="66" t="s">
        <v>12</v>
      </c>
      <c r="D60" s="66" t="s">
        <v>23</v>
      </c>
      <c r="E60" s="73" t="s">
        <v>25</v>
      </c>
      <c r="F60" s="72" t="s">
        <v>6</v>
      </c>
      <c r="G60" s="70" t="s">
        <v>91</v>
      </c>
      <c r="H60" s="73" t="s">
        <v>14</v>
      </c>
      <c r="I60" s="70" t="s">
        <v>92</v>
      </c>
      <c r="J60" s="70" t="s">
        <v>370</v>
      </c>
      <c r="K60" s="70" t="s">
        <v>371</v>
      </c>
    </row>
    <row r="61" spans="3:11" hidden="1" x14ac:dyDescent="0.25">
      <c r="C61" s="157" t="s">
        <v>399</v>
      </c>
      <c r="D61" s="158"/>
      <c r="E61" s="156">
        <f>HLOOKUP(C61,$AH$2:$BU$3,2,0)</f>
        <v>620</v>
      </c>
      <c r="F61" s="34">
        <f t="shared" ref="F61:F95" si="4">D61*E61</f>
        <v>0</v>
      </c>
      <c r="G61" s="98"/>
      <c r="H61" s="79"/>
      <c r="I61" s="67" t="e">
        <f>VLOOKUP(H61,Presupuesto!$B$11:$C$565,2,0)</f>
        <v>#N/A</v>
      </c>
      <c r="J61" s="155" t="s">
        <v>1438</v>
      </c>
      <c r="K61" s="35" t="s">
        <v>354</v>
      </c>
    </row>
    <row r="62" spans="3:11" x14ac:dyDescent="0.25">
      <c r="C62" s="78" t="s">
        <v>1763</v>
      </c>
      <c r="D62" s="95">
        <v>2</v>
      </c>
      <c r="E62" s="60">
        <f>((7100/13.21)*23)</f>
        <v>12361.847085541256</v>
      </c>
      <c r="F62" s="34">
        <f t="shared" si="4"/>
        <v>24723.694171082512</v>
      </c>
      <c r="G62" s="98" t="s">
        <v>89</v>
      </c>
      <c r="H62" s="79" t="s">
        <v>659</v>
      </c>
      <c r="I62" s="67" t="str">
        <f>VLOOKUP(H62,Presupuesto!$B$11:$C$565,2,0)</f>
        <v>SERVICIOS DE CAPACITACION.</v>
      </c>
      <c r="J62" s="35" t="s">
        <v>1325</v>
      </c>
      <c r="K62" s="35" t="s">
        <v>354</v>
      </c>
    </row>
    <row r="63" spans="3:11" x14ac:dyDescent="0.25">
      <c r="C63" s="78" t="s">
        <v>1765</v>
      </c>
      <c r="D63" s="95">
        <v>1</v>
      </c>
      <c r="E63" s="60">
        <f>(195*4.5)*23</f>
        <v>20182.5</v>
      </c>
      <c r="F63" s="34">
        <f t="shared" si="4"/>
        <v>20182.5</v>
      </c>
      <c r="G63" s="98" t="s">
        <v>89</v>
      </c>
      <c r="H63" s="79" t="s">
        <v>268</v>
      </c>
      <c r="I63" s="67" t="str">
        <f>VLOOKUP(H63,Presupuesto!$B$11:$C$565,2,0)</f>
        <v>VIATICOS AL EXTERIOR</v>
      </c>
      <c r="J63" s="35" t="s">
        <v>1325</v>
      </c>
      <c r="K63" s="35" t="s">
        <v>354</v>
      </c>
    </row>
    <row r="64" spans="3:11" x14ac:dyDescent="0.25">
      <c r="C64" s="78" t="s">
        <v>1766</v>
      </c>
      <c r="D64" s="95">
        <v>1</v>
      </c>
      <c r="E64" s="60">
        <f>(165*4.5)*23</f>
        <v>17077.5</v>
      </c>
      <c r="F64" s="34">
        <f t="shared" si="4"/>
        <v>17077.5</v>
      </c>
      <c r="G64" s="98" t="s">
        <v>89</v>
      </c>
      <c r="H64" s="79" t="s">
        <v>605</v>
      </c>
      <c r="I64" s="67" t="str">
        <f>VLOOKUP(H64,Presupuesto!$B$11:$C$565,2,0)</f>
        <v>ALQUILER DE EQUIPO DE TRANSPORTE TRAC,Y ELEV.</v>
      </c>
      <c r="J64" s="35" t="s">
        <v>1325</v>
      </c>
      <c r="K64" s="35" t="s">
        <v>354</v>
      </c>
    </row>
    <row r="65" spans="3:11" x14ac:dyDescent="0.25">
      <c r="C65" s="78" t="s">
        <v>1764</v>
      </c>
      <c r="D65" s="95">
        <v>2</v>
      </c>
      <c r="E65" s="60">
        <f>(739*23)</f>
        <v>16997</v>
      </c>
      <c r="F65" s="34">
        <f t="shared" si="4"/>
        <v>33994</v>
      </c>
      <c r="G65" s="98" t="s">
        <v>89</v>
      </c>
      <c r="H65" s="79" t="s">
        <v>715</v>
      </c>
      <c r="I65" s="67" t="str">
        <f>VLOOKUP(H65,Presupuesto!$B$11:$C$565,2,0)</f>
        <v>PASAJES AL EXTERIOR</v>
      </c>
      <c r="J65" s="35" t="s">
        <v>1325</v>
      </c>
      <c r="K65" s="35" t="s">
        <v>354</v>
      </c>
    </row>
    <row r="66" spans="3:11" hidden="1" x14ac:dyDescent="0.25">
      <c r="C66" s="78"/>
      <c r="D66" s="95"/>
      <c r="E66" s="60"/>
      <c r="F66" s="34">
        <f t="shared" si="4"/>
        <v>0</v>
      </c>
      <c r="G66" s="98"/>
      <c r="H66" s="79"/>
      <c r="I66" s="67" t="e">
        <f>VLOOKUP(H66,Presupuesto!$B$11:$C$565,2,0)</f>
        <v>#N/A</v>
      </c>
      <c r="J66" s="35" t="str">
        <f t="shared" ref="J66:J95" si="5">$J$61</f>
        <v>Desarrollo del Sistema de Educación Superior</v>
      </c>
      <c r="K66" s="35" t="s">
        <v>361</v>
      </c>
    </row>
    <row r="67" spans="3:11" hidden="1" x14ac:dyDescent="0.25">
      <c r="C67" s="78"/>
      <c r="D67" s="95"/>
      <c r="E67" s="60"/>
      <c r="F67" s="34">
        <f t="shared" si="4"/>
        <v>0</v>
      </c>
      <c r="G67" s="98"/>
      <c r="H67" s="79"/>
      <c r="I67" s="67" t="e">
        <f>VLOOKUP(H67,Presupuesto!$B$11:$C$565,2,0)</f>
        <v>#N/A</v>
      </c>
      <c r="J67" s="35" t="str">
        <f t="shared" si="5"/>
        <v>Desarrollo del Sistema de Educación Superior</v>
      </c>
      <c r="K67" s="35" t="s">
        <v>372</v>
      </c>
    </row>
    <row r="68" spans="3:11" hidden="1" x14ac:dyDescent="0.25">
      <c r="C68" s="78"/>
      <c r="D68" s="95"/>
      <c r="E68" s="60"/>
      <c r="F68" s="34">
        <f t="shared" si="4"/>
        <v>0</v>
      </c>
      <c r="G68" s="98"/>
      <c r="H68" s="79"/>
      <c r="I68" s="67" t="e">
        <f>VLOOKUP(H68,Presupuesto!$B$11:$C$565,2,0)</f>
        <v>#N/A</v>
      </c>
      <c r="J68" s="35" t="str">
        <f t="shared" si="5"/>
        <v>Desarrollo del Sistema de Educación Superior</v>
      </c>
      <c r="K68" s="35" t="s">
        <v>372</v>
      </c>
    </row>
    <row r="69" spans="3:11" hidden="1" x14ac:dyDescent="0.25">
      <c r="C69" s="78"/>
      <c r="D69" s="95"/>
      <c r="E69" s="60"/>
      <c r="F69" s="34">
        <f t="shared" si="4"/>
        <v>0</v>
      </c>
      <c r="G69" s="98"/>
      <c r="H69" s="79"/>
      <c r="I69" s="67" t="e">
        <f>VLOOKUP(H69,Presupuesto!$B$11:$C$565,2,0)</f>
        <v>#N/A</v>
      </c>
      <c r="J69" s="35" t="str">
        <f t="shared" si="5"/>
        <v>Desarrollo del Sistema de Educación Superior</v>
      </c>
      <c r="K69" s="35" t="s">
        <v>372</v>
      </c>
    </row>
    <row r="70" spans="3:11" hidden="1" x14ac:dyDescent="0.25">
      <c r="C70" s="78"/>
      <c r="D70" s="95"/>
      <c r="E70" s="60"/>
      <c r="F70" s="34">
        <f t="shared" si="4"/>
        <v>0</v>
      </c>
      <c r="G70" s="98"/>
      <c r="H70" s="79"/>
      <c r="I70" s="67" t="e">
        <f>VLOOKUP(H70,Presupuesto!$B$11:$C$565,2,0)</f>
        <v>#N/A</v>
      </c>
      <c r="J70" s="35" t="str">
        <f t="shared" si="5"/>
        <v>Desarrollo del Sistema de Educación Superior</v>
      </c>
      <c r="K70" s="35" t="s">
        <v>372</v>
      </c>
    </row>
    <row r="71" spans="3:11" hidden="1" x14ac:dyDescent="0.25">
      <c r="C71" s="78"/>
      <c r="D71" s="95"/>
      <c r="E71" s="60"/>
      <c r="F71" s="34">
        <f t="shared" si="4"/>
        <v>0</v>
      </c>
      <c r="G71" s="98"/>
      <c r="H71" s="79"/>
      <c r="I71" s="67" t="e">
        <f>VLOOKUP(H71,Presupuesto!$B$11:$C$565,2,0)</f>
        <v>#N/A</v>
      </c>
      <c r="J71" s="35" t="str">
        <f t="shared" si="5"/>
        <v>Desarrollo del Sistema de Educación Superior</v>
      </c>
      <c r="K71" s="35" t="s">
        <v>372</v>
      </c>
    </row>
    <row r="72" spans="3:11" hidden="1" x14ac:dyDescent="0.25">
      <c r="C72" s="78"/>
      <c r="D72" s="95"/>
      <c r="E72" s="60"/>
      <c r="F72" s="34">
        <f t="shared" si="4"/>
        <v>0</v>
      </c>
      <c r="G72" s="98"/>
      <c r="H72" s="79"/>
      <c r="I72" s="67" t="e">
        <f>VLOOKUP(H72,Presupuesto!$B$11:$C$565,2,0)</f>
        <v>#N/A</v>
      </c>
      <c r="J72" s="35" t="str">
        <f t="shared" si="5"/>
        <v>Desarrollo del Sistema de Educación Superior</v>
      </c>
      <c r="K72" s="35" t="s">
        <v>372</v>
      </c>
    </row>
    <row r="73" spans="3:11" hidden="1" x14ac:dyDescent="0.25">
      <c r="C73" s="78"/>
      <c r="D73" s="95"/>
      <c r="E73" s="60"/>
      <c r="F73" s="34">
        <f t="shared" si="4"/>
        <v>0</v>
      </c>
      <c r="G73" s="98"/>
      <c r="H73" s="79"/>
      <c r="I73" s="67" t="e">
        <f>VLOOKUP(H73,Presupuesto!$B$11:$C$565,2,0)</f>
        <v>#N/A</v>
      </c>
      <c r="J73" s="35" t="str">
        <f t="shared" si="5"/>
        <v>Desarrollo del Sistema de Educación Superior</v>
      </c>
      <c r="K73" s="35" t="s">
        <v>372</v>
      </c>
    </row>
    <row r="74" spans="3:11" hidden="1" x14ac:dyDescent="0.25">
      <c r="C74" s="78"/>
      <c r="D74" s="95"/>
      <c r="E74" s="60"/>
      <c r="F74" s="34">
        <f t="shared" si="4"/>
        <v>0</v>
      </c>
      <c r="G74" s="98"/>
      <c r="H74" s="79"/>
      <c r="I74" s="67" t="e">
        <f>VLOOKUP(H74,Presupuesto!$B$11:$C$565,2,0)</f>
        <v>#N/A</v>
      </c>
      <c r="J74" s="35" t="str">
        <f t="shared" si="5"/>
        <v>Desarrollo del Sistema de Educación Superior</v>
      </c>
      <c r="K74" s="35" t="s">
        <v>372</v>
      </c>
    </row>
    <row r="75" spans="3:11" hidden="1" x14ac:dyDescent="0.25">
      <c r="C75" s="78"/>
      <c r="D75" s="95"/>
      <c r="E75" s="60"/>
      <c r="F75" s="34">
        <f t="shared" si="4"/>
        <v>0</v>
      </c>
      <c r="G75" s="98"/>
      <c r="H75" s="79"/>
      <c r="I75" s="67" t="e">
        <f>VLOOKUP(H75,Presupuesto!$B$11:$C$565,2,0)</f>
        <v>#N/A</v>
      </c>
      <c r="J75" s="35" t="str">
        <f t="shared" si="5"/>
        <v>Desarrollo del Sistema de Educación Superior</v>
      </c>
      <c r="K75" s="35" t="s">
        <v>372</v>
      </c>
    </row>
    <row r="76" spans="3:11" hidden="1" x14ac:dyDescent="0.25">
      <c r="C76" s="78"/>
      <c r="D76" s="95"/>
      <c r="E76" s="60"/>
      <c r="F76" s="34">
        <f t="shared" si="4"/>
        <v>0</v>
      </c>
      <c r="G76" s="98"/>
      <c r="H76" s="79"/>
      <c r="I76" s="67" t="e">
        <f>VLOOKUP(H76,Presupuesto!$B$11:$C$565,2,0)</f>
        <v>#N/A</v>
      </c>
      <c r="J76" s="35" t="str">
        <f t="shared" si="5"/>
        <v>Desarrollo del Sistema de Educación Superior</v>
      </c>
      <c r="K76" s="35" t="s">
        <v>372</v>
      </c>
    </row>
    <row r="77" spans="3:11" hidden="1" x14ac:dyDescent="0.25">
      <c r="C77" s="78"/>
      <c r="D77" s="95"/>
      <c r="E77" s="60"/>
      <c r="F77" s="34">
        <f t="shared" si="4"/>
        <v>0</v>
      </c>
      <c r="G77" s="98"/>
      <c r="H77" s="79"/>
      <c r="I77" s="67" t="e">
        <f>VLOOKUP(H77,Presupuesto!$B$11:$C$565,2,0)</f>
        <v>#N/A</v>
      </c>
      <c r="J77" s="35" t="str">
        <f t="shared" si="5"/>
        <v>Desarrollo del Sistema de Educación Superior</v>
      </c>
      <c r="K77" s="35" t="s">
        <v>372</v>
      </c>
    </row>
    <row r="78" spans="3:11" hidden="1" x14ac:dyDescent="0.25">
      <c r="C78" s="78"/>
      <c r="D78" s="95"/>
      <c r="E78" s="60"/>
      <c r="F78" s="34">
        <f t="shared" si="4"/>
        <v>0</v>
      </c>
      <c r="G78" s="98"/>
      <c r="H78" s="79"/>
      <c r="I78" s="67" t="e">
        <f>VLOOKUP(H78,Presupuesto!$B$11:$C$565,2,0)</f>
        <v>#N/A</v>
      </c>
      <c r="J78" s="35" t="str">
        <f t="shared" si="5"/>
        <v>Desarrollo del Sistema de Educación Superior</v>
      </c>
      <c r="K78" s="35" t="s">
        <v>372</v>
      </c>
    </row>
    <row r="79" spans="3:11" hidden="1" x14ac:dyDescent="0.25">
      <c r="C79" s="78"/>
      <c r="D79" s="95"/>
      <c r="E79" s="60"/>
      <c r="F79" s="34">
        <f t="shared" si="4"/>
        <v>0</v>
      </c>
      <c r="G79" s="98"/>
      <c r="H79" s="79"/>
      <c r="I79" s="67" t="e">
        <f>VLOOKUP(H79,Presupuesto!$B$11:$C$565,2,0)</f>
        <v>#N/A</v>
      </c>
      <c r="J79" s="35" t="str">
        <f t="shared" si="5"/>
        <v>Desarrollo del Sistema de Educación Superior</v>
      </c>
      <c r="K79" s="35" t="s">
        <v>372</v>
      </c>
    </row>
    <row r="80" spans="3:11" hidden="1" x14ac:dyDescent="0.25">
      <c r="C80" s="78"/>
      <c r="D80" s="95"/>
      <c r="E80" s="60"/>
      <c r="F80" s="34">
        <f t="shared" si="4"/>
        <v>0</v>
      </c>
      <c r="G80" s="98"/>
      <c r="H80" s="79"/>
      <c r="I80" s="67" t="e">
        <f>VLOOKUP(H80,Presupuesto!$B$11:$C$565,2,0)</f>
        <v>#N/A</v>
      </c>
      <c r="J80" s="35" t="str">
        <f t="shared" si="5"/>
        <v>Desarrollo del Sistema de Educación Superior</v>
      </c>
      <c r="K80" s="35" t="s">
        <v>372</v>
      </c>
    </row>
    <row r="81" spans="3:11" hidden="1" x14ac:dyDescent="0.25">
      <c r="C81" s="78"/>
      <c r="D81" s="95"/>
      <c r="E81" s="60"/>
      <c r="F81" s="34">
        <f t="shared" si="4"/>
        <v>0</v>
      </c>
      <c r="G81" s="98"/>
      <c r="H81" s="79"/>
      <c r="I81" s="67" t="e">
        <f>VLOOKUP(H81,Presupuesto!$B$11:$C$565,2,0)</f>
        <v>#N/A</v>
      </c>
      <c r="J81" s="35" t="str">
        <f t="shared" si="5"/>
        <v>Desarrollo del Sistema de Educación Superior</v>
      </c>
      <c r="K81" s="35" t="s">
        <v>372</v>
      </c>
    </row>
    <row r="82" spans="3:11" hidden="1" x14ac:dyDescent="0.25">
      <c r="C82" s="78"/>
      <c r="D82" s="95"/>
      <c r="E82" s="60"/>
      <c r="F82" s="34">
        <f t="shared" si="4"/>
        <v>0</v>
      </c>
      <c r="G82" s="98"/>
      <c r="H82" s="79"/>
      <c r="I82" s="67" t="e">
        <f>VLOOKUP(H82,Presupuesto!$B$11:$C$565,2,0)</f>
        <v>#N/A</v>
      </c>
      <c r="J82" s="35" t="str">
        <f t="shared" si="5"/>
        <v>Desarrollo del Sistema de Educación Superior</v>
      </c>
      <c r="K82" s="35" t="s">
        <v>372</v>
      </c>
    </row>
    <row r="83" spans="3:11" hidden="1" x14ac:dyDescent="0.25">
      <c r="C83" s="80"/>
      <c r="D83" s="88"/>
      <c r="E83" s="55"/>
      <c r="F83" s="34">
        <f t="shared" si="4"/>
        <v>0</v>
      </c>
      <c r="G83" s="98"/>
      <c r="H83" s="81"/>
      <c r="I83" s="67" t="e">
        <f>VLOOKUP(H83,Presupuesto!$B$11:$C$565,2,0)</f>
        <v>#N/A</v>
      </c>
      <c r="J83" s="35" t="str">
        <f t="shared" si="5"/>
        <v>Desarrollo del Sistema de Educación Superior</v>
      </c>
      <c r="K83" s="35" t="s">
        <v>372</v>
      </c>
    </row>
    <row r="84" spans="3:11" hidden="1" x14ac:dyDescent="0.25">
      <c r="C84" s="80"/>
      <c r="D84" s="88"/>
      <c r="E84" s="55"/>
      <c r="F84" s="34">
        <f t="shared" si="4"/>
        <v>0</v>
      </c>
      <c r="G84" s="98"/>
      <c r="H84" s="81"/>
      <c r="I84" s="67" t="e">
        <f>VLOOKUP(H84,Presupuesto!$B$11:$C$565,2,0)</f>
        <v>#N/A</v>
      </c>
      <c r="J84" s="35" t="str">
        <f t="shared" si="5"/>
        <v>Desarrollo del Sistema de Educación Superior</v>
      </c>
      <c r="K84" s="35" t="s">
        <v>372</v>
      </c>
    </row>
    <row r="85" spans="3:11" hidden="1" x14ac:dyDescent="0.25">
      <c r="C85" s="80"/>
      <c r="D85" s="88"/>
      <c r="E85" s="55"/>
      <c r="F85" s="34">
        <f t="shared" si="4"/>
        <v>0</v>
      </c>
      <c r="G85" s="98"/>
      <c r="H85" s="81"/>
      <c r="I85" s="67" t="e">
        <f>VLOOKUP(H85,Presupuesto!$B$11:$C$565,2,0)</f>
        <v>#N/A</v>
      </c>
      <c r="J85" s="35" t="str">
        <f t="shared" si="5"/>
        <v>Desarrollo del Sistema de Educación Superior</v>
      </c>
      <c r="K85" s="35" t="s">
        <v>372</v>
      </c>
    </row>
    <row r="86" spans="3:11" hidden="1" x14ac:dyDescent="0.25">
      <c r="C86" s="80"/>
      <c r="D86" s="88"/>
      <c r="E86" s="55"/>
      <c r="F86" s="34">
        <f t="shared" si="4"/>
        <v>0</v>
      </c>
      <c r="G86" s="98"/>
      <c r="H86" s="81"/>
      <c r="I86" s="67" t="e">
        <f>VLOOKUP(H86,Presupuesto!$B$11:$C$565,2,0)</f>
        <v>#N/A</v>
      </c>
      <c r="J86" s="35" t="str">
        <f t="shared" si="5"/>
        <v>Desarrollo del Sistema de Educación Superior</v>
      </c>
      <c r="K86" s="35" t="s">
        <v>372</v>
      </c>
    </row>
    <row r="87" spans="3:11" hidden="1" x14ac:dyDescent="0.25">
      <c r="C87" s="80"/>
      <c r="D87" s="88"/>
      <c r="E87" s="55"/>
      <c r="F87" s="34">
        <f t="shared" si="4"/>
        <v>0</v>
      </c>
      <c r="G87" s="98"/>
      <c r="H87" s="81"/>
      <c r="I87" s="67" t="e">
        <f>VLOOKUP(H87,Presupuesto!$B$11:$C$565,2,0)</f>
        <v>#N/A</v>
      </c>
      <c r="J87" s="35" t="str">
        <f t="shared" si="5"/>
        <v>Desarrollo del Sistema de Educación Superior</v>
      </c>
      <c r="K87" s="35" t="s">
        <v>372</v>
      </c>
    </row>
    <row r="88" spans="3:11" hidden="1" x14ac:dyDescent="0.25">
      <c r="C88" s="80"/>
      <c r="D88" s="88"/>
      <c r="E88" s="55"/>
      <c r="F88" s="34">
        <f t="shared" si="4"/>
        <v>0</v>
      </c>
      <c r="G88" s="98"/>
      <c r="H88" s="81"/>
      <c r="I88" s="67" t="e">
        <f>VLOOKUP(H88,Presupuesto!$B$11:$C$565,2,0)</f>
        <v>#N/A</v>
      </c>
      <c r="J88" s="35" t="str">
        <f t="shared" si="5"/>
        <v>Desarrollo del Sistema de Educación Superior</v>
      </c>
      <c r="K88" s="35" t="s">
        <v>372</v>
      </c>
    </row>
    <row r="89" spans="3:11" hidden="1" x14ac:dyDescent="0.25">
      <c r="C89" s="80"/>
      <c r="D89" s="88"/>
      <c r="E89" s="55"/>
      <c r="F89" s="34">
        <f t="shared" si="4"/>
        <v>0</v>
      </c>
      <c r="G89" s="98"/>
      <c r="H89" s="81"/>
      <c r="I89" s="67" t="e">
        <f>VLOOKUP(H89,Presupuesto!$B$11:$C$565,2,0)</f>
        <v>#N/A</v>
      </c>
      <c r="J89" s="35" t="str">
        <f t="shared" si="5"/>
        <v>Desarrollo del Sistema de Educación Superior</v>
      </c>
      <c r="K89" s="35" t="s">
        <v>372</v>
      </c>
    </row>
    <row r="90" spans="3:11" hidden="1" x14ac:dyDescent="0.25">
      <c r="C90" s="80"/>
      <c r="D90" s="88"/>
      <c r="E90" s="55"/>
      <c r="F90" s="34">
        <f t="shared" si="4"/>
        <v>0</v>
      </c>
      <c r="G90" s="98"/>
      <c r="H90" s="81"/>
      <c r="I90" s="67" t="e">
        <f>VLOOKUP(H90,Presupuesto!$B$11:$C$565,2,0)</f>
        <v>#N/A</v>
      </c>
      <c r="J90" s="35" t="str">
        <f t="shared" si="5"/>
        <v>Desarrollo del Sistema de Educación Superior</v>
      </c>
      <c r="K90" s="35" t="s">
        <v>372</v>
      </c>
    </row>
    <row r="91" spans="3:11" hidden="1" x14ac:dyDescent="0.25">
      <c r="C91" s="82"/>
      <c r="D91" s="88"/>
      <c r="E91" s="55"/>
      <c r="F91" s="34">
        <f t="shared" si="4"/>
        <v>0</v>
      </c>
      <c r="G91" s="98"/>
      <c r="H91" s="83"/>
      <c r="I91" s="67" t="e">
        <f>VLOOKUP(H91,Presupuesto!$B$11:$C$565,2,0)</f>
        <v>#N/A</v>
      </c>
      <c r="J91" s="35" t="str">
        <f t="shared" si="5"/>
        <v>Desarrollo del Sistema de Educación Superior</v>
      </c>
      <c r="K91" s="35" t="s">
        <v>363</v>
      </c>
    </row>
    <row r="92" spans="3:11" hidden="1" x14ac:dyDescent="0.25">
      <c r="C92" s="82"/>
      <c r="D92" s="88"/>
      <c r="E92" s="55"/>
      <c r="F92" s="34">
        <f t="shared" si="4"/>
        <v>0</v>
      </c>
      <c r="G92" s="98"/>
      <c r="H92" s="83"/>
      <c r="I92" s="67" t="e">
        <f>VLOOKUP(H92,Presupuesto!$B$11:$C$565,2,0)</f>
        <v>#N/A</v>
      </c>
      <c r="J92" s="35" t="str">
        <f t="shared" si="5"/>
        <v>Desarrollo del Sistema de Educación Superior</v>
      </c>
      <c r="K92" s="35" t="s">
        <v>372</v>
      </c>
    </row>
    <row r="93" spans="3:11" hidden="1" x14ac:dyDescent="0.25">
      <c r="C93" s="82"/>
      <c r="D93" s="88"/>
      <c r="E93" s="55"/>
      <c r="F93" s="34">
        <f t="shared" si="4"/>
        <v>0</v>
      </c>
      <c r="G93" s="98"/>
      <c r="H93" s="83"/>
      <c r="I93" s="67" t="e">
        <f>VLOOKUP(H93,Presupuesto!$B$11:$C$565,2,0)</f>
        <v>#N/A</v>
      </c>
      <c r="J93" s="35" t="str">
        <f t="shared" si="5"/>
        <v>Desarrollo del Sistema de Educación Superior</v>
      </c>
      <c r="K93" s="35" t="s">
        <v>372</v>
      </c>
    </row>
    <row r="94" spans="3:11" hidden="1" x14ac:dyDescent="0.25">
      <c r="C94" s="82"/>
      <c r="D94" s="88"/>
      <c r="E94" s="55"/>
      <c r="F94" s="34">
        <f t="shared" si="4"/>
        <v>0</v>
      </c>
      <c r="G94" s="98"/>
      <c r="H94" s="83"/>
      <c r="I94" s="67" t="e">
        <f>VLOOKUP(H94,Presupuesto!$B$11:$C$565,2,0)</f>
        <v>#N/A</v>
      </c>
      <c r="J94" s="35" t="str">
        <f t="shared" si="5"/>
        <v>Desarrollo del Sistema de Educación Superior</v>
      </c>
      <c r="K94" s="35" t="s">
        <v>372</v>
      </c>
    </row>
    <row r="95" spans="3:11" ht="15.75" hidden="1" thickBot="1" x14ac:dyDescent="0.3">
      <c r="C95" s="84"/>
      <c r="D95" s="96"/>
      <c r="E95" s="40"/>
      <c r="F95" s="42">
        <f t="shared" si="4"/>
        <v>0</v>
      </c>
      <c r="G95" s="99"/>
      <c r="H95" s="85"/>
      <c r="I95" s="69" t="e">
        <f>VLOOKUP(H95,Presupuesto!$B$11:$C$565,2,0)</f>
        <v>#N/A</v>
      </c>
      <c r="J95" s="43" t="str">
        <f t="shared" si="5"/>
        <v>Desarrollo del Sistema de Educación Superior</v>
      </c>
      <c r="K95" s="61" t="s">
        <v>354</v>
      </c>
    </row>
    <row r="97" spans="3:11" ht="15.75" thickBot="1" x14ac:dyDescent="0.3"/>
    <row r="98" spans="3:11" ht="15.75" thickBot="1" x14ac:dyDescent="0.3">
      <c r="C98" s="94" t="s">
        <v>21</v>
      </c>
      <c r="D98" s="306">
        <f>SUM(F105:F106)</f>
        <v>22500</v>
      </c>
      <c r="F98" s="8"/>
      <c r="G98" s="17"/>
      <c r="H98" s="8"/>
      <c r="I98" s="8"/>
    </row>
    <row r="99" spans="3:11" x14ac:dyDescent="0.25">
      <c r="C99" s="8"/>
      <c r="D99" s="3"/>
      <c r="E99" s="30"/>
      <c r="F99" s="30"/>
      <c r="G99" s="30"/>
      <c r="H99" s="14"/>
      <c r="I99" s="14"/>
      <c r="J99" s="14"/>
      <c r="K99" s="49"/>
    </row>
    <row r="100" spans="3:11" x14ac:dyDescent="0.25">
      <c r="C100" s="8"/>
      <c r="D100" s="3"/>
      <c r="E100" s="30"/>
      <c r="F100" s="30"/>
      <c r="G100" s="30"/>
      <c r="H100" s="14"/>
      <c r="I100" s="14"/>
      <c r="J100" s="14"/>
      <c r="K100" s="49"/>
    </row>
    <row r="101" spans="3:11" ht="15.75" x14ac:dyDescent="0.25">
      <c r="C101" s="139" t="s">
        <v>352</v>
      </c>
      <c r="D101" s="302" t="str">
        <f>+'12. Gestión del Talento Humano'!F8</f>
        <v>12.2.DO</v>
      </c>
      <c r="E101" s="30"/>
      <c r="F101" s="30"/>
      <c r="G101" s="30"/>
      <c r="H101" s="14"/>
      <c r="I101" s="14"/>
      <c r="J101" s="14"/>
      <c r="K101" s="49"/>
    </row>
    <row r="102" spans="3:11" ht="18.75" x14ac:dyDescent="0.25">
      <c r="C102" s="147"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Avance en la certificación de ISO14001 y Universidades Verdes</v>
      </c>
      <c r="D102" s="579" t="s">
        <v>1783</v>
      </c>
      <c r="E102" s="30"/>
      <c r="F102" s="30"/>
      <c r="G102" s="30"/>
      <c r="H102" s="14"/>
      <c r="I102" s="14"/>
      <c r="J102" s="14"/>
      <c r="K102" s="49"/>
    </row>
    <row r="103" spans="3:11" ht="15.75" thickBot="1" x14ac:dyDescent="0.3">
      <c r="F103" s="30"/>
      <c r="G103" s="14"/>
      <c r="H103" s="14"/>
      <c r="I103" s="14"/>
    </row>
    <row r="104" spans="3:11" ht="30.75" thickBot="1" x14ac:dyDescent="0.3">
      <c r="C104" s="66" t="s">
        <v>12</v>
      </c>
      <c r="D104" s="66" t="s">
        <v>23</v>
      </c>
      <c r="E104" s="73" t="s">
        <v>25</v>
      </c>
      <c r="F104" s="72" t="s">
        <v>6</v>
      </c>
      <c r="G104" s="70" t="s">
        <v>91</v>
      </c>
      <c r="H104" s="73" t="s">
        <v>14</v>
      </c>
      <c r="I104" s="70" t="s">
        <v>92</v>
      </c>
      <c r="J104" s="70" t="s">
        <v>370</v>
      </c>
      <c r="K104" s="70" t="s">
        <v>371</v>
      </c>
    </row>
    <row r="105" spans="3:11" hidden="1" x14ac:dyDescent="0.25">
      <c r="C105" s="157" t="s">
        <v>399</v>
      </c>
      <c r="D105" s="158"/>
      <c r="E105" s="156">
        <f>HLOOKUP(C105,$AH$2:$BU$3,2,0)</f>
        <v>620</v>
      </c>
      <c r="F105" s="34">
        <f t="shared" ref="F105:F106" si="6">D105*E105</f>
        <v>0</v>
      </c>
      <c r="G105" s="98"/>
      <c r="H105" s="79"/>
      <c r="I105" s="67" t="e">
        <f>VLOOKUP(H105,Presupuesto!$B$11:$C$565,2,0)</f>
        <v>#N/A</v>
      </c>
      <c r="J105" s="155" t="s">
        <v>1438</v>
      </c>
      <c r="K105" s="35" t="s">
        <v>354</v>
      </c>
    </row>
    <row r="106" spans="3:11" x14ac:dyDescent="0.25">
      <c r="C106" s="580" t="s">
        <v>1768</v>
      </c>
      <c r="D106" s="581">
        <v>5</v>
      </c>
      <c r="E106" s="582">
        <v>4500</v>
      </c>
      <c r="F106" s="34">
        <f t="shared" si="6"/>
        <v>22500</v>
      </c>
      <c r="G106" s="98" t="s">
        <v>89</v>
      </c>
      <c r="H106" s="79" t="s">
        <v>659</v>
      </c>
      <c r="I106" s="67" t="str">
        <f>VLOOKUP(H106,Presupuesto!$B$11:$C$565,2,0)</f>
        <v>SERVICIOS DE CAPACITACION.</v>
      </c>
      <c r="J106" s="35" t="s">
        <v>1325</v>
      </c>
      <c r="K106" s="35" t="s">
        <v>372</v>
      </c>
    </row>
    <row r="108" spans="3:11" ht="15.75" thickBot="1" x14ac:dyDescent="0.3">
      <c r="F108" s="27"/>
      <c r="G108" s="26"/>
      <c r="H108" s="27"/>
      <c r="I108" s="27"/>
    </row>
    <row r="109" spans="3:11" ht="15.75" thickBot="1" x14ac:dyDescent="0.3">
      <c r="C109" s="94" t="s">
        <v>21</v>
      </c>
      <c r="D109" s="306">
        <f>SUM(F116:F117)</f>
        <v>22500</v>
      </c>
      <c r="F109" s="8"/>
      <c r="G109" s="17"/>
      <c r="H109" s="8"/>
      <c r="I109" s="8"/>
    </row>
    <row r="110" spans="3:11" x14ac:dyDescent="0.25">
      <c r="C110" s="8"/>
      <c r="D110" s="3"/>
      <c r="E110" s="30"/>
      <c r="F110" s="30"/>
      <c r="G110" s="30"/>
      <c r="H110" s="14"/>
      <c r="I110" s="14"/>
      <c r="J110" s="14"/>
      <c r="K110" s="49"/>
    </row>
    <row r="111" spans="3:11" x14ac:dyDescent="0.25">
      <c r="C111" s="8"/>
      <c r="D111" s="3"/>
      <c r="E111" s="30"/>
      <c r="F111" s="30"/>
      <c r="G111" s="30"/>
      <c r="H111" s="14"/>
      <c r="I111" s="14"/>
      <c r="J111" s="14"/>
      <c r="K111" s="49"/>
    </row>
    <row r="112" spans="3:11" ht="15.75" x14ac:dyDescent="0.25">
      <c r="C112" s="139" t="s">
        <v>352</v>
      </c>
      <c r="D112" s="302" t="str">
        <f>+'12. Gestión del Talento Humano'!F9</f>
        <v>12.3.DO</v>
      </c>
      <c r="E112" s="30"/>
      <c r="F112" s="30"/>
      <c r="G112" s="30"/>
      <c r="H112" s="14"/>
      <c r="I112" s="14"/>
      <c r="J112" s="14"/>
      <c r="K112" s="49"/>
    </row>
    <row r="113" spans="3:11" ht="18.75" x14ac:dyDescent="0.25">
      <c r="C113" s="147"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Avance en la certificación de OHSAS18001, Universidades Seguras y Saludables</v>
      </c>
      <c r="D113" s="579" t="s">
        <v>1783</v>
      </c>
      <c r="E113" s="579"/>
      <c r="F113" s="583"/>
      <c r="G113" s="30"/>
      <c r="H113" s="14"/>
      <c r="I113" s="14"/>
      <c r="J113" s="14"/>
      <c r="K113" s="49"/>
    </row>
    <row r="114" spans="3:11" ht="15.75" thickBot="1" x14ac:dyDescent="0.3">
      <c r="F114" s="30"/>
      <c r="G114" s="14"/>
      <c r="H114" s="14"/>
      <c r="I114" s="14"/>
    </row>
    <row r="115" spans="3:11" ht="30.75" thickBot="1" x14ac:dyDescent="0.3">
      <c r="C115" s="66" t="s">
        <v>12</v>
      </c>
      <c r="D115" s="66" t="s">
        <v>23</v>
      </c>
      <c r="E115" s="73" t="s">
        <v>25</v>
      </c>
      <c r="F115" s="72" t="s">
        <v>6</v>
      </c>
      <c r="G115" s="70" t="s">
        <v>91</v>
      </c>
      <c r="H115" s="73" t="s">
        <v>14</v>
      </c>
      <c r="I115" s="70" t="s">
        <v>92</v>
      </c>
      <c r="J115" s="70" t="s">
        <v>370</v>
      </c>
      <c r="K115" s="70" t="s">
        <v>371</v>
      </c>
    </row>
    <row r="116" spans="3:11" hidden="1" x14ac:dyDescent="0.25">
      <c r="C116" s="157" t="s">
        <v>399</v>
      </c>
      <c r="D116" s="158"/>
      <c r="E116" s="156">
        <f>HLOOKUP(C116,$AH$2:$BU$3,2,0)</f>
        <v>620</v>
      </c>
      <c r="F116" s="34">
        <f t="shared" ref="F116:F117" si="7">D116*E116</f>
        <v>0</v>
      </c>
      <c r="G116" s="98"/>
      <c r="H116" s="79"/>
      <c r="I116" s="67" t="e">
        <f>VLOOKUP(H116,Presupuesto!$B$11:$C$565,2,0)</f>
        <v>#N/A</v>
      </c>
      <c r="J116" s="155" t="s">
        <v>1438</v>
      </c>
      <c r="K116" s="35" t="s">
        <v>354</v>
      </c>
    </row>
    <row r="117" spans="3:11" x14ac:dyDescent="0.25">
      <c r="C117" s="580" t="s">
        <v>1769</v>
      </c>
      <c r="D117" s="581">
        <v>5</v>
      </c>
      <c r="E117" s="582">
        <v>4500</v>
      </c>
      <c r="F117" s="584">
        <f t="shared" si="7"/>
        <v>22500</v>
      </c>
      <c r="G117" s="585" t="s">
        <v>89</v>
      </c>
      <c r="H117" s="586" t="s">
        <v>659</v>
      </c>
      <c r="I117" s="587" t="str">
        <f>VLOOKUP(H117,Presupuesto!$B$11:$C$565,2,0)</f>
        <v>SERVICIOS DE CAPACITACION.</v>
      </c>
      <c r="J117" s="588" t="s">
        <v>1325</v>
      </c>
      <c r="K117" s="588" t="s">
        <v>355</v>
      </c>
    </row>
    <row r="118" spans="3:11" s="396" customFormat="1" x14ac:dyDescent="0.25">
      <c r="G118" s="383"/>
    </row>
    <row r="119" spans="3:11" s="396" customFormat="1" ht="15.75" thickBot="1" x14ac:dyDescent="0.3">
      <c r="G119" s="383"/>
    </row>
    <row r="120" spans="3:11" s="396" customFormat="1" ht="15.75" thickBot="1" x14ac:dyDescent="0.3">
      <c r="C120" s="94" t="s">
        <v>21</v>
      </c>
      <c r="D120" s="306">
        <f>SUM(F127:F128)</f>
        <v>22500</v>
      </c>
      <c r="F120" s="8"/>
      <c r="G120" s="17"/>
      <c r="H120" s="8"/>
      <c r="I120" s="8"/>
    </row>
    <row r="121" spans="3:11" s="396" customFormat="1" x14ac:dyDescent="0.25">
      <c r="C121" s="8"/>
      <c r="D121" s="3"/>
      <c r="E121" s="30"/>
      <c r="F121" s="30"/>
      <c r="G121" s="30"/>
      <c r="H121" s="14"/>
      <c r="I121" s="14"/>
      <c r="J121" s="14"/>
      <c r="K121" s="49"/>
    </row>
    <row r="122" spans="3:11" s="396" customFormat="1" x14ac:dyDescent="0.25">
      <c r="C122" s="8"/>
      <c r="D122" s="3"/>
      <c r="E122" s="30"/>
      <c r="F122" s="30"/>
      <c r="G122" s="30"/>
      <c r="H122" s="14"/>
      <c r="I122" s="14"/>
      <c r="J122" s="14"/>
      <c r="K122" s="49"/>
    </row>
    <row r="123" spans="3:11" s="396" customFormat="1" ht="15.75" x14ac:dyDescent="0.25">
      <c r="C123" s="139" t="s">
        <v>352</v>
      </c>
      <c r="D123" s="302" t="str">
        <f>+'12. Gestión del Talento Humano'!F10</f>
        <v>12.4. D.O.</v>
      </c>
      <c r="E123" s="30"/>
      <c r="F123" s="30"/>
      <c r="G123" s="30"/>
      <c r="H123" s="14"/>
      <c r="I123" s="14"/>
      <c r="J123" s="14"/>
      <c r="K123" s="49"/>
    </row>
    <row r="124" spans="3:11" s="396" customFormat="1" ht="18.75" x14ac:dyDescent="0.25">
      <c r="C124" s="147" t="str">
        <f>IFERROR(VLOOKUP(D123,'1. Desarrollo e Innov. Curricu.'!$F:$G,2,FALSE),IFERROR(VLOOKUP(D123,'2. Investigación Científica'!$F:$G,2,FALSE),IFERROR(VLOOKUP(D123,'3. Vinculación Univ. Sociedad'!$F:$G,2,FALSE),IFERROR(VLOOKUP(D123,'4. Docencia y Profesorado Univ.'!$F:$G,2,FALSE),IFERROR(VLOOKUP(D123,'5. Estudiantes y Graduados'!$F:$G,2,FALSE),IFERROR(VLOOKUP(D123,'11. Gestion Administrativa'!$F:$G,2,FALSE),IFERROR(VLOOKUP(D123,'13. Gestión Académica'!$F:$G,2,FALSE),IFERROR(VLOOKUP(D123,'9. Asegura. de la Calid. y M'!$F:$G,2,FALSE),IFERROR(VLOOKUP(D123,'6. Gestión del Conocimiento'!$F:$G,2,FALSE),IFERROR(VLOOKUP(D123,'15. Gobernabilidad y Proceso...'!$F:$G,2,FALSE),IFERROR(VLOOKUP(D123,'12. Gestión del Talento Humano'!$F:$G,2,FALSE),IFERROR(VLOOKUP(D123,'14. Internacional... de la E.S.'!$F:$G,2,FALSE),IFERROR(VLOOKUP(D123,'10. Posgrado'!$F:$G,2,FALSE),IFERROR(VLOOKUP(D123,'17. Gestión TIC'!$F:$G,2,FALSE),IFERROR(VLOOKUP(D123,'16. Desa. del Sistema Educ.Sup.'!$F:$G,2,FALSE),IFERROR(VLOOKUP(D123,'8. Cultura de Inno. Insti...'!$F:$G,2,FALSE),VLOOKUP(D123,'7. Lo Esencial de la Reforma U.'!$F:$G,2,0)))))))))))))))))</f>
        <v>Obtener capacitación en Gestión por Procesos a través de entidades expertas en el tema y externa a la UNAH</v>
      </c>
      <c r="D124" s="578" t="s">
        <v>1785</v>
      </c>
      <c r="E124" s="30"/>
      <c r="F124" s="30"/>
      <c r="G124" s="30"/>
      <c r="H124" s="14"/>
      <c r="I124" s="14"/>
      <c r="J124" s="14"/>
      <c r="K124" s="49"/>
    </row>
    <row r="125" spans="3:11" s="396" customFormat="1" ht="19.5" thickBot="1" x14ac:dyDescent="0.3">
      <c r="C125" s="147"/>
      <c r="D125" s="590"/>
      <c r="E125" s="30"/>
      <c r="F125" s="30"/>
      <c r="G125" s="30"/>
      <c r="H125" s="14"/>
      <c r="I125" s="14"/>
      <c r="J125" s="14"/>
      <c r="K125" s="49"/>
    </row>
    <row r="126" spans="3:11" s="396" customFormat="1" ht="30.75" thickBot="1" x14ac:dyDescent="0.3">
      <c r="C126" s="66" t="s">
        <v>12</v>
      </c>
      <c r="D126" s="66" t="s">
        <v>23</v>
      </c>
      <c r="E126" s="73" t="s">
        <v>25</v>
      </c>
      <c r="F126" s="72" t="s">
        <v>6</v>
      </c>
      <c r="G126" s="70" t="s">
        <v>91</v>
      </c>
      <c r="H126" s="73" t="s">
        <v>14</v>
      </c>
      <c r="I126" s="70" t="s">
        <v>92</v>
      </c>
      <c r="J126" s="70" t="s">
        <v>370</v>
      </c>
      <c r="K126" s="70" t="s">
        <v>371</v>
      </c>
    </row>
    <row r="127" spans="3:11" s="396" customFormat="1" ht="15.75" hidden="1" thickBot="1" x14ac:dyDescent="0.3">
      <c r="C127" s="157" t="s">
        <v>399</v>
      </c>
      <c r="D127" s="158"/>
      <c r="E127" s="156">
        <f>HLOOKUP(C127,$AH$2:$BU$3,2,0)</f>
        <v>620</v>
      </c>
      <c r="F127" s="34">
        <f t="shared" ref="F127:F128" si="8">D127*E127</f>
        <v>0</v>
      </c>
      <c r="G127" s="98"/>
      <c r="H127" s="79"/>
      <c r="I127" s="67" t="e">
        <f>VLOOKUP(H127,Presupuesto!$B$11:$C$565,2,0)</f>
        <v>#N/A</v>
      </c>
      <c r="J127" s="155" t="s">
        <v>1438</v>
      </c>
      <c r="K127" s="35" t="s">
        <v>354</v>
      </c>
    </row>
    <row r="128" spans="3:11" s="396" customFormat="1" x14ac:dyDescent="0.25">
      <c r="C128" s="580" t="s">
        <v>1784</v>
      </c>
      <c r="D128" s="581">
        <v>5</v>
      </c>
      <c r="E128" s="582">
        <v>4500</v>
      </c>
      <c r="F128" s="34">
        <f t="shared" si="8"/>
        <v>22500</v>
      </c>
      <c r="G128" s="98" t="s">
        <v>89</v>
      </c>
      <c r="H128" s="79" t="s">
        <v>659</v>
      </c>
      <c r="I128" s="67" t="str">
        <f>VLOOKUP(H128,Presupuesto!$B$11:$C$565,2,0)</f>
        <v>SERVICIOS DE CAPACITACION.</v>
      </c>
      <c r="J128" s="35" t="s">
        <v>1325</v>
      </c>
      <c r="K128" s="35" t="s">
        <v>356</v>
      </c>
    </row>
    <row r="129" spans="3:11" s="396" customFormat="1" x14ac:dyDescent="0.25">
      <c r="G129" s="383"/>
    </row>
    <row r="130" spans="3:11" s="396" customFormat="1" ht="15.75" thickBot="1" x14ac:dyDescent="0.3">
      <c r="G130" s="383"/>
    </row>
    <row r="131" spans="3:11" ht="15.75" thickBot="1" x14ac:dyDescent="0.3">
      <c r="C131" s="94" t="s">
        <v>21</v>
      </c>
      <c r="D131" s="306">
        <f>SUM(F138:F139)</f>
        <v>13050</v>
      </c>
      <c r="F131" s="8"/>
      <c r="G131" s="17"/>
      <c r="H131" s="8"/>
      <c r="I131" s="8"/>
    </row>
    <row r="132" spans="3:11" x14ac:dyDescent="0.25">
      <c r="C132" s="8"/>
      <c r="D132" s="3"/>
      <c r="E132" s="30"/>
      <c r="F132" s="30"/>
      <c r="G132" s="30"/>
      <c r="H132" s="14"/>
      <c r="I132" s="14"/>
      <c r="J132" s="14"/>
      <c r="K132" s="49"/>
    </row>
    <row r="133" spans="3:11" x14ac:dyDescent="0.25">
      <c r="C133" s="8"/>
      <c r="D133" s="3"/>
      <c r="E133" s="30"/>
      <c r="F133" s="30"/>
      <c r="G133" s="30"/>
      <c r="H133" s="14"/>
      <c r="I133" s="14"/>
      <c r="J133" s="14"/>
      <c r="K133" s="49"/>
    </row>
    <row r="134" spans="3:11" ht="15.75" x14ac:dyDescent="0.25">
      <c r="C134" s="139" t="s">
        <v>352</v>
      </c>
      <c r="D134" s="302" t="str">
        <f>+'12. Gestión del Talento Humano'!F11</f>
        <v>12.5. D.O.</v>
      </c>
      <c r="E134" s="30"/>
      <c r="F134" s="30"/>
      <c r="G134" s="30"/>
      <c r="H134" s="14"/>
      <c r="I134" s="14"/>
      <c r="J134" s="14"/>
      <c r="K134" s="49"/>
    </row>
    <row r="135" spans="3:11" ht="18.75" x14ac:dyDescent="0.25">
      <c r="C135" s="147" t="str">
        <f>IFERROR(VLOOKUP(D134,'1. Desarrollo e Innov. Curricu.'!$F:$G,2,FALSE),IFERROR(VLOOKUP(D134,'2. Investigación Científica'!$F:$G,2,FALSE),IFERROR(VLOOKUP(D134,'3. Vinculación Univ. Sociedad'!$F:$G,2,FALSE),IFERROR(VLOOKUP(D134,'4. Docencia y Profesorado Univ.'!$F:$G,2,FALSE),IFERROR(VLOOKUP(D134,'5. Estudiantes y Graduados'!$F:$G,2,FALSE),IFERROR(VLOOKUP(D134,'11. Gestion Administrativa'!$F:$G,2,FALSE),IFERROR(VLOOKUP(D134,'13. Gestión Académica'!$F:$G,2,FALSE),IFERROR(VLOOKUP(D134,'9. Asegura. de la Calid. y M'!$F:$G,2,FALSE),IFERROR(VLOOKUP(D134,'6. Gestión del Conocimiento'!$F:$G,2,FALSE),IFERROR(VLOOKUP(D134,'15. Gobernabilidad y Proceso...'!$F:$G,2,FALSE),IFERROR(VLOOKUP(D134,'12. Gestión del Talento Humano'!$F:$G,2,FALSE),IFERROR(VLOOKUP(D134,'14. Internacional... de la E.S.'!$F:$G,2,FALSE),IFERROR(VLOOKUP(D134,'10. Posgrado'!$F:$G,2,FALSE),IFERROR(VLOOKUP(D134,'17. Gestión TIC'!$F:$G,2,FALSE),IFERROR(VLOOKUP(D134,'16. Desa. del Sistema Educ.Sup.'!$F:$G,2,FALSE),IFERROR(VLOOKUP(D134,'8. Cultura de Inno. Insti...'!$F:$G,2,FALSE),VLOOKUP(D134,'7. Lo Esencial de la Reforma U.'!$F:$G,2,0)))))))))))))))))</f>
        <v>Obtener capacitación en Control Estadístico de Procesos a través de entidades expertas en el tema y externa a la UNAH</v>
      </c>
      <c r="D135" s="590" t="s">
        <v>1786</v>
      </c>
      <c r="E135" s="30"/>
      <c r="F135" s="30"/>
      <c r="G135" s="30"/>
      <c r="H135" s="14"/>
      <c r="I135" s="14"/>
      <c r="J135" s="14"/>
      <c r="K135" s="49"/>
    </row>
    <row r="136" spans="3:11" s="396" customFormat="1" ht="19.5" thickBot="1" x14ac:dyDescent="0.3">
      <c r="C136" s="147"/>
      <c r="D136" s="590"/>
      <c r="E136" s="30"/>
      <c r="F136" s="30"/>
      <c r="G136" s="30"/>
      <c r="H136" s="14"/>
      <c r="I136" s="14"/>
      <c r="J136" s="14"/>
      <c r="K136" s="49"/>
    </row>
    <row r="137" spans="3:11" ht="30.75" thickBot="1" x14ac:dyDescent="0.3">
      <c r="C137" s="66" t="s">
        <v>12</v>
      </c>
      <c r="D137" s="66" t="s">
        <v>23</v>
      </c>
      <c r="E137" s="73" t="s">
        <v>25</v>
      </c>
      <c r="F137" s="72" t="s">
        <v>6</v>
      </c>
      <c r="G137" s="70" t="s">
        <v>91</v>
      </c>
      <c r="H137" s="73" t="s">
        <v>14</v>
      </c>
      <c r="I137" s="70" t="s">
        <v>92</v>
      </c>
      <c r="J137" s="70" t="s">
        <v>370</v>
      </c>
      <c r="K137" s="70" t="s">
        <v>371</v>
      </c>
    </row>
    <row r="138" spans="3:11" ht="15.75" hidden="1" thickBot="1" x14ac:dyDescent="0.3">
      <c r="C138" s="157" t="s">
        <v>399</v>
      </c>
      <c r="D138" s="158"/>
      <c r="E138" s="156">
        <f>HLOOKUP(C138,$AH$2:$BU$3,2,0)</f>
        <v>620</v>
      </c>
      <c r="F138" s="34">
        <f t="shared" ref="F138:F139" si="9">D138*E138</f>
        <v>0</v>
      </c>
      <c r="G138" s="98"/>
      <c r="H138" s="79"/>
      <c r="I138" s="67" t="e">
        <f>VLOOKUP(H138,Presupuesto!$B$11:$C$565,2,0)</f>
        <v>#N/A</v>
      </c>
      <c r="J138" s="155" t="s">
        <v>1438</v>
      </c>
      <c r="K138" s="35" t="s">
        <v>354</v>
      </c>
    </row>
    <row r="139" spans="3:11" x14ac:dyDescent="0.25">
      <c r="C139" s="591" t="s">
        <v>1770</v>
      </c>
      <c r="D139" s="592">
        <v>5</v>
      </c>
      <c r="E139" s="593">
        <f>(90*29)</f>
        <v>2610</v>
      </c>
      <c r="F139" s="34">
        <f t="shared" si="9"/>
        <v>13050</v>
      </c>
      <c r="G139" s="98" t="s">
        <v>89</v>
      </c>
      <c r="H139" s="79" t="s">
        <v>659</v>
      </c>
      <c r="I139" s="67" t="str">
        <f>VLOOKUP(H139,Presupuesto!$B$11:$C$565,2,0)</f>
        <v>SERVICIOS DE CAPACITACION.</v>
      </c>
      <c r="J139" s="35" t="s">
        <v>1325</v>
      </c>
      <c r="K139" s="35" t="s">
        <v>357</v>
      </c>
    </row>
    <row r="141" spans="3:11" ht="15.75" thickBot="1" x14ac:dyDescent="0.3">
      <c r="F141" s="27"/>
      <c r="G141" s="26"/>
      <c r="H141" s="27"/>
      <c r="I141" s="27"/>
    </row>
    <row r="142" spans="3:11" ht="15.75" thickBot="1" x14ac:dyDescent="0.3">
      <c r="C142" s="94" t="s">
        <v>21</v>
      </c>
      <c r="D142" s="306">
        <f>SUM(F149:F183)</f>
        <v>27600</v>
      </c>
      <c r="F142" s="8"/>
      <c r="G142" s="17"/>
      <c r="H142" s="8"/>
      <c r="I142" s="8"/>
    </row>
    <row r="143" spans="3:11" x14ac:dyDescent="0.25">
      <c r="C143" s="8"/>
      <c r="D143" s="3"/>
      <c r="E143" s="30"/>
      <c r="F143" s="30"/>
      <c r="G143" s="30"/>
      <c r="H143" s="14"/>
      <c r="I143" s="14"/>
      <c r="J143" s="14"/>
      <c r="K143" s="49"/>
    </row>
    <row r="144" spans="3:11" x14ac:dyDescent="0.25">
      <c r="C144" s="8"/>
      <c r="D144" s="3"/>
      <c r="E144" s="30"/>
      <c r="F144" s="30"/>
      <c r="G144" s="30"/>
      <c r="H144" s="14"/>
      <c r="I144" s="14"/>
      <c r="J144" s="14"/>
      <c r="K144" s="49"/>
    </row>
    <row r="145" spans="3:11" ht="15.75" x14ac:dyDescent="0.25">
      <c r="C145" s="139" t="s">
        <v>352</v>
      </c>
      <c r="D145" s="302" t="str">
        <f>+'12. Gestión del Talento Humano'!F12</f>
        <v>12.6. D.O.</v>
      </c>
      <c r="E145" s="30"/>
      <c r="F145" s="30"/>
      <c r="G145" s="30"/>
      <c r="H145" s="14"/>
      <c r="I145" s="14"/>
      <c r="J145" s="14"/>
      <c r="K145" s="49"/>
    </row>
    <row r="146" spans="3:11" ht="18.75" x14ac:dyDescent="0.25">
      <c r="C146" s="147"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Obtener capacitación en Desarrollo Organizacional a través de entidades expertas en el tema y externa a la UNAH</v>
      </c>
      <c r="D146" s="590" t="s">
        <v>1771</v>
      </c>
      <c r="E146" s="30"/>
      <c r="F146" s="30"/>
      <c r="G146" s="30"/>
      <c r="H146" s="14"/>
      <c r="I146" s="14"/>
      <c r="J146" s="14"/>
      <c r="K146" s="49"/>
    </row>
    <row r="147" spans="3:11" ht="15.75" thickBot="1" x14ac:dyDescent="0.3">
      <c r="F147" s="30"/>
      <c r="G147" s="14"/>
      <c r="H147" s="14"/>
      <c r="I147" s="14"/>
    </row>
    <row r="148" spans="3:11" ht="30.75" thickBot="1" x14ac:dyDescent="0.3">
      <c r="C148" s="66" t="s">
        <v>12</v>
      </c>
      <c r="D148" s="66" t="s">
        <v>23</v>
      </c>
      <c r="E148" s="73" t="s">
        <v>25</v>
      </c>
      <c r="F148" s="72" t="s">
        <v>6</v>
      </c>
      <c r="G148" s="70" t="s">
        <v>91</v>
      </c>
      <c r="H148" s="73" t="s">
        <v>14</v>
      </c>
      <c r="I148" s="70" t="s">
        <v>92</v>
      </c>
      <c r="J148" s="70" t="s">
        <v>370</v>
      </c>
      <c r="K148" s="70" t="s">
        <v>371</v>
      </c>
    </row>
    <row r="149" spans="3:11" hidden="1" x14ac:dyDescent="0.25">
      <c r="C149" s="157" t="s">
        <v>399</v>
      </c>
      <c r="D149" s="158"/>
      <c r="E149" s="156">
        <f>HLOOKUP(C149,$AH$2:$BU$3,2,0)</f>
        <v>620</v>
      </c>
      <c r="F149" s="34">
        <f t="shared" ref="F149:F183" si="10">D149*E149</f>
        <v>0</v>
      </c>
      <c r="G149" s="98"/>
      <c r="H149" s="79"/>
      <c r="I149" s="67" t="e">
        <f>VLOOKUP(H149,Presupuesto!$B$11:$C$565,2,0)</f>
        <v>#N/A</v>
      </c>
      <c r="J149" s="155" t="s">
        <v>1438</v>
      </c>
      <c r="K149" s="35" t="s">
        <v>354</v>
      </c>
    </row>
    <row r="150" spans="3:11" x14ac:dyDescent="0.25">
      <c r="C150" s="580" t="s">
        <v>1775</v>
      </c>
      <c r="D150" s="581">
        <v>5</v>
      </c>
      <c r="E150" s="582">
        <f>(120*23)</f>
        <v>2760</v>
      </c>
      <c r="F150" s="34">
        <f t="shared" si="10"/>
        <v>13800</v>
      </c>
      <c r="G150" s="98" t="s">
        <v>89</v>
      </c>
      <c r="H150" s="79" t="s">
        <v>659</v>
      </c>
      <c r="I150" s="67" t="str">
        <f>VLOOKUP(H150,Presupuesto!$B$11:$C$565,2,0)</f>
        <v>SERVICIOS DE CAPACITACION.</v>
      </c>
      <c r="J150" s="35" t="str">
        <f>$J$149</f>
        <v>Desarrollo del Sistema de Educación Superior</v>
      </c>
      <c r="K150" s="35" t="s">
        <v>359</v>
      </c>
    </row>
    <row r="151" spans="3:11" x14ac:dyDescent="0.25">
      <c r="C151" s="580" t="s">
        <v>1776</v>
      </c>
      <c r="D151" s="581">
        <v>5</v>
      </c>
      <c r="E151" s="582">
        <f>(120*23)</f>
        <v>2760</v>
      </c>
      <c r="F151" s="34">
        <f t="shared" si="10"/>
        <v>13800</v>
      </c>
      <c r="G151" s="98" t="s">
        <v>89</v>
      </c>
      <c r="H151" s="79" t="s">
        <v>659</v>
      </c>
      <c r="I151" s="67" t="str">
        <f>VLOOKUP(H151,Presupuesto!$B$11:$C$565,2,0)</f>
        <v>SERVICIOS DE CAPACITACION.</v>
      </c>
      <c r="J151" s="35" t="str">
        <f t="shared" ref="J151:J183" si="11">$J$149</f>
        <v>Desarrollo del Sistema de Educación Superior</v>
      </c>
      <c r="K151" s="35" t="s">
        <v>360</v>
      </c>
    </row>
    <row r="152" spans="3:11" hidden="1" x14ac:dyDescent="0.25">
      <c r="C152" s="78"/>
      <c r="D152" s="95"/>
      <c r="E152" s="60"/>
      <c r="F152" s="34">
        <f t="shared" si="10"/>
        <v>0</v>
      </c>
      <c r="G152" s="98"/>
      <c r="H152" s="79"/>
      <c r="I152" s="67" t="e">
        <f>VLOOKUP(H152,Presupuesto!$B$11:$C$565,2,0)</f>
        <v>#N/A</v>
      </c>
      <c r="J152" s="35" t="str">
        <f t="shared" si="11"/>
        <v>Desarrollo del Sistema de Educación Superior</v>
      </c>
      <c r="K152" s="35" t="s">
        <v>372</v>
      </c>
    </row>
    <row r="153" spans="3:11" hidden="1" x14ac:dyDescent="0.25">
      <c r="C153" s="78"/>
      <c r="D153" s="95"/>
      <c r="E153" s="60"/>
      <c r="F153" s="34">
        <f t="shared" si="10"/>
        <v>0</v>
      </c>
      <c r="G153" s="98"/>
      <c r="H153" s="79"/>
      <c r="I153" s="67" t="e">
        <f>VLOOKUP(H153,Presupuesto!$B$11:$C$565,2,0)</f>
        <v>#N/A</v>
      </c>
      <c r="J153" s="35" t="str">
        <f t="shared" si="11"/>
        <v>Desarrollo del Sistema de Educación Superior</v>
      </c>
      <c r="K153" s="35" t="s">
        <v>372</v>
      </c>
    </row>
    <row r="154" spans="3:11" hidden="1" x14ac:dyDescent="0.25">
      <c r="C154" s="78"/>
      <c r="D154" s="95"/>
      <c r="E154" s="60"/>
      <c r="F154" s="34">
        <f t="shared" si="10"/>
        <v>0</v>
      </c>
      <c r="G154" s="98"/>
      <c r="H154" s="79"/>
      <c r="I154" s="67" t="e">
        <f>VLOOKUP(H154,Presupuesto!$B$11:$C$565,2,0)</f>
        <v>#N/A</v>
      </c>
      <c r="J154" s="35" t="str">
        <f t="shared" si="11"/>
        <v>Desarrollo del Sistema de Educación Superior</v>
      </c>
      <c r="K154" s="35" t="s">
        <v>361</v>
      </c>
    </row>
    <row r="155" spans="3:11" hidden="1" x14ac:dyDescent="0.25">
      <c r="C155" s="78"/>
      <c r="D155" s="95"/>
      <c r="E155" s="60"/>
      <c r="F155" s="34">
        <f t="shared" si="10"/>
        <v>0</v>
      </c>
      <c r="G155" s="98"/>
      <c r="H155" s="79"/>
      <c r="I155" s="67" t="e">
        <f>VLOOKUP(H155,Presupuesto!$B$11:$C$565,2,0)</f>
        <v>#N/A</v>
      </c>
      <c r="J155" s="35" t="str">
        <f t="shared" si="11"/>
        <v>Desarrollo del Sistema de Educación Superior</v>
      </c>
      <c r="K155" s="35" t="s">
        <v>372</v>
      </c>
    </row>
    <row r="156" spans="3:11" hidden="1" x14ac:dyDescent="0.25">
      <c r="C156" s="78"/>
      <c r="D156" s="95"/>
      <c r="E156" s="60"/>
      <c r="F156" s="34">
        <f t="shared" si="10"/>
        <v>0</v>
      </c>
      <c r="G156" s="98"/>
      <c r="H156" s="79"/>
      <c r="I156" s="67" t="e">
        <f>VLOOKUP(H156,Presupuesto!$B$11:$C$565,2,0)</f>
        <v>#N/A</v>
      </c>
      <c r="J156" s="35" t="str">
        <f t="shared" si="11"/>
        <v>Desarrollo del Sistema de Educación Superior</v>
      </c>
      <c r="K156" s="35" t="s">
        <v>372</v>
      </c>
    </row>
    <row r="157" spans="3:11" hidden="1" x14ac:dyDescent="0.25">
      <c r="C157" s="78"/>
      <c r="D157" s="95"/>
      <c r="E157" s="60"/>
      <c r="F157" s="34">
        <f t="shared" si="10"/>
        <v>0</v>
      </c>
      <c r="G157" s="98"/>
      <c r="H157" s="79"/>
      <c r="I157" s="67" t="e">
        <f>VLOOKUP(H157,Presupuesto!$B$11:$C$565,2,0)</f>
        <v>#N/A</v>
      </c>
      <c r="J157" s="35" t="str">
        <f t="shared" si="11"/>
        <v>Desarrollo del Sistema de Educación Superior</v>
      </c>
      <c r="K157" s="35" t="s">
        <v>372</v>
      </c>
    </row>
    <row r="158" spans="3:11" hidden="1" x14ac:dyDescent="0.25">
      <c r="C158" s="78"/>
      <c r="D158" s="95"/>
      <c r="E158" s="60"/>
      <c r="F158" s="34">
        <f t="shared" si="10"/>
        <v>0</v>
      </c>
      <c r="G158" s="98"/>
      <c r="H158" s="79"/>
      <c r="I158" s="67" t="e">
        <f>VLOOKUP(H158,Presupuesto!$B$11:$C$565,2,0)</f>
        <v>#N/A</v>
      </c>
      <c r="J158" s="35" t="str">
        <f t="shared" si="11"/>
        <v>Desarrollo del Sistema de Educación Superior</v>
      </c>
      <c r="K158" s="35" t="s">
        <v>372</v>
      </c>
    </row>
    <row r="159" spans="3:11" hidden="1" x14ac:dyDescent="0.25">
      <c r="C159" s="78"/>
      <c r="D159" s="95"/>
      <c r="E159" s="60"/>
      <c r="F159" s="34">
        <f t="shared" si="10"/>
        <v>0</v>
      </c>
      <c r="G159" s="98"/>
      <c r="H159" s="79"/>
      <c r="I159" s="67" t="e">
        <f>VLOOKUP(H159,Presupuesto!$B$11:$C$565,2,0)</f>
        <v>#N/A</v>
      </c>
      <c r="J159" s="35" t="str">
        <f t="shared" si="11"/>
        <v>Desarrollo del Sistema de Educación Superior</v>
      </c>
      <c r="K159" s="35" t="s">
        <v>372</v>
      </c>
    </row>
    <row r="160" spans="3:11" hidden="1" x14ac:dyDescent="0.25">
      <c r="C160" s="78"/>
      <c r="D160" s="95"/>
      <c r="E160" s="60"/>
      <c r="F160" s="34">
        <f t="shared" si="10"/>
        <v>0</v>
      </c>
      <c r="G160" s="98"/>
      <c r="H160" s="79"/>
      <c r="I160" s="67" t="e">
        <f>VLOOKUP(H160,Presupuesto!$B$11:$C$565,2,0)</f>
        <v>#N/A</v>
      </c>
      <c r="J160" s="35" t="str">
        <f t="shared" si="11"/>
        <v>Desarrollo del Sistema de Educación Superior</v>
      </c>
      <c r="K160" s="35" t="s">
        <v>372</v>
      </c>
    </row>
    <row r="161" spans="3:11" hidden="1" x14ac:dyDescent="0.25">
      <c r="C161" s="78"/>
      <c r="D161" s="95"/>
      <c r="E161" s="60"/>
      <c r="F161" s="34">
        <f t="shared" si="10"/>
        <v>0</v>
      </c>
      <c r="G161" s="98"/>
      <c r="H161" s="79"/>
      <c r="I161" s="67" t="e">
        <f>VLOOKUP(H161,Presupuesto!$B$11:$C$565,2,0)</f>
        <v>#N/A</v>
      </c>
      <c r="J161" s="35" t="str">
        <f t="shared" si="11"/>
        <v>Desarrollo del Sistema de Educación Superior</v>
      </c>
      <c r="K161" s="35" t="s">
        <v>372</v>
      </c>
    </row>
    <row r="162" spans="3:11" hidden="1" x14ac:dyDescent="0.25">
      <c r="C162" s="78"/>
      <c r="D162" s="95"/>
      <c r="E162" s="60"/>
      <c r="F162" s="34">
        <f t="shared" si="10"/>
        <v>0</v>
      </c>
      <c r="G162" s="98"/>
      <c r="H162" s="79"/>
      <c r="I162" s="67" t="e">
        <f>VLOOKUP(H162,Presupuesto!$B$11:$C$565,2,0)</f>
        <v>#N/A</v>
      </c>
      <c r="J162" s="35" t="str">
        <f t="shared" si="11"/>
        <v>Desarrollo del Sistema de Educación Superior</v>
      </c>
      <c r="K162" s="35" t="s">
        <v>372</v>
      </c>
    </row>
    <row r="163" spans="3:11" hidden="1" x14ac:dyDescent="0.25">
      <c r="C163" s="78"/>
      <c r="D163" s="95"/>
      <c r="E163" s="60"/>
      <c r="F163" s="34">
        <f t="shared" si="10"/>
        <v>0</v>
      </c>
      <c r="G163" s="98"/>
      <c r="H163" s="79"/>
      <c r="I163" s="67" t="e">
        <f>VLOOKUP(H163,Presupuesto!$B$11:$C$565,2,0)</f>
        <v>#N/A</v>
      </c>
      <c r="J163" s="35" t="str">
        <f t="shared" si="11"/>
        <v>Desarrollo del Sistema de Educación Superior</v>
      </c>
      <c r="K163" s="35" t="s">
        <v>372</v>
      </c>
    </row>
    <row r="164" spans="3:11" hidden="1" x14ac:dyDescent="0.25">
      <c r="C164" s="78"/>
      <c r="D164" s="95"/>
      <c r="E164" s="60"/>
      <c r="F164" s="34">
        <f t="shared" si="10"/>
        <v>0</v>
      </c>
      <c r="G164" s="98"/>
      <c r="H164" s="79"/>
      <c r="I164" s="67" t="e">
        <f>VLOOKUP(H164,Presupuesto!$B$11:$C$565,2,0)</f>
        <v>#N/A</v>
      </c>
      <c r="J164" s="35" t="str">
        <f t="shared" si="11"/>
        <v>Desarrollo del Sistema de Educación Superior</v>
      </c>
      <c r="K164" s="35" t="s">
        <v>372</v>
      </c>
    </row>
    <row r="165" spans="3:11" hidden="1" x14ac:dyDescent="0.25">
      <c r="C165" s="78"/>
      <c r="D165" s="95"/>
      <c r="E165" s="60"/>
      <c r="F165" s="34">
        <f t="shared" si="10"/>
        <v>0</v>
      </c>
      <c r="G165" s="98"/>
      <c r="H165" s="79"/>
      <c r="I165" s="67" t="e">
        <f>VLOOKUP(H165,Presupuesto!$B$11:$C$565,2,0)</f>
        <v>#N/A</v>
      </c>
      <c r="J165" s="35" t="str">
        <f t="shared" si="11"/>
        <v>Desarrollo del Sistema de Educación Superior</v>
      </c>
      <c r="K165" s="35" t="s">
        <v>372</v>
      </c>
    </row>
    <row r="166" spans="3:11" hidden="1" x14ac:dyDescent="0.25">
      <c r="C166" s="78"/>
      <c r="D166" s="95"/>
      <c r="E166" s="60"/>
      <c r="F166" s="34">
        <f t="shared" si="10"/>
        <v>0</v>
      </c>
      <c r="G166" s="98"/>
      <c r="H166" s="79"/>
      <c r="I166" s="67" t="e">
        <f>VLOOKUP(H166,Presupuesto!$B$11:$C$565,2,0)</f>
        <v>#N/A</v>
      </c>
      <c r="J166" s="35" t="str">
        <f t="shared" si="11"/>
        <v>Desarrollo del Sistema de Educación Superior</v>
      </c>
      <c r="K166" s="35" t="s">
        <v>372</v>
      </c>
    </row>
    <row r="167" spans="3:11" hidden="1" x14ac:dyDescent="0.25">
      <c r="C167" s="78"/>
      <c r="D167" s="95"/>
      <c r="E167" s="60"/>
      <c r="F167" s="34">
        <f t="shared" si="10"/>
        <v>0</v>
      </c>
      <c r="G167" s="98"/>
      <c r="H167" s="79"/>
      <c r="I167" s="67" t="e">
        <f>VLOOKUP(H167,Presupuesto!$B$11:$C$565,2,0)</f>
        <v>#N/A</v>
      </c>
      <c r="J167" s="35" t="str">
        <f t="shared" si="11"/>
        <v>Desarrollo del Sistema de Educación Superior</v>
      </c>
      <c r="K167" s="35" t="s">
        <v>372</v>
      </c>
    </row>
    <row r="168" spans="3:11" hidden="1" x14ac:dyDescent="0.25">
      <c r="C168" s="78"/>
      <c r="D168" s="95"/>
      <c r="E168" s="60"/>
      <c r="F168" s="34">
        <f t="shared" si="10"/>
        <v>0</v>
      </c>
      <c r="G168" s="98"/>
      <c r="H168" s="79"/>
      <c r="I168" s="67" t="e">
        <f>VLOOKUP(H168,Presupuesto!$B$11:$C$565,2,0)</f>
        <v>#N/A</v>
      </c>
      <c r="J168" s="35" t="str">
        <f t="shared" si="11"/>
        <v>Desarrollo del Sistema de Educación Superior</v>
      </c>
      <c r="K168" s="35" t="s">
        <v>372</v>
      </c>
    </row>
    <row r="169" spans="3:11" hidden="1" x14ac:dyDescent="0.25">
      <c r="C169" s="78"/>
      <c r="D169" s="95"/>
      <c r="E169" s="60"/>
      <c r="F169" s="34">
        <f t="shared" si="10"/>
        <v>0</v>
      </c>
      <c r="G169" s="98"/>
      <c r="H169" s="79"/>
      <c r="I169" s="67" t="e">
        <f>VLOOKUP(H169,Presupuesto!$B$11:$C$565,2,0)</f>
        <v>#N/A</v>
      </c>
      <c r="J169" s="35" t="str">
        <f t="shared" si="11"/>
        <v>Desarrollo del Sistema de Educación Superior</v>
      </c>
      <c r="K169" s="35" t="s">
        <v>372</v>
      </c>
    </row>
    <row r="170" spans="3:11" hidden="1" x14ac:dyDescent="0.25">
      <c r="C170" s="78"/>
      <c r="D170" s="95"/>
      <c r="E170" s="60"/>
      <c r="F170" s="34">
        <f t="shared" si="10"/>
        <v>0</v>
      </c>
      <c r="G170" s="98"/>
      <c r="H170" s="79"/>
      <c r="I170" s="67" t="e">
        <f>VLOOKUP(H170,Presupuesto!$B$11:$C$565,2,0)</f>
        <v>#N/A</v>
      </c>
      <c r="J170" s="35" t="str">
        <f t="shared" si="11"/>
        <v>Desarrollo del Sistema de Educación Superior</v>
      </c>
      <c r="K170" s="35" t="s">
        <v>372</v>
      </c>
    </row>
    <row r="171" spans="3:11" hidden="1" x14ac:dyDescent="0.25">
      <c r="C171" s="80"/>
      <c r="D171" s="88"/>
      <c r="E171" s="55"/>
      <c r="F171" s="34">
        <f t="shared" si="10"/>
        <v>0</v>
      </c>
      <c r="G171" s="98"/>
      <c r="H171" s="81"/>
      <c r="I171" s="67" t="e">
        <f>VLOOKUP(H171,Presupuesto!$B$11:$C$565,2,0)</f>
        <v>#N/A</v>
      </c>
      <c r="J171" s="35" t="str">
        <f t="shared" si="11"/>
        <v>Desarrollo del Sistema de Educación Superior</v>
      </c>
      <c r="K171" s="35" t="s">
        <v>372</v>
      </c>
    </row>
    <row r="172" spans="3:11" hidden="1" x14ac:dyDescent="0.25">
      <c r="C172" s="80"/>
      <c r="D172" s="88"/>
      <c r="E172" s="55"/>
      <c r="F172" s="34">
        <f t="shared" si="10"/>
        <v>0</v>
      </c>
      <c r="G172" s="98"/>
      <c r="H172" s="81"/>
      <c r="I172" s="67" t="e">
        <f>VLOOKUP(H172,Presupuesto!$B$11:$C$565,2,0)</f>
        <v>#N/A</v>
      </c>
      <c r="J172" s="35" t="str">
        <f t="shared" si="11"/>
        <v>Desarrollo del Sistema de Educación Superior</v>
      </c>
      <c r="K172" s="35" t="s">
        <v>372</v>
      </c>
    </row>
    <row r="173" spans="3:11" hidden="1" x14ac:dyDescent="0.25">
      <c r="C173" s="80"/>
      <c r="D173" s="88"/>
      <c r="E173" s="55"/>
      <c r="F173" s="34">
        <f t="shared" si="10"/>
        <v>0</v>
      </c>
      <c r="G173" s="98"/>
      <c r="H173" s="81"/>
      <c r="I173" s="67" t="e">
        <f>VLOOKUP(H173,Presupuesto!$B$11:$C$565,2,0)</f>
        <v>#N/A</v>
      </c>
      <c r="J173" s="35" t="str">
        <f t="shared" si="11"/>
        <v>Desarrollo del Sistema de Educación Superior</v>
      </c>
      <c r="K173" s="35" t="s">
        <v>372</v>
      </c>
    </row>
    <row r="174" spans="3:11" hidden="1" x14ac:dyDescent="0.25">
      <c r="C174" s="80"/>
      <c r="D174" s="88"/>
      <c r="E174" s="55"/>
      <c r="F174" s="34">
        <f t="shared" si="10"/>
        <v>0</v>
      </c>
      <c r="G174" s="98"/>
      <c r="H174" s="81"/>
      <c r="I174" s="67" t="e">
        <f>VLOOKUP(H174,Presupuesto!$B$11:$C$565,2,0)</f>
        <v>#N/A</v>
      </c>
      <c r="J174" s="35" t="str">
        <f t="shared" si="11"/>
        <v>Desarrollo del Sistema de Educación Superior</v>
      </c>
      <c r="K174" s="35" t="s">
        <v>372</v>
      </c>
    </row>
    <row r="175" spans="3:11" hidden="1" x14ac:dyDescent="0.25">
      <c r="C175" s="80"/>
      <c r="D175" s="88"/>
      <c r="E175" s="55"/>
      <c r="F175" s="34">
        <f t="shared" si="10"/>
        <v>0</v>
      </c>
      <c r="G175" s="98"/>
      <c r="H175" s="81"/>
      <c r="I175" s="67" t="e">
        <f>VLOOKUP(H175,Presupuesto!$B$11:$C$565,2,0)</f>
        <v>#N/A</v>
      </c>
      <c r="J175" s="35" t="str">
        <f t="shared" si="11"/>
        <v>Desarrollo del Sistema de Educación Superior</v>
      </c>
      <c r="K175" s="35" t="s">
        <v>372</v>
      </c>
    </row>
    <row r="176" spans="3:11" hidden="1" x14ac:dyDescent="0.25">
      <c r="C176" s="80"/>
      <c r="D176" s="88"/>
      <c r="E176" s="55"/>
      <c r="F176" s="34">
        <f t="shared" si="10"/>
        <v>0</v>
      </c>
      <c r="G176" s="98"/>
      <c r="H176" s="81"/>
      <c r="I176" s="67" t="e">
        <f>VLOOKUP(H176,Presupuesto!$B$11:$C$565,2,0)</f>
        <v>#N/A</v>
      </c>
      <c r="J176" s="35" t="str">
        <f t="shared" si="11"/>
        <v>Desarrollo del Sistema de Educación Superior</v>
      </c>
      <c r="K176" s="35" t="s">
        <v>372</v>
      </c>
    </row>
    <row r="177" spans="3:11" hidden="1" x14ac:dyDescent="0.25">
      <c r="C177" s="80"/>
      <c r="D177" s="88"/>
      <c r="E177" s="55"/>
      <c r="F177" s="34">
        <f t="shared" si="10"/>
        <v>0</v>
      </c>
      <c r="G177" s="98"/>
      <c r="H177" s="81"/>
      <c r="I177" s="67" t="e">
        <f>VLOOKUP(H177,Presupuesto!$B$11:$C$565,2,0)</f>
        <v>#N/A</v>
      </c>
      <c r="J177" s="35" t="str">
        <f t="shared" si="11"/>
        <v>Desarrollo del Sistema de Educación Superior</v>
      </c>
      <c r="K177" s="35" t="s">
        <v>372</v>
      </c>
    </row>
    <row r="178" spans="3:11" hidden="1" x14ac:dyDescent="0.25">
      <c r="C178" s="80"/>
      <c r="D178" s="88"/>
      <c r="E178" s="55"/>
      <c r="F178" s="34">
        <f t="shared" si="10"/>
        <v>0</v>
      </c>
      <c r="G178" s="98"/>
      <c r="H178" s="81"/>
      <c r="I178" s="67" t="e">
        <f>VLOOKUP(H178,Presupuesto!$B$11:$C$565,2,0)</f>
        <v>#N/A</v>
      </c>
      <c r="J178" s="35" t="str">
        <f t="shared" si="11"/>
        <v>Desarrollo del Sistema de Educación Superior</v>
      </c>
      <c r="K178" s="35" t="s">
        <v>372</v>
      </c>
    </row>
    <row r="179" spans="3:11" hidden="1" x14ac:dyDescent="0.25">
      <c r="C179" s="82"/>
      <c r="D179" s="88"/>
      <c r="E179" s="55"/>
      <c r="F179" s="34">
        <f t="shared" si="10"/>
        <v>0</v>
      </c>
      <c r="G179" s="98"/>
      <c r="H179" s="83"/>
      <c r="I179" s="67" t="e">
        <f>VLOOKUP(H179,Presupuesto!$B$11:$C$565,2,0)</f>
        <v>#N/A</v>
      </c>
      <c r="J179" s="35" t="str">
        <f t="shared" si="11"/>
        <v>Desarrollo del Sistema de Educación Superior</v>
      </c>
      <c r="K179" s="35" t="s">
        <v>363</v>
      </c>
    </row>
    <row r="180" spans="3:11" hidden="1" x14ac:dyDescent="0.25">
      <c r="C180" s="82"/>
      <c r="D180" s="88"/>
      <c r="E180" s="55"/>
      <c r="F180" s="34">
        <f t="shared" si="10"/>
        <v>0</v>
      </c>
      <c r="G180" s="98"/>
      <c r="H180" s="83"/>
      <c r="I180" s="67" t="e">
        <f>VLOOKUP(H180,Presupuesto!$B$11:$C$565,2,0)</f>
        <v>#N/A</v>
      </c>
      <c r="J180" s="35" t="str">
        <f t="shared" si="11"/>
        <v>Desarrollo del Sistema de Educación Superior</v>
      </c>
      <c r="K180" s="35" t="s">
        <v>372</v>
      </c>
    </row>
    <row r="181" spans="3:11" hidden="1" x14ac:dyDescent="0.25">
      <c r="C181" s="82"/>
      <c r="D181" s="88"/>
      <c r="E181" s="55"/>
      <c r="F181" s="34">
        <f t="shared" si="10"/>
        <v>0</v>
      </c>
      <c r="G181" s="98"/>
      <c r="H181" s="83"/>
      <c r="I181" s="67" t="e">
        <f>VLOOKUP(H181,Presupuesto!$B$11:$C$565,2,0)</f>
        <v>#N/A</v>
      </c>
      <c r="J181" s="35" t="str">
        <f t="shared" si="11"/>
        <v>Desarrollo del Sistema de Educación Superior</v>
      </c>
      <c r="K181" s="35" t="s">
        <v>372</v>
      </c>
    </row>
    <row r="182" spans="3:11" hidden="1" x14ac:dyDescent="0.25">
      <c r="C182" s="82"/>
      <c r="D182" s="88"/>
      <c r="E182" s="55"/>
      <c r="F182" s="34">
        <f t="shared" si="10"/>
        <v>0</v>
      </c>
      <c r="G182" s="98"/>
      <c r="H182" s="83"/>
      <c r="I182" s="67" t="e">
        <f>VLOOKUP(H182,Presupuesto!$B$11:$C$565,2,0)</f>
        <v>#N/A</v>
      </c>
      <c r="J182" s="35" t="str">
        <f t="shared" si="11"/>
        <v>Desarrollo del Sistema de Educación Superior</v>
      </c>
      <c r="K182" s="35" t="s">
        <v>372</v>
      </c>
    </row>
    <row r="183" spans="3:11" ht="15.75" hidden="1" thickBot="1" x14ac:dyDescent="0.3">
      <c r="C183" s="84"/>
      <c r="D183" s="96"/>
      <c r="E183" s="40"/>
      <c r="F183" s="42">
        <f t="shared" si="10"/>
        <v>0</v>
      </c>
      <c r="G183" s="99"/>
      <c r="H183" s="85"/>
      <c r="I183" s="69" t="e">
        <f>VLOOKUP(H183,Presupuesto!$B$11:$C$565,2,0)</f>
        <v>#N/A</v>
      </c>
      <c r="J183" s="43" t="str">
        <f t="shared" si="11"/>
        <v>Desarrollo del Sistema de Educación Superior</v>
      </c>
      <c r="K183" s="61" t="s">
        <v>354</v>
      </c>
    </row>
    <row r="185" spans="3:11" ht="15.75" thickBot="1" x14ac:dyDescent="0.3"/>
    <row r="186" spans="3:11" ht="15.75" thickBot="1" x14ac:dyDescent="0.3">
      <c r="C186" s="94" t="s">
        <v>21</v>
      </c>
      <c r="D186" s="306">
        <f>SUM(F193:F196)</f>
        <v>8700</v>
      </c>
      <c r="F186" s="8"/>
      <c r="G186" s="17"/>
      <c r="H186" s="8"/>
      <c r="I186" s="8"/>
    </row>
    <row r="187" spans="3:11" x14ac:dyDescent="0.25">
      <c r="C187" s="8"/>
      <c r="D187" s="3"/>
      <c r="E187" s="30"/>
      <c r="F187" s="30"/>
      <c r="G187" s="30"/>
      <c r="H187" s="14"/>
      <c r="I187" s="14"/>
      <c r="J187" s="14"/>
      <c r="K187" s="49"/>
    </row>
    <row r="188" spans="3:11" x14ac:dyDescent="0.25">
      <c r="C188" s="8"/>
      <c r="D188" s="3"/>
      <c r="E188" s="30"/>
      <c r="F188" s="30"/>
      <c r="G188" s="30"/>
      <c r="H188" s="14"/>
      <c r="I188" s="14"/>
      <c r="J188" s="14"/>
      <c r="K188" s="49"/>
    </row>
    <row r="189" spans="3:11" ht="15.75" x14ac:dyDescent="0.25">
      <c r="C189" s="139" t="s">
        <v>352</v>
      </c>
      <c r="D189" s="302" t="str">
        <f>+'13. Gestión Académica'!F11</f>
        <v>13.3. D.O.</v>
      </c>
      <c r="E189" s="30"/>
      <c r="F189" s="30"/>
      <c r="G189" s="30"/>
      <c r="H189" s="14"/>
      <c r="I189" s="14"/>
      <c r="J189" s="14"/>
      <c r="K189" s="49"/>
    </row>
    <row r="190" spans="3:11" ht="18.75" x14ac:dyDescent="0.25">
      <c r="C190" s="147"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Elaborar Propuestas de Estructuras Organizacionales</v>
      </c>
      <c r="D190" s="3"/>
      <c r="E190" s="30"/>
      <c r="F190" s="30"/>
      <c r="G190" s="30"/>
      <c r="H190" s="14"/>
      <c r="I190" s="14"/>
      <c r="J190" s="14"/>
      <c r="K190" s="49"/>
    </row>
    <row r="191" spans="3:11" ht="15.75" thickBot="1" x14ac:dyDescent="0.3">
      <c r="F191" s="30"/>
      <c r="G191" s="14"/>
      <c r="H191" s="14"/>
      <c r="I191" s="14"/>
    </row>
    <row r="192" spans="3:11" ht="30.75" thickBot="1" x14ac:dyDescent="0.3">
      <c r="C192" s="66" t="s">
        <v>12</v>
      </c>
      <c r="D192" s="66" t="s">
        <v>23</v>
      </c>
      <c r="E192" s="73" t="s">
        <v>25</v>
      </c>
      <c r="F192" s="72" t="s">
        <v>6</v>
      </c>
      <c r="G192" s="70" t="s">
        <v>91</v>
      </c>
      <c r="H192" s="73" t="s">
        <v>14</v>
      </c>
      <c r="I192" s="70" t="s">
        <v>92</v>
      </c>
      <c r="J192" s="70" t="s">
        <v>370</v>
      </c>
      <c r="K192" s="70" t="s">
        <v>371</v>
      </c>
    </row>
    <row r="193" spans="3:11" hidden="1" x14ac:dyDescent="0.25">
      <c r="C193" s="157" t="s">
        <v>399</v>
      </c>
      <c r="D193" s="158"/>
      <c r="E193" s="156">
        <f>HLOOKUP(C193,$AH$2:$BU$3,2,0)</f>
        <v>620</v>
      </c>
      <c r="F193" s="34">
        <f t="shared" ref="F193:F196" si="12">D193*E193</f>
        <v>0</v>
      </c>
      <c r="G193" s="98"/>
      <c r="H193" s="79"/>
      <c r="I193" s="67" t="e">
        <f>VLOOKUP(H193,Presupuesto!$B$11:$C$565,2,0)</f>
        <v>#N/A</v>
      </c>
      <c r="J193" s="155" t="s">
        <v>1438</v>
      </c>
      <c r="K193" s="35" t="s">
        <v>354</v>
      </c>
    </row>
    <row r="194" spans="3:11" x14ac:dyDescent="0.25">
      <c r="C194" s="580" t="s">
        <v>1787</v>
      </c>
      <c r="D194" s="581">
        <v>6</v>
      </c>
      <c r="E194" s="582">
        <v>90</v>
      </c>
      <c r="F194" s="34">
        <f t="shared" si="12"/>
        <v>540</v>
      </c>
      <c r="G194" s="98" t="s">
        <v>89</v>
      </c>
      <c r="H194" s="79" t="s">
        <v>775</v>
      </c>
      <c r="I194" s="67" t="str">
        <f>VLOOKUP(H194,Presupuesto!$B$11:$C$565,2,0)</f>
        <v>PAPEL DE ESCRITORIO</v>
      </c>
      <c r="J194" s="35" t="s">
        <v>1326</v>
      </c>
      <c r="K194" s="35" t="s">
        <v>354</v>
      </c>
    </row>
    <row r="195" spans="3:11" x14ac:dyDescent="0.25">
      <c r="C195" s="580" t="s">
        <v>1788</v>
      </c>
      <c r="D195" s="581">
        <v>8</v>
      </c>
      <c r="E195" s="582">
        <v>20</v>
      </c>
      <c r="F195" s="34">
        <f t="shared" si="12"/>
        <v>160</v>
      </c>
      <c r="G195" s="98" t="s">
        <v>89</v>
      </c>
      <c r="H195" s="79" t="s">
        <v>915</v>
      </c>
      <c r="I195" s="67" t="str">
        <f>VLOOKUP(H195,Presupuesto!$B$11:$C$565,2,0)</f>
        <v>OTROS RESPUESTOS Y ACCESORIOS MENORES</v>
      </c>
      <c r="J195" s="35" t="s">
        <v>1326</v>
      </c>
      <c r="K195" s="35" t="s">
        <v>354</v>
      </c>
    </row>
    <row r="196" spans="3:11" x14ac:dyDescent="0.25">
      <c r="C196" s="580" t="s">
        <v>1789</v>
      </c>
      <c r="D196" s="581">
        <v>4</v>
      </c>
      <c r="E196" s="582">
        <v>2000</v>
      </c>
      <c r="F196" s="34">
        <f t="shared" si="12"/>
        <v>8000</v>
      </c>
      <c r="G196" s="98" t="s">
        <v>89</v>
      </c>
      <c r="H196" s="79" t="s">
        <v>915</v>
      </c>
      <c r="I196" s="67" t="str">
        <f>VLOOKUP(H196,Presupuesto!$B$11:$C$565,2,0)</f>
        <v>OTROS RESPUESTOS Y ACCESORIOS MENORES</v>
      </c>
      <c r="J196" s="35" t="s">
        <v>1326</v>
      </c>
      <c r="K196" s="35" t="s">
        <v>354</v>
      </c>
    </row>
    <row r="198" spans="3:11" ht="15.75" thickBot="1" x14ac:dyDescent="0.3"/>
    <row r="199" spans="3:11" ht="15.75" thickBot="1" x14ac:dyDescent="0.3">
      <c r="C199" s="94" t="s">
        <v>21</v>
      </c>
      <c r="D199" s="306">
        <f>SUM(F206:F209)</f>
        <v>8700</v>
      </c>
      <c r="F199" s="8"/>
      <c r="G199" s="17"/>
      <c r="H199" s="8"/>
      <c r="I199" s="8"/>
    </row>
    <row r="200" spans="3:11" x14ac:dyDescent="0.25">
      <c r="C200" s="8"/>
      <c r="D200" s="3"/>
      <c r="E200" s="30"/>
      <c r="F200" s="30"/>
      <c r="G200" s="30"/>
      <c r="H200" s="14"/>
      <c r="I200" s="14"/>
      <c r="J200" s="14"/>
      <c r="K200" s="49"/>
    </row>
    <row r="201" spans="3:11" x14ac:dyDescent="0.25">
      <c r="C201" s="8"/>
      <c r="D201" s="3"/>
      <c r="E201" s="30"/>
      <c r="F201" s="30"/>
      <c r="G201" s="30"/>
      <c r="H201" s="14"/>
      <c r="I201" s="14"/>
      <c r="J201" s="14"/>
      <c r="K201" s="49"/>
    </row>
    <row r="202" spans="3:11" ht="15.75" x14ac:dyDescent="0.25">
      <c r="C202" s="139" t="s">
        <v>352</v>
      </c>
      <c r="D202" s="302" t="str">
        <f>+'15. Gobernabilidad y Proceso...'!F23</f>
        <v>15.1. DO</v>
      </c>
      <c r="E202" s="30"/>
      <c r="F202" s="30"/>
      <c r="G202" s="30"/>
      <c r="H202" s="14"/>
      <c r="I202" s="14"/>
      <c r="J202" s="14"/>
      <c r="K202" s="49"/>
    </row>
    <row r="203" spans="3:11" ht="18.75" x14ac:dyDescent="0.25">
      <c r="C203" s="147" t="str">
        <f>IFERROR(VLOOKUP(D202,'1. Desarrollo e Innov. Curricu.'!$F:$G,2,FALSE),IFERROR(VLOOKUP(D202,'2. Investigación Científica'!$F:$G,2,FALSE),IFERROR(VLOOKUP(D202,'3. Vinculación Univ. Sociedad'!$F:$G,2,FALSE),IFERROR(VLOOKUP(D202,'4. Docencia y Profesorado Univ.'!$F:$G,2,FALSE),IFERROR(VLOOKUP(D202,'5. Estudiantes y Graduados'!$F:$G,2,FALSE),IFERROR(VLOOKUP(D202,'11. Gestion Administrativa'!$F:$G,2,FALSE),IFERROR(VLOOKUP(D202,'13. Gestión Académica'!$F:$G,2,FALSE),IFERROR(VLOOKUP(D202,'9. Asegura. de la Calid. y M'!$F:$G,2,FALSE),IFERROR(VLOOKUP(D202,'6. Gestión del Conocimiento'!$F:$G,2,FALSE),IFERROR(VLOOKUP(D202,'15. Gobernabilidad y Proceso...'!$F:$G,2,FALSE),IFERROR(VLOOKUP(D202,'12. Gestión del Talento Humano'!$F:$G,2,FALSE),IFERROR(VLOOKUP(D202,'14. Internacional... de la E.S.'!$F:$G,2,FALSE),IFERROR(VLOOKUP(D202,'10. Posgrado'!$F:$G,2,FALSE),IFERROR(VLOOKUP(D202,'17. Gestión TIC'!$F:$G,2,FALSE),IFERROR(VLOOKUP(D202,'16. Desa. del Sistema Educ.Sup.'!$F:$G,2,FALSE),IFERROR(VLOOKUP(D202,'8. Cultura de Inno. Insti...'!$F:$G,2,FALSE),VLOOKUP(D202,'7. Lo Esencial de la Reforma U.'!$F:$G,2,0)))))))))))))))))</f>
        <v xml:space="preserve">Elaborar Propuestas de Estructuras Organizacionales
</v>
      </c>
      <c r="D203" s="3"/>
      <c r="E203" s="30"/>
      <c r="F203" s="30"/>
      <c r="G203" s="30"/>
      <c r="H203" s="14"/>
      <c r="I203" s="14"/>
      <c r="J203" s="14"/>
      <c r="K203" s="49"/>
    </row>
    <row r="204" spans="3:11" ht="15.75" thickBot="1" x14ac:dyDescent="0.3">
      <c r="F204" s="30"/>
      <c r="G204" s="14"/>
      <c r="H204" s="14"/>
      <c r="I204" s="14"/>
    </row>
    <row r="205" spans="3:11" ht="30.75" thickBot="1" x14ac:dyDescent="0.3">
      <c r="C205" s="66" t="s">
        <v>12</v>
      </c>
      <c r="D205" s="66" t="s">
        <v>23</v>
      </c>
      <c r="E205" s="73" t="s">
        <v>25</v>
      </c>
      <c r="F205" s="72" t="s">
        <v>6</v>
      </c>
      <c r="G205" s="70" t="s">
        <v>91</v>
      </c>
      <c r="H205" s="73" t="s">
        <v>14</v>
      </c>
      <c r="I205" s="70" t="s">
        <v>92</v>
      </c>
      <c r="J205" s="70" t="s">
        <v>370</v>
      </c>
      <c r="K205" s="70" t="s">
        <v>371</v>
      </c>
    </row>
    <row r="206" spans="3:11" hidden="1" x14ac:dyDescent="0.25">
      <c r="C206" s="157" t="s">
        <v>399</v>
      </c>
      <c r="D206" s="158"/>
      <c r="E206" s="156">
        <f>HLOOKUP(C206,$AH$2:$BU$3,2,0)</f>
        <v>620</v>
      </c>
      <c r="F206" s="34">
        <f t="shared" ref="F206:F209" si="13">D206*E206</f>
        <v>0</v>
      </c>
      <c r="G206" s="98"/>
      <c r="H206" s="79"/>
      <c r="I206" s="67" t="e">
        <f>VLOOKUP(H206,Presupuesto!$B$11:$C$565,2,0)</f>
        <v>#N/A</v>
      </c>
      <c r="J206" s="155" t="s">
        <v>1438</v>
      </c>
      <c r="K206" s="35" t="s">
        <v>354</v>
      </c>
    </row>
    <row r="207" spans="3:11" x14ac:dyDescent="0.25">
      <c r="C207" s="580" t="s">
        <v>1787</v>
      </c>
      <c r="D207" s="581">
        <v>6</v>
      </c>
      <c r="E207" s="582">
        <v>90</v>
      </c>
      <c r="F207" s="34">
        <f t="shared" si="13"/>
        <v>540</v>
      </c>
      <c r="G207" s="98" t="s">
        <v>89</v>
      </c>
      <c r="H207" s="79" t="s">
        <v>775</v>
      </c>
      <c r="I207" s="67" t="str">
        <f>VLOOKUP(H207,Presupuesto!$B$11:$C$565,2,0)</f>
        <v>PAPEL DE ESCRITORIO</v>
      </c>
      <c r="J207" s="35" t="s">
        <v>1326</v>
      </c>
      <c r="K207" s="35" t="s">
        <v>359</v>
      </c>
    </row>
    <row r="208" spans="3:11" x14ac:dyDescent="0.25">
      <c r="C208" s="580" t="s">
        <v>1788</v>
      </c>
      <c r="D208" s="581">
        <v>8</v>
      </c>
      <c r="E208" s="582">
        <v>20</v>
      </c>
      <c r="F208" s="34">
        <f t="shared" si="13"/>
        <v>160</v>
      </c>
      <c r="G208" s="98" t="s">
        <v>89</v>
      </c>
      <c r="H208" s="79" t="s">
        <v>915</v>
      </c>
      <c r="I208" s="67" t="str">
        <f>VLOOKUP(H208,Presupuesto!$B$11:$C$565,2,0)</f>
        <v>OTROS RESPUESTOS Y ACCESORIOS MENORES</v>
      </c>
      <c r="J208" s="35" t="s">
        <v>1326</v>
      </c>
      <c r="K208" s="35" t="s">
        <v>359</v>
      </c>
    </row>
    <row r="209" spans="3:11" x14ac:dyDescent="0.25">
      <c r="C209" s="580" t="s">
        <v>1789</v>
      </c>
      <c r="D209" s="581">
        <v>4</v>
      </c>
      <c r="E209" s="582">
        <v>2000</v>
      </c>
      <c r="F209" s="34">
        <f t="shared" si="13"/>
        <v>8000</v>
      </c>
      <c r="G209" s="98" t="s">
        <v>89</v>
      </c>
      <c r="H209" s="79" t="s">
        <v>915</v>
      </c>
      <c r="I209" s="67" t="str">
        <f>VLOOKUP(H209,Presupuesto!$B$11:$C$565,2,0)</f>
        <v>OTROS RESPUESTOS Y ACCESORIOS MENORES</v>
      </c>
      <c r="J209" s="35" t="s">
        <v>1326</v>
      </c>
      <c r="K209" s="35" t="s">
        <v>359</v>
      </c>
    </row>
    <row r="211" spans="3:11" x14ac:dyDescent="0.25">
      <c r="F211" s="27"/>
      <c r="G211" s="26"/>
      <c r="H211" s="27"/>
      <c r="I211" s="27"/>
    </row>
  </sheetData>
  <dataConsolidate/>
  <dataValidations xWindow="1312" yWindow="789" count="6">
    <dataValidation type="list" allowBlank="1" showInputMessage="1" showErrorMessage="1" errorTitle="¡Ingreso Inválido!" error="Seleccione una opción de la lista." promptTitle="Tipo de Presupuesto" prompt="Seleccione una opción de la lista." sqref="G17:G51 G61:G95 G105:G106 G138:G139 G149:G183 G193:G196 G127:G128 G116:G117 G206:G20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06 K138:K139 K149:K183 K193:K196 K127:K128 K116:K117 K206:K209">
      <formula1>$U$2:$AF$2</formula1>
    </dataValidation>
    <dataValidation type="list" allowBlank="1" showInputMessage="1" showErrorMessage="1" errorTitle="¡Ingreso Invalido!" error="Seleccione una opción de la lista." promptTitle="Categoria/Zona de Viáticos" prompt="Seleccione una opción de la lista" sqref="C17 C61 C105 C116 C138 C149 C193 C206 C127">
      <formula1>$AH$2:$BU$2</formula1>
    </dataValidation>
    <dataValidation type="list" allowBlank="1" showInputMessage="1" showErrorMessage="1" errorTitle="¡Ingreso Inválido!" error="Verifique el valor ingresado." promptTitle="Ingrese el Objeto de Gasto" prompt="Ingrese el Objeto de Gasto" sqref="H17:H51 H61:H95 H105:H106 H138:H139 H149:H183 H193:H196 H127:H128 H116:H117 H206:H209">
      <formula1>$A$1:$UI$1</formula1>
    </dataValidation>
    <dataValidation type="list" allowBlank="1" showInputMessage="1" showErrorMessage="1" errorTitle="¡Ingreso Inválido!" error="Seleccione una opción de la lista." promptTitle="Dimensión Estratégica" prompt="Seleccione una opción de la lista." sqref="J62:J95 J106 J18:J51 J139 J150:J183 J194:J196 J128 J117 J207:J209">
      <formula1>$A$2:$P$2</formula1>
    </dataValidation>
    <dataValidation type="list" allowBlank="1" showInputMessage="1" showErrorMessage="1" errorTitle="¡Ingreso Inválido!" error="Seleccione una opción de la lista." promptTitle="Dimensión Estratégica" prompt="Seleccione una opción de la lista." sqref="J17 J61 J105 J116 J138 J149 J193 J206 J127">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F11" sqref="F11"/>
    </sheetView>
  </sheetViews>
  <sheetFormatPr baseColWidth="10" defaultColWidth="11.5703125" defaultRowHeight="15" x14ac:dyDescent="0.25"/>
  <cols>
    <col min="1" max="1" width="1.85546875" style="23" customWidth="1"/>
    <col min="2" max="2" width="7.85546875" style="23" customWidth="1"/>
    <col min="3" max="3" width="46.7109375" style="23" bestFit="1" customWidth="1"/>
    <col min="4" max="4" width="26.85546875" style="23" bestFit="1" customWidth="1"/>
    <col min="5" max="5" width="13.85546875" style="23" customWidth="1"/>
    <col min="6" max="6" width="21.85546875" style="23" customWidth="1"/>
    <col min="7" max="7" width="16.5703125" style="15" customWidth="1"/>
    <col min="8" max="8" width="18.28515625" style="23" customWidth="1"/>
    <col min="9" max="9" width="62.7109375" style="23" customWidth="1"/>
    <col min="10" max="10" width="28.140625" style="23" bestFit="1" customWidth="1"/>
    <col min="11" max="11" width="19.85546875" style="23" bestFit="1" customWidth="1"/>
    <col min="12" max="12" width="12.7109375" style="23" bestFit="1" customWidth="1"/>
    <col min="13"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59" t="s">
        <v>1317</v>
      </c>
      <c r="B2" s="59" t="s">
        <v>1319</v>
      </c>
      <c r="C2" s="59" t="s">
        <v>431</v>
      </c>
      <c r="D2" s="59" t="s">
        <v>1318</v>
      </c>
      <c r="E2" s="59" t="s">
        <v>1320</v>
      </c>
      <c r="F2" s="59" t="s">
        <v>432</v>
      </c>
      <c r="G2" s="97" t="s">
        <v>1321</v>
      </c>
      <c r="H2" s="59" t="s">
        <v>1322</v>
      </c>
      <c r="I2" s="59" t="s">
        <v>1323</v>
      </c>
      <c r="J2" s="59" t="s">
        <v>1413</v>
      </c>
      <c r="K2" s="59" t="s">
        <v>1324</v>
      </c>
      <c r="L2" s="59" t="s">
        <v>1325</v>
      </c>
      <c r="M2" s="59" t="s">
        <v>1326</v>
      </c>
      <c r="N2" s="59" t="s">
        <v>1327</v>
      </c>
      <c r="O2" s="59" t="s">
        <v>1328</v>
      </c>
      <c r="P2" s="59" t="s">
        <v>1438</v>
      </c>
      <c r="Q2" s="59" t="s">
        <v>1473</v>
      </c>
      <c r="R2" s="392" t="str">
        <f>+Presupuesto!D11</f>
        <v>Recurrente</v>
      </c>
      <c r="S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387" t="s">
        <v>380</v>
      </c>
      <c r="AI2" s="387" t="s">
        <v>381</v>
      </c>
      <c r="AJ2" s="387" t="s">
        <v>382</v>
      </c>
      <c r="AK2" s="387" t="s">
        <v>383</v>
      </c>
      <c r="AL2" s="387" t="s">
        <v>384</v>
      </c>
      <c r="AM2" s="387" t="s">
        <v>387</v>
      </c>
      <c r="AN2" s="387" t="s">
        <v>385</v>
      </c>
      <c r="AO2" s="387" t="s">
        <v>386</v>
      </c>
      <c r="AP2" s="387" t="s">
        <v>388</v>
      </c>
      <c r="AQ2" s="387" t="s">
        <v>389</v>
      </c>
      <c r="AR2" s="387" t="s">
        <v>390</v>
      </c>
      <c r="AS2" s="387" t="s">
        <v>391</v>
      </c>
      <c r="AT2" s="387" t="s">
        <v>392</v>
      </c>
      <c r="AU2" s="387" t="s">
        <v>393</v>
      </c>
      <c r="AV2" s="387" t="s">
        <v>394</v>
      </c>
      <c r="AW2" s="387" t="s">
        <v>395</v>
      </c>
      <c r="AX2" s="387" t="s">
        <v>396</v>
      </c>
      <c r="AY2" s="387" t="s">
        <v>397</v>
      </c>
      <c r="AZ2" s="387" t="s">
        <v>398</v>
      </c>
      <c r="BA2" s="387" t="s">
        <v>399</v>
      </c>
      <c r="BB2" s="387" t="s">
        <v>400</v>
      </c>
      <c r="BC2" s="387" t="s">
        <v>401</v>
      </c>
      <c r="BD2" s="387" t="s">
        <v>402</v>
      </c>
      <c r="BE2" s="387" t="s">
        <v>403</v>
      </c>
      <c r="BF2" s="387" t="s">
        <v>404</v>
      </c>
      <c r="BG2" s="387" t="s">
        <v>405</v>
      </c>
      <c r="BH2" s="387" t="s">
        <v>406</v>
      </c>
      <c r="BI2" s="387" t="s">
        <v>407</v>
      </c>
      <c r="BJ2" s="387" t="s">
        <v>408</v>
      </c>
      <c r="BK2" s="387" t="s">
        <v>409</v>
      </c>
      <c r="BL2" s="387" t="s">
        <v>410</v>
      </c>
      <c r="BM2" s="387" t="s">
        <v>411</v>
      </c>
      <c r="BN2" s="387" t="s">
        <v>412</v>
      </c>
      <c r="BO2" s="387" t="s">
        <v>413</v>
      </c>
      <c r="BP2" s="387" t="s">
        <v>414</v>
      </c>
      <c r="BQ2" s="387" t="s">
        <v>415</v>
      </c>
      <c r="BR2" s="387" t="s">
        <v>416</v>
      </c>
      <c r="BS2" s="387" t="s">
        <v>417</v>
      </c>
      <c r="BT2" s="387" t="s">
        <v>418</v>
      </c>
      <c r="BU2" s="387" t="s">
        <v>419</v>
      </c>
    </row>
    <row r="3" spans="1:555" hidden="1" x14ac:dyDescent="0.25">
      <c r="AH3" s="388">
        <v>2500</v>
      </c>
      <c r="AI3" s="388">
        <v>1900</v>
      </c>
      <c r="AJ3" s="388">
        <v>1650</v>
      </c>
      <c r="AK3" s="388">
        <v>1580</v>
      </c>
      <c r="AL3" s="388">
        <v>2250</v>
      </c>
      <c r="AM3" s="388">
        <v>1650</v>
      </c>
      <c r="AN3" s="388">
        <v>1400</v>
      </c>
      <c r="AO3" s="389">
        <v>1340</v>
      </c>
      <c r="AP3" s="389">
        <v>2000</v>
      </c>
      <c r="AQ3" s="389">
        <v>1400</v>
      </c>
      <c r="AR3" s="389">
        <v>1150</v>
      </c>
      <c r="AS3" s="389">
        <v>1100</v>
      </c>
      <c r="AT3" s="389">
        <v>1750</v>
      </c>
      <c r="AU3" s="389">
        <v>1150</v>
      </c>
      <c r="AV3" s="389">
        <v>900</v>
      </c>
      <c r="AW3" s="389">
        <v>860</v>
      </c>
      <c r="AX3" s="389">
        <v>1200</v>
      </c>
      <c r="AY3" s="390">
        <v>900</v>
      </c>
      <c r="AZ3" s="390">
        <v>650</v>
      </c>
      <c r="BA3" s="390">
        <v>620</v>
      </c>
      <c r="BB3" s="388">
        <f>+'Cuadro Resumen'!C213</f>
        <v>5759.1495000000004</v>
      </c>
      <c r="BC3" s="388">
        <f>+'Cuadro Resumen'!D213</f>
        <v>5307.4515000000001</v>
      </c>
      <c r="BD3" s="388">
        <f>+'Cuadro Resumen'!E213</f>
        <v>6775.47</v>
      </c>
      <c r="BE3" s="388">
        <f>+'Cuadro Resumen'!F213</f>
        <v>6323.7719999999999</v>
      </c>
      <c r="BF3" s="388">
        <f>+'Cuadro Resumen'!C214</f>
        <v>5081.6025</v>
      </c>
      <c r="BG3" s="388">
        <f>+'Cuadro Resumen'!D214</f>
        <v>4629.9045000000006</v>
      </c>
      <c r="BH3" s="388">
        <f>+'Cuadro Resumen'!E214</f>
        <v>6097.9230000000007</v>
      </c>
      <c r="BI3" s="388">
        <f>+'Cuadro Resumen'!F214</f>
        <v>5646.2250000000004</v>
      </c>
      <c r="BJ3" s="389">
        <f>+'Cuadro Resumen'!C215</f>
        <v>4404.0555000000004</v>
      </c>
      <c r="BK3" s="389">
        <f>+'Cuadro Resumen'!D215</f>
        <v>4065.2820000000002</v>
      </c>
      <c r="BL3" s="389">
        <f>+'Cuadro Resumen'!E215</f>
        <v>5420.3760000000002</v>
      </c>
      <c r="BM3" s="389">
        <f>+'Cuadro Resumen'!F215</f>
        <v>4968.6779999999999</v>
      </c>
      <c r="BN3" s="389">
        <f>+'Cuadro Resumen'!C216</f>
        <v>3726.5085000000004</v>
      </c>
      <c r="BO3" s="389">
        <f>+'Cuadro Resumen'!D216</f>
        <v>3387.7350000000001</v>
      </c>
      <c r="BP3" s="389">
        <f>+'Cuadro Resumen'!E216</f>
        <v>4742.8290000000006</v>
      </c>
      <c r="BQ3" s="389">
        <f>+'Cuadro Resumen'!F216</f>
        <v>4404.0555000000004</v>
      </c>
      <c r="BR3" s="389">
        <f>+'Cuadro Resumen'!C217</f>
        <v>3274.8105</v>
      </c>
      <c r="BS3" s="389">
        <f>+'Cuadro Resumen'!D217</f>
        <v>3048.9615000000003</v>
      </c>
      <c r="BT3" s="389">
        <f>+'Cuadro Resumen'!E217</f>
        <v>4178.2065000000002</v>
      </c>
      <c r="BU3" s="389">
        <f>+'Cuadro Resumen'!F217</f>
        <v>3839.433</v>
      </c>
    </row>
    <row r="4" spans="1:555" ht="15.75" thickBot="1" x14ac:dyDescent="0.3"/>
    <row r="5" spans="1:555" ht="27" thickBot="1" x14ac:dyDescent="0.3">
      <c r="C5" s="24" t="s">
        <v>348</v>
      </c>
      <c r="D5" s="135">
        <f>SUMIF(C:C,$C$10,D:D)</f>
        <v>0</v>
      </c>
    </row>
    <row r="6" spans="1:555" x14ac:dyDescent="0.25">
      <c r="C6" s="44"/>
      <c r="D6" s="44"/>
      <c r="E6" s="44"/>
      <c r="F6" s="44"/>
      <c r="G6" s="16"/>
      <c r="H6" s="44"/>
      <c r="I6" s="44"/>
    </row>
    <row r="7" spans="1:555" x14ac:dyDescent="0.25">
      <c r="C7" s="44"/>
      <c r="D7" s="44"/>
      <c r="E7" s="44"/>
      <c r="F7" s="44"/>
      <c r="G7" s="16"/>
      <c r="H7" s="44"/>
      <c r="I7" s="44"/>
    </row>
    <row r="8" spans="1:555" x14ac:dyDescent="0.25">
      <c r="C8" s="44"/>
      <c r="D8" s="44"/>
      <c r="E8" s="44"/>
      <c r="F8" s="44"/>
      <c r="G8" s="16"/>
      <c r="H8" s="44"/>
      <c r="I8" s="44"/>
    </row>
    <row r="9" spans="1:555" ht="15.75" thickBot="1" x14ac:dyDescent="0.3">
      <c r="C9" s="44"/>
      <c r="D9" s="44"/>
      <c r="E9" s="44"/>
      <c r="F9" s="44"/>
      <c r="G9" s="16"/>
      <c r="H9" s="44"/>
      <c r="I9" s="44"/>
      <c r="K9" s="113"/>
    </row>
    <row r="10" spans="1:555" ht="15.75" thickBot="1" x14ac:dyDescent="0.3">
      <c r="C10" s="94" t="s">
        <v>21</v>
      </c>
      <c r="D10" s="306">
        <f>SUM(F17:F38)</f>
        <v>0</v>
      </c>
      <c r="F10" s="8"/>
      <c r="G10" s="17"/>
      <c r="H10" s="8"/>
      <c r="I10" s="8"/>
    </row>
    <row r="11" spans="1:555" x14ac:dyDescent="0.25">
      <c r="B11" s="30"/>
      <c r="C11" s="8"/>
      <c r="D11" s="3"/>
      <c r="E11" s="30"/>
      <c r="F11" s="30"/>
      <c r="G11" s="30"/>
      <c r="H11" s="14"/>
      <c r="I11" s="14"/>
      <c r="J11" s="14"/>
      <c r="K11" s="49"/>
    </row>
    <row r="12" spans="1:555" x14ac:dyDescent="0.25">
      <c r="B12" s="30"/>
      <c r="C12" s="8"/>
      <c r="D12" s="3"/>
      <c r="E12" s="30"/>
      <c r="F12" s="30"/>
      <c r="G12" s="30"/>
      <c r="H12" s="14"/>
      <c r="I12" s="14"/>
      <c r="J12" s="14"/>
      <c r="K12" s="49"/>
    </row>
    <row r="13" spans="1:555" ht="15.75" x14ac:dyDescent="0.25">
      <c r="B13" s="30"/>
      <c r="C13" s="139" t="s">
        <v>352</v>
      </c>
      <c r="D13" s="302"/>
      <c r="E13" s="30"/>
      <c r="F13" s="30"/>
      <c r="G13" s="30"/>
      <c r="H13" s="14"/>
      <c r="I13" s="14"/>
      <c r="J13" s="14"/>
      <c r="K13" s="49"/>
    </row>
    <row r="14" spans="1:555" ht="18.75" x14ac:dyDescent="0.25">
      <c r="B14" s="30"/>
      <c r="C14" s="14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
      <c r="E14" s="30"/>
      <c r="F14" s="30"/>
      <c r="G14" s="30"/>
      <c r="H14" s="14"/>
      <c r="I14" s="14"/>
      <c r="J14" s="14"/>
      <c r="K14" s="49"/>
    </row>
    <row r="15" spans="1:555" ht="15.75" thickBot="1" x14ac:dyDescent="0.3">
      <c r="F15" s="30"/>
      <c r="G15" s="14"/>
      <c r="H15" s="14"/>
      <c r="I15" s="14"/>
    </row>
    <row r="16" spans="1:555" ht="30.75" thickBot="1" x14ac:dyDescent="0.3">
      <c r="C16" s="66" t="s">
        <v>12</v>
      </c>
      <c r="D16" s="71" t="s">
        <v>23</v>
      </c>
      <c r="E16" s="73" t="s">
        <v>25</v>
      </c>
      <c r="F16" s="72" t="s">
        <v>6</v>
      </c>
      <c r="G16" s="70" t="s">
        <v>91</v>
      </c>
      <c r="H16" s="73" t="s">
        <v>14</v>
      </c>
      <c r="I16" s="70" t="s">
        <v>92</v>
      </c>
      <c r="J16" s="70" t="s">
        <v>370</v>
      </c>
      <c r="K16" s="70" t="s">
        <v>371</v>
      </c>
      <c r="L16" s="70" t="s">
        <v>425</v>
      </c>
    </row>
    <row r="17" spans="3:12" x14ac:dyDescent="0.25">
      <c r="C17" s="78"/>
      <c r="D17" s="95"/>
      <c r="E17" s="52"/>
      <c r="F17" s="34">
        <f t="shared" ref="F17:F38" si="0">D17*E17</f>
        <v>0</v>
      </c>
      <c r="G17" s="98"/>
      <c r="H17" s="79" t="s">
        <v>1026</v>
      </c>
      <c r="I17" s="67" t="str">
        <f>VLOOKUP(H17,Presupuesto!$B$11:$C$565,2,0)</f>
        <v>BECAS</v>
      </c>
      <c r="J17" s="155" t="s">
        <v>1413</v>
      </c>
      <c r="K17" s="35" t="s">
        <v>354</v>
      </c>
      <c r="L17" s="35"/>
    </row>
    <row r="18" spans="3:12" x14ac:dyDescent="0.25">
      <c r="C18" s="78"/>
      <c r="D18" s="95"/>
      <c r="E18" s="60"/>
      <c r="F18" s="34">
        <f t="shared" si="0"/>
        <v>0</v>
      </c>
      <c r="G18" s="98"/>
      <c r="H18" s="79" t="s">
        <v>1028</v>
      </c>
      <c r="I18" s="67" t="str">
        <f>VLOOKUP(H18,Presupuesto!$B$11:$C$565,2,0)</f>
        <v>BECAS ESTUDIANTES DE PREGRADO (PLAN REFORMA)</v>
      </c>
      <c r="J18" s="35" t="str">
        <f>$J$17</f>
        <v>Posgrado</v>
      </c>
      <c r="K18" s="35" t="s">
        <v>372</v>
      </c>
      <c r="L18" s="35"/>
    </row>
    <row r="19" spans="3:12" x14ac:dyDescent="0.25">
      <c r="C19" s="78"/>
      <c r="D19" s="95"/>
      <c r="E19" s="60"/>
      <c r="F19" s="34">
        <f t="shared" si="0"/>
        <v>0</v>
      </c>
      <c r="G19" s="98"/>
      <c r="H19" s="79" t="s">
        <v>1030</v>
      </c>
      <c r="I19" s="67" t="str">
        <f>VLOOKUP(H19,Presupuesto!$B$11:$C$565,2,0)</f>
        <v>BECAS CONVENIO MINISTERIO SALUD -IHSS-UNAH</v>
      </c>
      <c r="J19" s="35" t="str">
        <f t="shared" ref="J19:J37" si="1">$J$17</f>
        <v>Posgrado</v>
      </c>
      <c r="K19" s="35" t="s">
        <v>372</v>
      </c>
      <c r="L19" s="35"/>
    </row>
    <row r="20" spans="3:12" x14ac:dyDescent="0.25">
      <c r="C20" s="78"/>
      <c r="D20" s="95"/>
      <c r="E20" s="60"/>
      <c r="F20" s="34">
        <f t="shared" si="0"/>
        <v>0</v>
      </c>
      <c r="G20" s="98"/>
      <c r="H20" s="79" t="s">
        <v>1032</v>
      </c>
      <c r="I20" s="67" t="str">
        <f>VLOOKUP(H20,Presupuesto!$B$11:$C$565,2,0)</f>
        <v>BECAS DE ACTUALIZACION Y CAPACITACION DOCENTE</v>
      </c>
      <c r="J20" s="35" t="str">
        <f t="shared" si="1"/>
        <v>Posgrado</v>
      </c>
      <c r="K20" s="35" t="s">
        <v>372</v>
      </c>
      <c r="L20" s="35"/>
    </row>
    <row r="21" spans="3:12" x14ac:dyDescent="0.25">
      <c r="C21" s="78"/>
      <c r="D21" s="95"/>
      <c r="E21" s="60"/>
      <c r="F21" s="34">
        <f t="shared" si="0"/>
        <v>0</v>
      </c>
      <c r="G21" s="98"/>
      <c r="H21" s="79" t="s">
        <v>1034</v>
      </c>
      <c r="I21" s="67" t="str">
        <f>VLOOKUP(H21,Presupuesto!$B$11:$C$565,2,0)</f>
        <v>BECAS EXCELENCIA ACADEMICA</v>
      </c>
      <c r="J21" s="35" t="str">
        <f t="shared" si="1"/>
        <v>Posgrado</v>
      </c>
      <c r="K21" s="35" t="s">
        <v>372</v>
      </c>
      <c r="L21" s="35"/>
    </row>
    <row r="22" spans="3:12" x14ac:dyDescent="0.25">
      <c r="C22" s="78"/>
      <c r="D22" s="95"/>
      <c r="E22" s="60"/>
      <c r="F22" s="34">
        <f t="shared" si="0"/>
        <v>0</v>
      </c>
      <c r="G22" s="98"/>
      <c r="H22" s="79" t="s">
        <v>1036</v>
      </c>
      <c r="I22" s="67" t="str">
        <f>VLOOKUP(H22,Presupuesto!$B$11:$C$565,2,0)</f>
        <v>BECAS PARA HIJOS DE LOS TRABAJADORES</v>
      </c>
      <c r="J22" s="35" t="str">
        <f t="shared" si="1"/>
        <v>Posgrado</v>
      </c>
      <c r="K22" s="35" t="s">
        <v>361</v>
      </c>
      <c r="L22" s="35"/>
    </row>
    <row r="23" spans="3:12" x14ac:dyDescent="0.25">
      <c r="C23" s="78"/>
      <c r="D23" s="95"/>
      <c r="E23" s="60"/>
      <c r="F23" s="34">
        <f t="shared" si="0"/>
        <v>0</v>
      </c>
      <c r="G23" s="98"/>
      <c r="H23" s="79" t="s">
        <v>1038</v>
      </c>
      <c r="I23" s="67" t="str">
        <f>VLOOKUP(H23,Presupuesto!$B$11:$C$565,2,0)</f>
        <v>BECAS POST GRADO ECONOMIA</v>
      </c>
      <c r="J23" s="35" t="str">
        <f t="shared" si="1"/>
        <v>Posgrado</v>
      </c>
      <c r="K23" s="35" t="s">
        <v>372</v>
      </c>
      <c r="L23" s="35"/>
    </row>
    <row r="24" spans="3:12" x14ac:dyDescent="0.25">
      <c r="C24" s="78"/>
      <c r="D24" s="95"/>
      <c r="E24" s="60"/>
      <c r="F24" s="34">
        <f t="shared" si="0"/>
        <v>0</v>
      </c>
      <c r="G24" s="98"/>
      <c r="H24" s="79" t="s">
        <v>1040</v>
      </c>
      <c r="I24" s="67" t="str">
        <f>VLOOKUP(H24,Presupuesto!$B$11:$C$565,2,0)</f>
        <v>BECAS POST-GRADO DE TRABAJO SOCIAL</v>
      </c>
      <c r="J24" s="35" t="str">
        <f t="shared" si="1"/>
        <v>Posgrado</v>
      </c>
      <c r="K24" s="35" t="s">
        <v>372</v>
      </c>
      <c r="L24" s="35"/>
    </row>
    <row r="25" spans="3:12" x14ac:dyDescent="0.25">
      <c r="C25" s="78"/>
      <c r="D25" s="95"/>
      <c r="E25" s="60"/>
      <c r="F25" s="34">
        <f t="shared" si="0"/>
        <v>0</v>
      </c>
      <c r="G25" s="98"/>
      <c r="H25" s="79" t="s">
        <v>1042</v>
      </c>
      <c r="I25" s="67" t="str">
        <f>VLOOKUP(H25,Presupuesto!$B$11:$C$565,2,0)</f>
        <v>BECAS PROFESIONALIZANTES DOCENTE (PLAN DE REFORMA)</v>
      </c>
      <c r="J25" s="35" t="str">
        <f t="shared" si="1"/>
        <v>Posgrado</v>
      </c>
      <c r="K25" s="35" t="s">
        <v>372</v>
      </c>
      <c r="L25" s="35"/>
    </row>
    <row r="26" spans="3:12" x14ac:dyDescent="0.25">
      <c r="C26" s="78"/>
      <c r="D26" s="95"/>
      <c r="E26" s="60"/>
      <c r="F26" s="34">
        <f t="shared" si="0"/>
        <v>0</v>
      </c>
      <c r="G26" s="98"/>
      <c r="H26" s="79" t="s">
        <v>1044</v>
      </c>
      <c r="I26" s="67" t="str">
        <f>VLOOKUP(H26,Presupuesto!$B$11:$C$565,2,0)</f>
        <v>PRESTAMOS A ESTUDIANTES</v>
      </c>
      <c r="J26" s="35" t="str">
        <f t="shared" si="1"/>
        <v>Posgrado</v>
      </c>
      <c r="K26" s="35" t="s">
        <v>372</v>
      </c>
      <c r="L26" s="35"/>
    </row>
    <row r="27" spans="3:12" x14ac:dyDescent="0.25">
      <c r="C27" s="78"/>
      <c r="D27" s="95"/>
      <c r="E27" s="60"/>
      <c r="F27" s="34">
        <f t="shared" si="0"/>
        <v>0</v>
      </c>
      <c r="G27" s="98"/>
      <c r="H27" s="79" t="s">
        <v>1046</v>
      </c>
      <c r="I27" s="67" t="str">
        <f>VLOOKUP(H27,Presupuesto!$B$11:$C$565,2,0)</f>
        <v>BECAS TALLERES EMPLEADOS A ESTUDIANTES</v>
      </c>
      <c r="J27" s="35" t="str">
        <f t="shared" si="1"/>
        <v>Posgrado</v>
      </c>
      <c r="K27" s="35" t="s">
        <v>372</v>
      </c>
      <c r="L27" s="35"/>
    </row>
    <row r="28" spans="3:12" x14ac:dyDescent="0.25">
      <c r="C28" s="78"/>
      <c r="D28" s="95"/>
      <c r="E28" s="60"/>
      <c r="F28" s="34">
        <f t="shared" si="0"/>
        <v>0</v>
      </c>
      <c r="G28" s="98"/>
      <c r="H28" s="79" t="s">
        <v>1048</v>
      </c>
      <c r="I28" s="67" t="str">
        <f>VLOOKUP(H28,Presupuesto!$B$11:$C$565,2,0)</f>
        <v>BECAS EXTERNAS DE INVESTIGACION</v>
      </c>
      <c r="J28" s="35" t="str">
        <f t="shared" si="1"/>
        <v>Posgrado</v>
      </c>
      <c r="K28" s="35" t="s">
        <v>372</v>
      </c>
      <c r="L28" s="35"/>
    </row>
    <row r="29" spans="3:12" x14ac:dyDescent="0.25">
      <c r="C29" s="78"/>
      <c r="D29" s="95"/>
      <c r="E29" s="60"/>
      <c r="F29" s="34">
        <f t="shared" si="0"/>
        <v>0</v>
      </c>
      <c r="G29" s="98"/>
      <c r="H29" s="79" t="s">
        <v>1050</v>
      </c>
      <c r="I29" s="67" t="str">
        <f>VLOOKUP(H29,Presupuesto!$B$11:$C$565,2,0)</f>
        <v>BECAS SUSTANTIVAS DE INVESTIGACIÓN</v>
      </c>
      <c r="J29" s="35" t="str">
        <f t="shared" si="1"/>
        <v>Posgrado</v>
      </c>
      <c r="K29" s="35" t="s">
        <v>372</v>
      </c>
      <c r="L29" s="35"/>
    </row>
    <row r="30" spans="3:12" x14ac:dyDescent="0.25">
      <c r="C30" s="78"/>
      <c r="D30" s="95"/>
      <c r="E30" s="60"/>
      <c r="F30" s="34">
        <f t="shared" si="0"/>
        <v>0</v>
      </c>
      <c r="G30" s="98"/>
      <c r="H30" s="79" t="s">
        <v>1052</v>
      </c>
      <c r="I30" s="67" t="str">
        <f>VLOOKUP(H30,Presupuesto!$B$11:$C$565,2,0)</f>
        <v>BECAS DE INVEST, PARA ESTUD. DE PREGRADO</v>
      </c>
      <c r="J30" s="35" t="str">
        <f t="shared" si="1"/>
        <v>Posgrado</v>
      </c>
      <c r="K30" s="35" t="s">
        <v>372</v>
      </c>
      <c r="L30" s="35"/>
    </row>
    <row r="31" spans="3:12" x14ac:dyDescent="0.25">
      <c r="C31" s="78"/>
      <c r="D31" s="95"/>
      <c r="E31" s="60"/>
      <c r="F31" s="34">
        <f t="shared" si="0"/>
        <v>0</v>
      </c>
      <c r="G31" s="98"/>
      <c r="H31" s="79" t="s">
        <v>1054</v>
      </c>
      <c r="I31" s="67" t="str">
        <f>VLOOKUP(H31,Presupuesto!$B$11:$C$565,2,0)</f>
        <v>BECAS DE INVEST. PARA DOC.DE POST-GRADO</v>
      </c>
      <c r="J31" s="35" t="str">
        <f t="shared" si="1"/>
        <v>Posgrado</v>
      </c>
      <c r="K31" s="35" t="s">
        <v>372</v>
      </c>
      <c r="L31" s="35"/>
    </row>
    <row r="32" spans="3:12" x14ac:dyDescent="0.25">
      <c r="C32" s="78"/>
      <c r="D32" s="95"/>
      <c r="E32" s="60"/>
      <c r="F32" s="34">
        <f t="shared" si="0"/>
        <v>0</v>
      </c>
      <c r="G32" s="98"/>
      <c r="H32" s="79" t="s">
        <v>1056</v>
      </c>
      <c r="I32" s="67" t="str">
        <f>VLOOKUP(H32,Presupuesto!$B$11:$C$565,2,0)</f>
        <v>BECAS BÁSICAS DE INVESTIGACIÓN</v>
      </c>
      <c r="J32" s="35" t="str">
        <f t="shared" si="1"/>
        <v>Posgrado</v>
      </c>
      <c r="K32" s="35" t="s">
        <v>372</v>
      </c>
      <c r="L32" s="35"/>
    </row>
    <row r="33" spans="3:12" x14ac:dyDescent="0.25">
      <c r="C33" s="78"/>
      <c r="D33" s="95"/>
      <c r="E33" s="60"/>
      <c r="F33" s="34">
        <f t="shared" si="0"/>
        <v>0</v>
      </c>
      <c r="G33" s="98"/>
      <c r="H33" s="79" t="s">
        <v>1058</v>
      </c>
      <c r="I33" s="67" t="str">
        <f>VLOOKUP(H33,Presupuesto!$B$11:$C$565,2,0)</f>
        <v>BECAS RELEVO GENERACIONAL</v>
      </c>
      <c r="J33" s="35" t="str">
        <f t="shared" si="1"/>
        <v>Posgrado</v>
      </c>
      <c r="K33" s="35" t="s">
        <v>372</v>
      </c>
      <c r="L33" s="35"/>
    </row>
    <row r="34" spans="3:12" x14ac:dyDescent="0.25">
      <c r="C34" s="78"/>
      <c r="D34" s="95"/>
      <c r="E34" s="60"/>
      <c r="F34" s="34">
        <f t="shared" si="0"/>
        <v>0</v>
      </c>
      <c r="G34" s="98"/>
      <c r="H34" s="79" t="s">
        <v>1060</v>
      </c>
      <c r="I34" s="67" t="str">
        <f>VLOOKUP(H34,Presupuesto!$B$11:$C$565,2,0)</f>
        <v>BECAS DE EQUIDAD</v>
      </c>
      <c r="J34" s="35" t="str">
        <f t="shared" si="1"/>
        <v>Posgrado</v>
      </c>
      <c r="K34" s="35" t="s">
        <v>372</v>
      </c>
      <c r="L34" s="35"/>
    </row>
    <row r="35" spans="3:12" x14ac:dyDescent="0.25">
      <c r="C35" s="78"/>
      <c r="D35" s="95"/>
      <c r="E35" s="60"/>
      <c r="F35" s="34">
        <f t="shared" si="0"/>
        <v>0</v>
      </c>
      <c r="G35" s="98"/>
      <c r="H35" s="79" t="s">
        <v>1062</v>
      </c>
      <c r="I35" s="67" t="str">
        <f>VLOOKUP(H35,Presupuesto!$B$11:$C$565,2,0)</f>
        <v>PREMIOS AL INVESTIGADOR</v>
      </c>
      <c r="J35" s="35" t="str">
        <f t="shared" si="1"/>
        <v>Posgrado</v>
      </c>
      <c r="K35" s="35" t="s">
        <v>372</v>
      </c>
      <c r="L35" s="35"/>
    </row>
    <row r="36" spans="3:12" x14ac:dyDescent="0.25">
      <c r="C36" s="78"/>
      <c r="D36" s="95"/>
      <c r="E36" s="60"/>
      <c r="F36" s="34">
        <f t="shared" si="0"/>
        <v>0</v>
      </c>
      <c r="G36" s="98"/>
      <c r="H36" s="79" t="s">
        <v>1064</v>
      </c>
      <c r="I36" s="67" t="str">
        <f>VLOOKUP(H36,Presupuesto!$B$11:$C$565,2,0)</f>
        <v>BECAS DE INV. PARA ESTUDIANTES DE POSTGRADO</v>
      </c>
      <c r="J36" s="35" t="str">
        <f t="shared" si="1"/>
        <v>Posgrado</v>
      </c>
      <c r="K36" s="35" t="s">
        <v>372</v>
      </c>
      <c r="L36" s="35"/>
    </row>
    <row r="37" spans="3:12" x14ac:dyDescent="0.25">
      <c r="C37" s="78"/>
      <c r="D37" s="95"/>
      <c r="E37" s="60"/>
      <c r="F37" s="34">
        <f t="shared" si="0"/>
        <v>0</v>
      </c>
      <c r="G37" s="98"/>
      <c r="H37" s="79" t="s">
        <v>1066</v>
      </c>
      <c r="I37" s="67" t="str">
        <f>VLOOKUP(H37,Presupuesto!$B$11:$C$565,2,0)</f>
        <v>Becas Especiales de Investigación</v>
      </c>
      <c r="J37" s="35" t="str">
        <f t="shared" si="1"/>
        <v>Posgrado</v>
      </c>
      <c r="K37" s="35" t="s">
        <v>372</v>
      </c>
      <c r="L37" s="35"/>
    </row>
    <row r="38" spans="3:12" ht="15.75" thickBot="1" x14ac:dyDescent="0.3">
      <c r="C38" s="84"/>
      <c r="D38" s="159"/>
      <c r="E38" s="40"/>
      <c r="F38" s="42">
        <f t="shared" si="0"/>
        <v>0</v>
      </c>
      <c r="G38" s="99"/>
      <c r="H38" s="85"/>
      <c r="I38" s="69" t="e">
        <f>VLOOKUP(H38,Presupuesto!$B$11:$C$565,2,0)</f>
        <v>#N/A</v>
      </c>
      <c r="J38" s="43" t="str">
        <f t="shared" ref="J38" si="2">$J$17</f>
        <v>Posgrado</v>
      </c>
      <c r="K38" s="61" t="s">
        <v>354</v>
      </c>
      <c r="L38" s="61"/>
    </row>
    <row r="39" spans="3:12" x14ac:dyDescent="0.25">
      <c r="F39" s="27"/>
      <c r="G39" s="26"/>
      <c r="H39" s="27"/>
      <c r="I39" s="27"/>
    </row>
    <row r="40" spans="3:12" ht="15.75" thickBot="1" x14ac:dyDescent="0.3"/>
    <row r="41" spans="3:12" ht="15.75" thickBot="1" x14ac:dyDescent="0.3">
      <c r="C41" s="94" t="s">
        <v>21</v>
      </c>
      <c r="D41" s="306">
        <f>SUM(F48:F69)</f>
        <v>0</v>
      </c>
      <c r="F41" s="8"/>
      <c r="G41" s="17"/>
      <c r="H41" s="8"/>
      <c r="I41" s="8"/>
    </row>
    <row r="42" spans="3:12" x14ac:dyDescent="0.25">
      <c r="C42" s="8"/>
      <c r="D42" s="3"/>
      <c r="E42" s="30"/>
      <c r="F42" s="30"/>
      <c r="G42" s="30"/>
      <c r="H42" s="14"/>
      <c r="I42" s="14"/>
      <c r="J42" s="14"/>
      <c r="K42" s="49"/>
    </row>
    <row r="43" spans="3:12" x14ac:dyDescent="0.25">
      <c r="C43" s="8"/>
      <c r="D43" s="3"/>
      <c r="E43" s="30"/>
      <c r="F43" s="30"/>
      <c r="G43" s="30"/>
      <c r="H43" s="14"/>
      <c r="I43" s="14"/>
      <c r="J43" s="14"/>
      <c r="K43" s="49"/>
    </row>
    <row r="44" spans="3:12" ht="15.75" x14ac:dyDescent="0.25">
      <c r="C44" s="139" t="s">
        <v>352</v>
      </c>
      <c r="D44" s="302"/>
      <c r="E44" s="30"/>
      <c r="F44" s="30"/>
      <c r="G44" s="30"/>
      <c r="H44" s="14"/>
      <c r="I44" s="14"/>
      <c r="J44" s="14"/>
      <c r="K44" s="49"/>
    </row>
    <row r="45" spans="3:12" ht="18.75" x14ac:dyDescent="0.25">
      <c r="C45" s="147"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
      <c r="E45" s="30"/>
      <c r="F45" s="30"/>
      <c r="G45" s="30"/>
      <c r="H45" s="14"/>
      <c r="I45" s="14"/>
      <c r="J45" s="14"/>
      <c r="K45" s="49"/>
    </row>
    <row r="46" spans="3:12" ht="15.75" thickBot="1" x14ac:dyDescent="0.3">
      <c r="F46" s="30"/>
      <c r="G46" s="14"/>
      <c r="H46" s="14"/>
      <c r="I46" s="14"/>
    </row>
    <row r="47" spans="3:12" ht="30.75" thickBot="1" x14ac:dyDescent="0.3">
      <c r="C47" s="66" t="s">
        <v>12</v>
      </c>
      <c r="D47" s="71" t="s">
        <v>23</v>
      </c>
      <c r="E47" s="73" t="s">
        <v>25</v>
      </c>
      <c r="F47" s="72" t="s">
        <v>6</v>
      </c>
      <c r="G47" s="70" t="s">
        <v>91</v>
      </c>
      <c r="H47" s="73" t="s">
        <v>14</v>
      </c>
      <c r="I47" s="70" t="s">
        <v>92</v>
      </c>
      <c r="J47" s="70" t="s">
        <v>370</v>
      </c>
      <c r="K47" s="70" t="s">
        <v>371</v>
      </c>
      <c r="L47" s="70" t="s">
        <v>425</v>
      </c>
    </row>
    <row r="48" spans="3:12" x14ac:dyDescent="0.25">
      <c r="C48" s="78"/>
      <c r="D48" s="95"/>
      <c r="E48" s="52"/>
      <c r="F48" s="34">
        <f t="shared" ref="F48:F69" si="3">D48*E48</f>
        <v>0</v>
      </c>
      <c r="G48" s="98"/>
      <c r="H48" s="79" t="s">
        <v>1026</v>
      </c>
      <c r="I48" s="67" t="str">
        <f>VLOOKUP(H48,Presupuesto!$B$11:$C$565,2,0)</f>
        <v>BECAS</v>
      </c>
      <c r="J48" s="155" t="s">
        <v>1413</v>
      </c>
      <c r="K48" s="35" t="s">
        <v>354</v>
      </c>
      <c r="L48" s="35"/>
    </row>
    <row r="49" spans="3:12" x14ac:dyDescent="0.25">
      <c r="C49" s="78"/>
      <c r="D49" s="95"/>
      <c r="E49" s="60"/>
      <c r="F49" s="34">
        <f t="shared" si="3"/>
        <v>0</v>
      </c>
      <c r="G49" s="98"/>
      <c r="H49" s="79" t="s">
        <v>1028</v>
      </c>
      <c r="I49" s="67" t="str">
        <f>VLOOKUP(H49,Presupuesto!$B$11:$C$565,2,0)</f>
        <v>BECAS ESTUDIANTES DE PREGRADO (PLAN REFORMA)</v>
      </c>
      <c r="J49" s="35" t="str">
        <f>$J$48</f>
        <v>Posgrado</v>
      </c>
      <c r="K49" s="35" t="s">
        <v>372</v>
      </c>
      <c r="L49" s="35"/>
    </row>
    <row r="50" spans="3:12" x14ac:dyDescent="0.25">
      <c r="C50" s="78"/>
      <c r="D50" s="95"/>
      <c r="E50" s="60"/>
      <c r="F50" s="34">
        <f t="shared" si="3"/>
        <v>0</v>
      </c>
      <c r="G50" s="98"/>
      <c r="H50" s="79" t="s">
        <v>1030</v>
      </c>
      <c r="I50" s="67" t="str">
        <f>VLOOKUP(H50,Presupuesto!$B$11:$C$565,2,0)</f>
        <v>BECAS CONVENIO MINISTERIO SALUD -IHSS-UNAH</v>
      </c>
      <c r="J50" s="35" t="str">
        <f t="shared" ref="J50:J69" si="4">$J$48</f>
        <v>Posgrado</v>
      </c>
      <c r="K50" s="35" t="s">
        <v>372</v>
      </c>
      <c r="L50" s="35"/>
    </row>
    <row r="51" spans="3:12" x14ac:dyDescent="0.25">
      <c r="C51" s="78"/>
      <c r="D51" s="95"/>
      <c r="E51" s="60"/>
      <c r="F51" s="34">
        <f t="shared" si="3"/>
        <v>0</v>
      </c>
      <c r="G51" s="98"/>
      <c r="H51" s="79" t="s">
        <v>1032</v>
      </c>
      <c r="I51" s="67" t="str">
        <f>VLOOKUP(H51,Presupuesto!$B$11:$C$565,2,0)</f>
        <v>BECAS DE ACTUALIZACION Y CAPACITACION DOCENTE</v>
      </c>
      <c r="J51" s="35" t="str">
        <f t="shared" si="4"/>
        <v>Posgrado</v>
      </c>
      <c r="K51" s="35" t="s">
        <v>372</v>
      </c>
      <c r="L51" s="35"/>
    </row>
    <row r="52" spans="3:12" x14ac:dyDescent="0.25">
      <c r="C52" s="78"/>
      <c r="D52" s="95"/>
      <c r="E52" s="60"/>
      <c r="F52" s="34">
        <f t="shared" si="3"/>
        <v>0</v>
      </c>
      <c r="G52" s="98"/>
      <c r="H52" s="79" t="s">
        <v>1034</v>
      </c>
      <c r="I52" s="67" t="str">
        <f>VLOOKUP(H52,Presupuesto!$B$11:$C$565,2,0)</f>
        <v>BECAS EXCELENCIA ACADEMICA</v>
      </c>
      <c r="J52" s="35" t="str">
        <f t="shared" si="4"/>
        <v>Posgrado</v>
      </c>
      <c r="K52" s="35" t="s">
        <v>372</v>
      </c>
      <c r="L52" s="35"/>
    </row>
    <row r="53" spans="3:12" x14ac:dyDescent="0.25">
      <c r="C53" s="78"/>
      <c r="D53" s="95"/>
      <c r="E53" s="60"/>
      <c r="F53" s="34">
        <f t="shared" si="3"/>
        <v>0</v>
      </c>
      <c r="G53" s="98"/>
      <c r="H53" s="79" t="s">
        <v>1036</v>
      </c>
      <c r="I53" s="67" t="str">
        <f>VLOOKUP(H53,Presupuesto!$B$11:$C$565,2,0)</f>
        <v>BECAS PARA HIJOS DE LOS TRABAJADORES</v>
      </c>
      <c r="J53" s="35" t="str">
        <f t="shared" si="4"/>
        <v>Posgrado</v>
      </c>
      <c r="K53" s="35" t="s">
        <v>361</v>
      </c>
      <c r="L53" s="35"/>
    </row>
    <row r="54" spans="3:12" x14ac:dyDescent="0.25">
      <c r="C54" s="78"/>
      <c r="D54" s="95"/>
      <c r="E54" s="60"/>
      <c r="F54" s="34">
        <f t="shared" si="3"/>
        <v>0</v>
      </c>
      <c r="G54" s="98"/>
      <c r="H54" s="79" t="s">
        <v>1038</v>
      </c>
      <c r="I54" s="67" t="str">
        <f>VLOOKUP(H54,Presupuesto!$B$11:$C$565,2,0)</f>
        <v>BECAS POST GRADO ECONOMIA</v>
      </c>
      <c r="J54" s="35" t="str">
        <f t="shared" si="4"/>
        <v>Posgrado</v>
      </c>
      <c r="K54" s="35" t="s">
        <v>372</v>
      </c>
      <c r="L54" s="35"/>
    </row>
    <row r="55" spans="3:12" x14ac:dyDescent="0.25">
      <c r="C55" s="78"/>
      <c r="D55" s="95"/>
      <c r="E55" s="60"/>
      <c r="F55" s="34">
        <f t="shared" si="3"/>
        <v>0</v>
      </c>
      <c r="G55" s="98"/>
      <c r="H55" s="79" t="s">
        <v>1040</v>
      </c>
      <c r="I55" s="67" t="str">
        <f>VLOOKUP(H55,Presupuesto!$B$11:$C$565,2,0)</f>
        <v>BECAS POST-GRADO DE TRABAJO SOCIAL</v>
      </c>
      <c r="J55" s="35" t="str">
        <f t="shared" si="4"/>
        <v>Posgrado</v>
      </c>
      <c r="K55" s="35" t="s">
        <v>372</v>
      </c>
      <c r="L55" s="35"/>
    </row>
    <row r="56" spans="3:12" x14ac:dyDescent="0.25">
      <c r="C56" s="78"/>
      <c r="D56" s="95"/>
      <c r="E56" s="60"/>
      <c r="F56" s="34">
        <f t="shared" si="3"/>
        <v>0</v>
      </c>
      <c r="G56" s="98"/>
      <c r="H56" s="79" t="s">
        <v>1042</v>
      </c>
      <c r="I56" s="67" t="str">
        <f>VLOOKUP(H56,Presupuesto!$B$11:$C$565,2,0)</f>
        <v>BECAS PROFESIONALIZANTES DOCENTE (PLAN DE REFORMA)</v>
      </c>
      <c r="J56" s="35" t="str">
        <f t="shared" si="4"/>
        <v>Posgrado</v>
      </c>
      <c r="K56" s="35" t="s">
        <v>372</v>
      </c>
      <c r="L56" s="35"/>
    </row>
    <row r="57" spans="3:12" x14ac:dyDescent="0.25">
      <c r="C57" s="78"/>
      <c r="D57" s="95"/>
      <c r="E57" s="60"/>
      <c r="F57" s="34">
        <f t="shared" si="3"/>
        <v>0</v>
      </c>
      <c r="G57" s="98"/>
      <c r="H57" s="79" t="s">
        <v>1044</v>
      </c>
      <c r="I57" s="67" t="str">
        <f>VLOOKUP(H57,Presupuesto!$B$11:$C$565,2,0)</f>
        <v>PRESTAMOS A ESTUDIANTES</v>
      </c>
      <c r="J57" s="35" t="str">
        <f t="shared" si="4"/>
        <v>Posgrado</v>
      </c>
      <c r="K57" s="35" t="s">
        <v>372</v>
      </c>
      <c r="L57" s="35"/>
    </row>
    <row r="58" spans="3:12" x14ac:dyDescent="0.25">
      <c r="C58" s="78"/>
      <c r="D58" s="95"/>
      <c r="E58" s="60"/>
      <c r="F58" s="34">
        <f t="shared" si="3"/>
        <v>0</v>
      </c>
      <c r="G58" s="98"/>
      <c r="H58" s="79" t="s">
        <v>1046</v>
      </c>
      <c r="I58" s="67" t="str">
        <f>VLOOKUP(H58,Presupuesto!$B$11:$C$565,2,0)</f>
        <v>BECAS TALLERES EMPLEADOS A ESTUDIANTES</v>
      </c>
      <c r="J58" s="35" t="str">
        <f t="shared" si="4"/>
        <v>Posgrado</v>
      </c>
      <c r="K58" s="35" t="s">
        <v>372</v>
      </c>
      <c r="L58" s="35"/>
    </row>
    <row r="59" spans="3:12" x14ac:dyDescent="0.25">
      <c r="C59" s="78"/>
      <c r="D59" s="95"/>
      <c r="E59" s="60"/>
      <c r="F59" s="34">
        <f t="shared" si="3"/>
        <v>0</v>
      </c>
      <c r="G59" s="98"/>
      <c r="H59" s="79" t="s">
        <v>1048</v>
      </c>
      <c r="I59" s="67" t="str">
        <f>VLOOKUP(H59,Presupuesto!$B$11:$C$565,2,0)</f>
        <v>BECAS EXTERNAS DE INVESTIGACION</v>
      </c>
      <c r="J59" s="35" t="str">
        <f t="shared" si="4"/>
        <v>Posgrado</v>
      </c>
      <c r="K59" s="35" t="s">
        <v>372</v>
      </c>
      <c r="L59" s="35"/>
    </row>
    <row r="60" spans="3:12" x14ac:dyDescent="0.25">
      <c r="C60" s="78"/>
      <c r="D60" s="95"/>
      <c r="E60" s="60"/>
      <c r="F60" s="34">
        <f t="shared" si="3"/>
        <v>0</v>
      </c>
      <c r="G60" s="98"/>
      <c r="H60" s="79" t="s">
        <v>1050</v>
      </c>
      <c r="I60" s="67" t="str">
        <f>VLOOKUP(H60,Presupuesto!$B$11:$C$565,2,0)</f>
        <v>BECAS SUSTANTIVAS DE INVESTIGACIÓN</v>
      </c>
      <c r="J60" s="35" t="str">
        <f t="shared" si="4"/>
        <v>Posgrado</v>
      </c>
      <c r="K60" s="35" t="s">
        <v>372</v>
      </c>
      <c r="L60" s="35"/>
    </row>
    <row r="61" spans="3:12" x14ac:dyDescent="0.25">
      <c r="C61" s="78"/>
      <c r="D61" s="95"/>
      <c r="E61" s="60"/>
      <c r="F61" s="34">
        <f t="shared" si="3"/>
        <v>0</v>
      </c>
      <c r="G61" s="98"/>
      <c r="H61" s="79" t="s">
        <v>1052</v>
      </c>
      <c r="I61" s="67" t="str">
        <f>VLOOKUP(H61,Presupuesto!$B$11:$C$565,2,0)</f>
        <v>BECAS DE INVEST, PARA ESTUD. DE PREGRADO</v>
      </c>
      <c r="J61" s="35" t="str">
        <f t="shared" si="4"/>
        <v>Posgrado</v>
      </c>
      <c r="K61" s="35" t="s">
        <v>372</v>
      </c>
      <c r="L61" s="35"/>
    </row>
    <row r="62" spans="3:12" x14ac:dyDescent="0.25">
      <c r="C62" s="78"/>
      <c r="D62" s="95"/>
      <c r="E62" s="60"/>
      <c r="F62" s="34">
        <f t="shared" si="3"/>
        <v>0</v>
      </c>
      <c r="G62" s="98"/>
      <c r="H62" s="79" t="s">
        <v>1054</v>
      </c>
      <c r="I62" s="67" t="str">
        <f>VLOOKUP(H62,Presupuesto!$B$11:$C$565,2,0)</f>
        <v>BECAS DE INVEST. PARA DOC.DE POST-GRADO</v>
      </c>
      <c r="J62" s="35" t="str">
        <f t="shared" si="4"/>
        <v>Posgrado</v>
      </c>
      <c r="K62" s="35" t="s">
        <v>372</v>
      </c>
      <c r="L62" s="35"/>
    </row>
    <row r="63" spans="3:12" x14ac:dyDescent="0.25">
      <c r="C63" s="78"/>
      <c r="D63" s="95"/>
      <c r="E63" s="60"/>
      <c r="F63" s="34">
        <f t="shared" si="3"/>
        <v>0</v>
      </c>
      <c r="G63" s="98"/>
      <c r="H63" s="79" t="s">
        <v>1056</v>
      </c>
      <c r="I63" s="67" t="str">
        <f>VLOOKUP(H63,Presupuesto!$B$11:$C$565,2,0)</f>
        <v>BECAS BÁSICAS DE INVESTIGACIÓN</v>
      </c>
      <c r="J63" s="35" t="str">
        <f t="shared" si="4"/>
        <v>Posgrado</v>
      </c>
      <c r="K63" s="35" t="s">
        <v>372</v>
      </c>
      <c r="L63" s="35"/>
    </row>
    <row r="64" spans="3:12" x14ac:dyDescent="0.25">
      <c r="C64" s="78"/>
      <c r="D64" s="95"/>
      <c r="E64" s="60"/>
      <c r="F64" s="34">
        <f t="shared" si="3"/>
        <v>0</v>
      </c>
      <c r="G64" s="98"/>
      <c r="H64" s="79" t="s">
        <v>1058</v>
      </c>
      <c r="I64" s="67" t="str">
        <f>VLOOKUP(H64,Presupuesto!$B$11:$C$565,2,0)</f>
        <v>BECAS RELEVO GENERACIONAL</v>
      </c>
      <c r="J64" s="35" t="str">
        <f t="shared" si="4"/>
        <v>Posgrado</v>
      </c>
      <c r="K64" s="35" t="s">
        <v>372</v>
      </c>
      <c r="L64" s="35"/>
    </row>
    <row r="65" spans="3:12" x14ac:dyDescent="0.25">
      <c r="C65" s="78"/>
      <c r="D65" s="95"/>
      <c r="E65" s="60"/>
      <c r="F65" s="34">
        <f t="shared" si="3"/>
        <v>0</v>
      </c>
      <c r="G65" s="98"/>
      <c r="H65" s="79" t="s">
        <v>1060</v>
      </c>
      <c r="I65" s="67" t="str">
        <f>VLOOKUP(H65,Presupuesto!$B$11:$C$565,2,0)</f>
        <v>BECAS DE EQUIDAD</v>
      </c>
      <c r="J65" s="35" t="str">
        <f t="shared" si="4"/>
        <v>Posgrado</v>
      </c>
      <c r="K65" s="35" t="s">
        <v>372</v>
      </c>
      <c r="L65" s="35"/>
    </row>
    <row r="66" spans="3:12" x14ac:dyDescent="0.25">
      <c r="C66" s="78"/>
      <c r="D66" s="95"/>
      <c r="E66" s="60"/>
      <c r="F66" s="34">
        <f t="shared" si="3"/>
        <v>0</v>
      </c>
      <c r="G66" s="98"/>
      <c r="H66" s="79" t="s">
        <v>1062</v>
      </c>
      <c r="I66" s="67" t="str">
        <f>VLOOKUP(H66,Presupuesto!$B$11:$C$565,2,0)</f>
        <v>PREMIOS AL INVESTIGADOR</v>
      </c>
      <c r="J66" s="35" t="str">
        <f t="shared" si="4"/>
        <v>Posgrado</v>
      </c>
      <c r="K66" s="35" t="s">
        <v>372</v>
      </c>
      <c r="L66" s="35"/>
    </row>
    <row r="67" spans="3:12" x14ac:dyDescent="0.25">
      <c r="C67" s="78"/>
      <c r="D67" s="95"/>
      <c r="E67" s="60"/>
      <c r="F67" s="34">
        <f t="shared" si="3"/>
        <v>0</v>
      </c>
      <c r="G67" s="98"/>
      <c r="H67" s="79" t="s">
        <v>1064</v>
      </c>
      <c r="I67" s="67" t="str">
        <f>VLOOKUP(H67,Presupuesto!$B$11:$C$565,2,0)</f>
        <v>BECAS DE INV. PARA ESTUDIANTES DE POSTGRADO</v>
      </c>
      <c r="J67" s="35" t="str">
        <f t="shared" si="4"/>
        <v>Posgrado</v>
      </c>
      <c r="K67" s="35" t="s">
        <v>372</v>
      </c>
      <c r="L67" s="35"/>
    </row>
    <row r="68" spans="3:12" x14ac:dyDescent="0.25">
      <c r="C68" s="78"/>
      <c r="D68" s="95"/>
      <c r="E68" s="60"/>
      <c r="F68" s="34">
        <f t="shared" si="3"/>
        <v>0</v>
      </c>
      <c r="G68" s="98"/>
      <c r="H68" s="79" t="s">
        <v>1066</v>
      </c>
      <c r="I68" s="67" t="str">
        <f>VLOOKUP(H68,Presupuesto!$B$11:$C$565,2,0)</f>
        <v>Becas Especiales de Investigación</v>
      </c>
      <c r="J68" s="35" t="str">
        <f t="shared" si="4"/>
        <v>Posgrado</v>
      </c>
      <c r="K68" s="35" t="s">
        <v>372</v>
      </c>
      <c r="L68" s="35"/>
    </row>
    <row r="69" spans="3:12" ht="15.75" thickBot="1" x14ac:dyDescent="0.3">
      <c r="C69" s="84"/>
      <c r="D69" s="159"/>
      <c r="E69" s="40"/>
      <c r="F69" s="42">
        <f t="shared" si="3"/>
        <v>0</v>
      </c>
      <c r="G69" s="99"/>
      <c r="H69" s="85"/>
      <c r="I69" s="69" t="e">
        <f>VLOOKUP(H69,Presupuesto!$B$11:$C$565,2,0)</f>
        <v>#N/A</v>
      </c>
      <c r="J69" s="43" t="str">
        <f t="shared" si="4"/>
        <v>Posgrado</v>
      </c>
      <c r="K69" s="61" t="s">
        <v>354</v>
      </c>
      <c r="L69" s="61"/>
    </row>
    <row r="71" spans="3:12" ht="15.75" thickBot="1" x14ac:dyDescent="0.3"/>
    <row r="72" spans="3:12" ht="15.75" thickBot="1" x14ac:dyDescent="0.3">
      <c r="C72" s="94" t="s">
        <v>21</v>
      </c>
      <c r="D72" s="306">
        <f>SUM(F79:F100)</f>
        <v>0</v>
      </c>
      <c r="F72" s="8"/>
      <c r="G72" s="17"/>
      <c r="H72" s="8"/>
      <c r="I72" s="8"/>
    </row>
    <row r="73" spans="3:12" x14ac:dyDescent="0.25">
      <c r="C73" s="8"/>
      <c r="D73" s="3"/>
      <c r="E73" s="30"/>
      <c r="F73" s="30"/>
      <c r="G73" s="30"/>
      <c r="H73" s="14"/>
      <c r="I73" s="14"/>
      <c r="J73" s="14"/>
      <c r="K73" s="49"/>
    </row>
    <row r="74" spans="3:12" x14ac:dyDescent="0.25">
      <c r="C74" s="8"/>
      <c r="D74" s="3"/>
      <c r="E74" s="30"/>
      <c r="F74" s="30"/>
      <c r="G74" s="30"/>
      <c r="H74" s="14"/>
      <c r="I74" s="14"/>
      <c r="J74" s="14"/>
      <c r="K74" s="49"/>
    </row>
    <row r="75" spans="3:12" ht="15.75" x14ac:dyDescent="0.25">
      <c r="C75" s="139" t="s">
        <v>352</v>
      </c>
      <c r="D75" s="302"/>
      <c r="E75" s="30"/>
      <c r="F75" s="30"/>
      <c r="G75" s="30"/>
      <c r="H75" s="14"/>
      <c r="I75" s="14"/>
      <c r="J75" s="14"/>
      <c r="K75" s="49"/>
    </row>
    <row r="76" spans="3:12" ht="18.75" x14ac:dyDescent="0.25">
      <c r="C76" s="147"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
      <c r="E76" s="30"/>
      <c r="F76" s="30"/>
      <c r="G76" s="30"/>
      <c r="H76" s="14"/>
      <c r="I76" s="14"/>
      <c r="J76" s="14"/>
      <c r="K76" s="49"/>
    </row>
    <row r="77" spans="3:12" ht="15.75" thickBot="1" x14ac:dyDescent="0.3">
      <c r="F77" s="30"/>
      <c r="G77" s="14"/>
      <c r="H77" s="14"/>
      <c r="I77" s="14"/>
    </row>
    <row r="78" spans="3:12" ht="30.75" thickBot="1" x14ac:dyDescent="0.3">
      <c r="C78" s="66" t="s">
        <v>12</v>
      </c>
      <c r="D78" s="71" t="s">
        <v>23</v>
      </c>
      <c r="E78" s="73" t="s">
        <v>25</v>
      </c>
      <c r="F78" s="72" t="s">
        <v>6</v>
      </c>
      <c r="G78" s="70" t="s">
        <v>91</v>
      </c>
      <c r="H78" s="73" t="s">
        <v>14</v>
      </c>
      <c r="I78" s="70" t="s">
        <v>92</v>
      </c>
      <c r="J78" s="70" t="s">
        <v>370</v>
      </c>
      <c r="K78" s="70" t="s">
        <v>371</v>
      </c>
      <c r="L78" s="70" t="s">
        <v>425</v>
      </c>
    </row>
    <row r="79" spans="3:12" x14ac:dyDescent="0.25">
      <c r="C79" s="78"/>
      <c r="D79" s="95"/>
      <c r="E79" s="52"/>
      <c r="F79" s="34">
        <f t="shared" ref="F79:F100" si="5">D79*E79</f>
        <v>0</v>
      </c>
      <c r="G79" s="98"/>
      <c r="H79" s="79" t="s">
        <v>1026</v>
      </c>
      <c r="I79" s="67" t="str">
        <f>VLOOKUP(H79,Presupuesto!$B$11:$C$565,2,0)</f>
        <v>BECAS</v>
      </c>
      <c r="J79" s="155" t="s">
        <v>1413</v>
      </c>
      <c r="K79" s="35" t="s">
        <v>354</v>
      </c>
      <c r="L79" s="35"/>
    </row>
    <row r="80" spans="3:12" x14ac:dyDescent="0.25">
      <c r="C80" s="78"/>
      <c r="D80" s="95"/>
      <c r="E80" s="60"/>
      <c r="F80" s="34">
        <f t="shared" si="5"/>
        <v>0</v>
      </c>
      <c r="G80" s="98"/>
      <c r="H80" s="79" t="s">
        <v>1028</v>
      </c>
      <c r="I80" s="67" t="str">
        <f>VLOOKUP(H80,Presupuesto!$B$11:$C$565,2,0)</f>
        <v>BECAS ESTUDIANTES DE PREGRADO (PLAN REFORMA)</v>
      </c>
      <c r="J80" s="35" t="str">
        <f>$J$79</f>
        <v>Posgrado</v>
      </c>
      <c r="K80" s="35" t="s">
        <v>372</v>
      </c>
      <c r="L80" s="35"/>
    </row>
    <row r="81" spans="3:12" x14ac:dyDescent="0.25">
      <c r="C81" s="78"/>
      <c r="D81" s="95"/>
      <c r="E81" s="60"/>
      <c r="F81" s="34">
        <f t="shared" si="5"/>
        <v>0</v>
      </c>
      <c r="G81" s="98"/>
      <c r="H81" s="79" t="s">
        <v>1030</v>
      </c>
      <c r="I81" s="67" t="str">
        <f>VLOOKUP(H81,Presupuesto!$B$11:$C$565,2,0)</f>
        <v>BECAS CONVENIO MINISTERIO SALUD -IHSS-UNAH</v>
      </c>
      <c r="J81" s="35" t="str">
        <f t="shared" ref="J81:J100" si="6">$J$79</f>
        <v>Posgrado</v>
      </c>
      <c r="K81" s="35" t="s">
        <v>372</v>
      </c>
      <c r="L81" s="35"/>
    </row>
    <row r="82" spans="3:12" x14ac:dyDescent="0.25">
      <c r="C82" s="78"/>
      <c r="D82" s="95"/>
      <c r="E82" s="60"/>
      <c r="F82" s="34">
        <f t="shared" si="5"/>
        <v>0</v>
      </c>
      <c r="G82" s="98"/>
      <c r="H82" s="79" t="s">
        <v>1032</v>
      </c>
      <c r="I82" s="67" t="str">
        <f>VLOOKUP(H82,Presupuesto!$B$11:$C$565,2,0)</f>
        <v>BECAS DE ACTUALIZACION Y CAPACITACION DOCENTE</v>
      </c>
      <c r="J82" s="35" t="str">
        <f t="shared" si="6"/>
        <v>Posgrado</v>
      </c>
      <c r="K82" s="35" t="s">
        <v>372</v>
      </c>
      <c r="L82" s="35"/>
    </row>
    <row r="83" spans="3:12" x14ac:dyDescent="0.25">
      <c r="C83" s="78"/>
      <c r="D83" s="95"/>
      <c r="E83" s="60"/>
      <c r="F83" s="34">
        <f t="shared" si="5"/>
        <v>0</v>
      </c>
      <c r="G83" s="98"/>
      <c r="H83" s="79" t="s">
        <v>1034</v>
      </c>
      <c r="I83" s="67" t="str">
        <f>VLOOKUP(H83,Presupuesto!$B$11:$C$565,2,0)</f>
        <v>BECAS EXCELENCIA ACADEMICA</v>
      </c>
      <c r="J83" s="35" t="str">
        <f t="shared" si="6"/>
        <v>Posgrado</v>
      </c>
      <c r="K83" s="35" t="s">
        <v>372</v>
      </c>
      <c r="L83" s="35"/>
    </row>
    <row r="84" spans="3:12" x14ac:dyDescent="0.25">
      <c r="C84" s="78"/>
      <c r="D84" s="95"/>
      <c r="E84" s="60"/>
      <c r="F84" s="34">
        <f t="shared" si="5"/>
        <v>0</v>
      </c>
      <c r="G84" s="98"/>
      <c r="H84" s="79" t="s">
        <v>1036</v>
      </c>
      <c r="I84" s="67" t="str">
        <f>VLOOKUP(H84,Presupuesto!$B$11:$C$565,2,0)</f>
        <v>BECAS PARA HIJOS DE LOS TRABAJADORES</v>
      </c>
      <c r="J84" s="35" t="str">
        <f t="shared" si="6"/>
        <v>Posgrado</v>
      </c>
      <c r="K84" s="35" t="s">
        <v>361</v>
      </c>
      <c r="L84" s="35"/>
    </row>
    <row r="85" spans="3:12" x14ac:dyDescent="0.25">
      <c r="C85" s="78"/>
      <c r="D85" s="95"/>
      <c r="E85" s="60"/>
      <c r="F85" s="34">
        <f t="shared" si="5"/>
        <v>0</v>
      </c>
      <c r="G85" s="98"/>
      <c r="H85" s="79" t="s">
        <v>1038</v>
      </c>
      <c r="I85" s="67" t="str">
        <f>VLOOKUP(H85,Presupuesto!$B$11:$C$565,2,0)</f>
        <v>BECAS POST GRADO ECONOMIA</v>
      </c>
      <c r="J85" s="35" t="str">
        <f t="shared" si="6"/>
        <v>Posgrado</v>
      </c>
      <c r="K85" s="35" t="s">
        <v>372</v>
      </c>
      <c r="L85" s="35"/>
    </row>
    <row r="86" spans="3:12" x14ac:dyDescent="0.25">
      <c r="C86" s="78"/>
      <c r="D86" s="95"/>
      <c r="E86" s="60"/>
      <c r="F86" s="34">
        <f t="shared" si="5"/>
        <v>0</v>
      </c>
      <c r="G86" s="98"/>
      <c r="H86" s="79" t="s">
        <v>1040</v>
      </c>
      <c r="I86" s="67" t="str">
        <f>VLOOKUP(H86,Presupuesto!$B$11:$C$565,2,0)</f>
        <v>BECAS POST-GRADO DE TRABAJO SOCIAL</v>
      </c>
      <c r="J86" s="35" t="str">
        <f t="shared" si="6"/>
        <v>Posgrado</v>
      </c>
      <c r="K86" s="35" t="s">
        <v>372</v>
      </c>
      <c r="L86" s="35"/>
    </row>
    <row r="87" spans="3:12" x14ac:dyDescent="0.25">
      <c r="C87" s="78"/>
      <c r="D87" s="95"/>
      <c r="E87" s="60"/>
      <c r="F87" s="34">
        <f t="shared" si="5"/>
        <v>0</v>
      </c>
      <c r="G87" s="98"/>
      <c r="H87" s="79" t="s">
        <v>1042</v>
      </c>
      <c r="I87" s="67" t="str">
        <f>VLOOKUP(H87,Presupuesto!$B$11:$C$565,2,0)</f>
        <v>BECAS PROFESIONALIZANTES DOCENTE (PLAN DE REFORMA)</v>
      </c>
      <c r="J87" s="35" t="str">
        <f t="shared" si="6"/>
        <v>Posgrado</v>
      </c>
      <c r="K87" s="35" t="s">
        <v>372</v>
      </c>
      <c r="L87" s="35"/>
    </row>
    <row r="88" spans="3:12" x14ac:dyDescent="0.25">
      <c r="C88" s="78"/>
      <c r="D88" s="95"/>
      <c r="E88" s="60"/>
      <c r="F88" s="34">
        <f t="shared" si="5"/>
        <v>0</v>
      </c>
      <c r="G88" s="98"/>
      <c r="H88" s="79" t="s">
        <v>1044</v>
      </c>
      <c r="I88" s="67" t="str">
        <f>VLOOKUP(H88,Presupuesto!$B$11:$C$565,2,0)</f>
        <v>PRESTAMOS A ESTUDIANTES</v>
      </c>
      <c r="J88" s="35" t="str">
        <f t="shared" si="6"/>
        <v>Posgrado</v>
      </c>
      <c r="K88" s="35" t="s">
        <v>372</v>
      </c>
      <c r="L88" s="35"/>
    </row>
    <row r="89" spans="3:12" x14ac:dyDescent="0.25">
      <c r="C89" s="78"/>
      <c r="D89" s="95"/>
      <c r="E89" s="60"/>
      <c r="F89" s="34">
        <f t="shared" si="5"/>
        <v>0</v>
      </c>
      <c r="G89" s="98"/>
      <c r="H89" s="79" t="s">
        <v>1046</v>
      </c>
      <c r="I89" s="67" t="str">
        <f>VLOOKUP(H89,Presupuesto!$B$11:$C$565,2,0)</f>
        <v>BECAS TALLERES EMPLEADOS A ESTUDIANTES</v>
      </c>
      <c r="J89" s="35" t="str">
        <f t="shared" si="6"/>
        <v>Posgrado</v>
      </c>
      <c r="K89" s="35" t="s">
        <v>372</v>
      </c>
      <c r="L89" s="35"/>
    </row>
    <row r="90" spans="3:12" x14ac:dyDescent="0.25">
      <c r="C90" s="78"/>
      <c r="D90" s="95"/>
      <c r="E90" s="60"/>
      <c r="F90" s="34">
        <f t="shared" si="5"/>
        <v>0</v>
      </c>
      <c r="G90" s="98"/>
      <c r="H90" s="79" t="s">
        <v>1048</v>
      </c>
      <c r="I90" s="67" t="str">
        <f>VLOOKUP(H90,Presupuesto!$B$11:$C$565,2,0)</f>
        <v>BECAS EXTERNAS DE INVESTIGACION</v>
      </c>
      <c r="J90" s="35" t="str">
        <f t="shared" si="6"/>
        <v>Posgrado</v>
      </c>
      <c r="K90" s="35" t="s">
        <v>372</v>
      </c>
      <c r="L90" s="35"/>
    </row>
    <row r="91" spans="3:12" x14ac:dyDescent="0.25">
      <c r="C91" s="78"/>
      <c r="D91" s="95"/>
      <c r="E91" s="60"/>
      <c r="F91" s="34">
        <f t="shared" si="5"/>
        <v>0</v>
      </c>
      <c r="G91" s="98"/>
      <c r="H91" s="79" t="s">
        <v>1050</v>
      </c>
      <c r="I91" s="67" t="str">
        <f>VLOOKUP(H91,Presupuesto!$B$11:$C$565,2,0)</f>
        <v>BECAS SUSTANTIVAS DE INVESTIGACIÓN</v>
      </c>
      <c r="J91" s="35" t="str">
        <f t="shared" si="6"/>
        <v>Posgrado</v>
      </c>
      <c r="K91" s="35" t="s">
        <v>372</v>
      </c>
      <c r="L91" s="35"/>
    </row>
    <row r="92" spans="3:12" x14ac:dyDescent="0.25">
      <c r="C92" s="78"/>
      <c r="D92" s="95"/>
      <c r="E92" s="60"/>
      <c r="F92" s="34">
        <f t="shared" si="5"/>
        <v>0</v>
      </c>
      <c r="G92" s="98"/>
      <c r="H92" s="79" t="s">
        <v>1052</v>
      </c>
      <c r="I92" s="67" t="str">
        <f>VLOOKUP(H92,Presupuesto!$B$11:$C$565,2,0)</f>
        <v>BECAS DE INVEST, PARA ESTUD. DE PREGRADO</v>
      </c>
      <c r="J92" s="35" t="str">
        <f t="shared" si="6"/>
        <v>Posgrado</v>
      </c>
      <c r="K92" s="35" t="s">
        <v>372</v>
      </c>
      <c r="L92" s="35"/>
    </row>
    <row r="93" spans="3:12" x14ac:dyDescent="0.25">
      <c r="C93" s="78"/>
      <c r="D93" s="95"/>
      <c r="E93" s="60"/>
      <c r="F93" s="34">
        <f t="shared" si="5"/>
        <v>0</v>
      </c>
      <c r="G93" s="98"/>
      <c r="H93" s="79" t="s">
        <v>1054</v>
      </c>
      <c r="I93" s="67" t="str">
        <f>VLOOKUP(H93,Presupuesto!$B$11:$C$565,2,0)</f>
        <v>BECAS DE INVEST. PARA DOC.DE POST-GRADO</v>
      </c>
      <c r="J93" s="35" t="str">
        <f t="shared" si="6"/>
        <v>Posgrado</v>
      </c>
      <c r="K93" s="35" t="s">
        <v>372</v>
      </c>
      <c r="L93" s="35"/>
    </row>
    <row r="94" spans="3:12" x14ac:dyDescent="0.25">
      <c r="C94" s="78"/>
      <c r="D94" s="95"/>
      <c r="E94" s="60"/>
      <c r="F94" s="34">
        <f t="shared" si="5"/>
        <v>0</v>
      </c>
      <c r="G94" s="98"/>
      <c r="H94" s="79" t="s">
        <v>1056</v>
      </c>
      <c r="I94" s="67" t="str">
        <f>VLOOKUP(H94,Presupuesto!$B$11:$C$565,2,0)</f>
        <v>BECAS BÁSICAS DE INVESTIGACIÓN</v>
      </c>
      <c r="J94" s="35" t="str">
        <f t="shared" si="6"/>
        <v>Posgrado</v>
      </c>
      <c r="K94" s="35" t="s">
        <v>372</v>
      </c>
      <c r="L94" s="35"/>
    </row>
    <row r="95" spans="3:12" x14ac:dyDescent="0.25">
      <c r="C95" s="78"/>
      <c r="D95" s="95"/>
      <c r="E95" s="60"/>
      <c r="F95" s="34">
        <f t="shared" si="5"/>
        <v>0</v>
      </c>
      <c r="G95" s="98"/>
      <c r="H95" s="79" t="s">
        <v>1058</v>
      </c>
      <c r="I95" s="67" t="str">
        <f>VLOOKUP(H95,Presupuesto!$B$11:$C$565,2,0)</f>
        <v>BECAS RELEVO GENERACIONAL</v>
      </c>
      <c r="J95" s="35" t="str">
        <f t="shared" si="6"/>
        <v>Posgrado</v>
      </c>
      <c r="K95" s="35" t="s">
        <v>372</v>
      </c>
      <c r="L95" s="35"/>
    </row>
    <row r="96" spans="3:12" x14ac:dyDescent="0.25">
      <c r="C96" s="78"/>
      <c r="D96" s="95"/>
      <c r="E96" s="60"/>
      <c r="F96" s="34">
        <f t="shared" si="5"/>
        <v>0</v>
      </c>
      <c r="G96" s="98"/>
      <c r="H96" s="79" t="s">
        <v>1060</v>
      </c>
      <c r="I96" s="67" t="str">
        <f>VLOOKUP(H96,Presupuesto!$B$11:$C$565,2,0)</f>
        <v>BECAS DE EQUIDAD</v>
      </c>
      <c r="J96" s="35" t="str">
        <f t="shared" si="6"/>
        <v>Posgrado</v>
      </c>
      <c r="K96" s="35" t="s">
        <v>372</v>
      </c>
      <c r="L96" s="35"/>
    </row>
    <row r="97" spans="3:12" x14ac:dyDescent="0.25">
      <c r="C97" s="78"/>
      <c r="D97" s="95"/>
      <c r="E97" s="60"/>
      <c r="F97" s="34">
        <f t="shared" si="5"/>
        <v>0</v>
      </c>
      <c r="G97" s="98"/>
      <c r="H97" s="79" t="s">
        <v>1062</v>
      </c>
      <c r="I97" s="67" t="str">
        <f>VLOOKUP(H97,Presupuesto!$B$11:$C$565,2,0)</f>
        <v>PREMIOS AL INVESTIGADOR</v>
      </c>
      <c r="J97" s="35" t="str">
        <f t="shared" si="6"/>
        <v>Posgrado</v>
      </c>
      <c r="K97" s="35" t="s">
        <v>372</v>
      </c>
      <c r="L97" s="35"/>
    </row>
    <row r="98" spans="3:12" x14ac:dyDescent="0.25">
      <c r="C98" s="78"/>
      <c r="D98" s="95"/>
      <c r="E98" s="60"/>
      <c r="F98" s="34">
        <f t="shared" si="5"/>
        <v>0</v>
      </c>
      <c r="G98" s="98"/>
      <c r="H98" s="79" t="s">
        <v>1064</v>
      </c>
      <c r="I98" s="67" t="str">
        <f>VLOOKUP(H98,Presupuesto!$B$11:$C$565,2,0)</f>
        <v>BECAS DE INV. PARA ESTUDIANTES DE POSTGRADO</v>
      </c>
      <c r="J98" s="35" t="str">
        <f t="shared" si="6"/>
        <v>Posgrado</v>
      </c>
      <c r="K98" s="35" t="s">
        <v>372</v>
      </c>
      <c r="L98" s="35"/>
    </row>
    <row r="99" spans="3:12" x14ac:dyDescent="0.25">
      <c r="C99" s="78"/>
      <c r="D99" s="95"/>
      <c r="E99" s="60"/>
      <c r="F99" s="34">
        <f t="shared" si="5"/>
        <v>0</v>
      </c>
      <c r="G99" s="98"/>
      <c r="H99" s="79" t="s">
        <v>1066</v>
      </c>
      <c r="I99" s="67" t="str">
        <f>VLOOKUP(H99,Presupuesto!$B$11:$C$565,2,0)</f>
        <v>Becas Especiales de Investigación</v>
      </c>
      <c r="J99" s="35" t="str">
        <f t="shared" si="6"/>
        <v>Posgrado</v>
      </c>
      <c r="K99" s="35" t="s">
        <v>372</v>
      </c>
      <c r="L99" s="35"/>
    </row>
    <row r="100" spans="3:12" ht="15.75" thickBot="1" x14ac:dyDescent="0.3">
      <c r="C100" s="84"/>
      <c r="D100" s="159"/>
      <c r="E100" s="40"/>
      <c r="F100" s="42">
        <f t="shared" si="5"/>
        <v>0</v>
      </c>
      <c r="G100" s="99"/>
      <c r="H100" s="85"/>
      <c r="I100" s="69" t="e">
        <f>VLOOKUP(H100,Presupuesto!$B$11:$C$565,2,0)</f>
        <v>#N/A</v>
      </c>
      <c r="J100" s="43" t="str">
        <f t="shared" si="6"/>
        <v>Posgrado</v>
      </c>
      <c r="K100" s="61" t="s">
        <v>354</v>
      </c>
      <c r="L100" s="61"/>
    </row>
    <row r="102" spans="3:12" ht="15.75" thickBot="1" x14ac:dyDescent="0.3"/>
    <row r="103" spans="3:12" ht="15.75" thickBot="1" x14ac:dyDescent="0.3">
      <c r="C103" s="94" t="s">
        <v>21</v>
      </c>
      <c r="D103" s="306">
        <f>SUM(F110:F131)</f>
        <v>0</v>
      </c>
      <c r="F103" s="8"/>
      <c r="G103" s="17"/>
      <c r="H103" s="8"/>
      <c r="I103" s="8"/>
    </row>
    <row r="104" spans="3:12" x14ac:dyDescent="0.25">
      <c r="C104" s="8"/>
      <c r="D104" s="3"/>
      <c r="E104" s="30"/>
      <c r="F104" s="30"/>
      <c r="G104" s="30"/>
      <c r="H104" s="14"/>
      <c r="I104" s="14"/>
      <c r="J104" s="14"/>
      <c r="K104" s="49"/>
    </row>
    <row r="105" spans="3:12" x14ac:dyDescent="0.25">
      <c r="C105" s="8"/>
      <c r="D105" s="3"/>
      <c r="E105" s="30"/>
      <c r="F105" s="30"/>
      <c r="G105" s="30"/>
      <c r="H105" s="14"/>
      <c r="I105" s="14"/>
      <c r="J105" s="14"/>
      <c r="K105" s="49"/>
    </row>
    <row r="106" spans="3:12" ht="15.75" x14ac:dyDescent="0.25">
      <c r="C106" s="139" t="s">
        <v>352</v>
      </c>
      <c r="D106" s="302"/>
      <c r="E106" s="30"/>
      <c r="F106" s="30"/>
      <c r="G106" s="30"/>
      <c r="H106" s="14"/>
      <c r="I106" s="14"/>
      <c r="J106" s="14"/>
      <c r="K106" s="49"/>
    </row>
    <row r="107" spans="3:12" ht="18.75" x14ac:dyDescent="0.25">
      <c r="C107" s="147"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
      <c r="E107" s="30"/>
      <c r="F107" s="30"/>
      <c r="G107" s="30"/>
      <c r="H107" s="14"/>
      <c r="I107" s="14"/>
      <c r="J107" s="14"/>
      <c r="K107" s="49"/>
    </row>
    <row r="108" spans="3:12" ht="15.75" thickBot="1" x14ac:dyDescent="0.3">
      <c r="F108" s="30"/>
      <c r="G108" s="14"/>
      <c r="H108" s="14"/>
      <c r="I108" s="14"/>
    </row>
    <row r="109" spans="3:12" ht="30.75" thickBot="1" x14ac:dyDescent="0.3">
      <c r="C109" s="66" t="s">
        <v>12</v>
      </c>
      <c r="D109" s="71" t="s">
        <v>23</v>
      </c>
      <c r="E109" s="73" t="s">
        <v>25</v>
      </c>
      <c r="F109" s="72" t="s">
        <v>6</v>
      </c>
      <c r="G109" s="70" t="s">
        <v>91</v>
      </c>
      <c r="H109" s="73" t="s">
        <v>14</v>
      </c>
      <c r="I109" s="70" t="s">
        <v>92</v>
      </c>
      <c r="J109" s="70" t="s">
        <v>370</v>
      </c>
      <c r="K109" s="70" t="s">
        <v>371</v>
      </c>
      <c r="L109" s="70" t="s">
        <v>425</v>
      </c>
    </row>
    <row r="110" spans="3:12" x14ac:dyDescent="0.25">
      <c r="C110" s="78"/>
      <c r="D110" s="95"/>
      <c r="E110" s="52"/>
      <c r="F110" s="34">
        <f t="shared" ref="F110:F131" si="7">D110*E110</f>
        <v>0</v>
      </c>
      <c r="G110" s="98"/>
      <c r="H110" s="79" t="s">
        <v>1026</v>
      </c>
      <c r="I110" s="67" t="str">
        <f>VLOOKUP(H110,Presupuesto!$B$11:$C$565,2,0)</f>
        <v>BECAS</v>
      </c>
      <c r="J110" s="155" t="s">
        <v>1413</v>
      </c>
      <c r="K110" s="35" t="s">
        <v>354</v>
      </c>
      <c r="L110" s="35"/>
    </row>
    <row r="111" spans="3:12" x14ac:dyDescent="0.25">
      <c r="C111" s="78"/>
      <c r="D111" s="95"/>
      <c r="E111" s="60"/>
      <c r="F111" s="34">
        <f t="shared" si="7"/>
        <v>0</v>
      </c>
      <c r="G111" s="98"/>
      <c r="H111" s="79" t="s">
        <v>1028</v>
      </c>
      <c r="I111" s="67" t="str">
        <f>VLOOKUP(H111,Presupuesto!$B$11:$C$565,2,0)</f>
        <v>BECAS ESTUDIANTES DE PREGRADO (PLAN REFORMA)</v>
      </c>
      <c r="J111" s="35" t="str">
        <f>$J$110</f>
        <v>Posgrado</v>
      </c>
      <c r="K111" s="35" t="s">
        <v>372</v>
      </c>
      <c r="L111" s="35"/>
    </row>
    <row r="112" spans="3:12" x14ac:dyDescent="0.25">
      <c r="C112" s="78"/>
      <c r="D112" s="95"/>
      <c r="E112" s="60"/>
      <c r="F112" s="34">
        <f t="shared" si="7"/>
        <v>0</v>
      </c>
      <c r="G112" s="98"/>
      <c r="H112" s="79" t="s">
        <v>1030</v>
      </c>
      <c r="I112" s="67" t="str">
        <f>VLOOKUP(H112,Presupuesto!$B$11:$C$565,2,0)</f>
        <v>BECAS CONVENIO MINISTERIO SALUD -IHSS-UNAH</v>
      </c>
      <c r="J112" s="35" t="str">
        <f t="shared" ref="J112:J131" si="8">$J$110</f>
        <v>Posgrado</v>
      </c>
      <c r="K112" s="35" t="s">
        <v>372</v>
      </c>
      <c r="L112" s="35"/>
    </row>
    <row r="113" spans="3:12" x14ac:dyDescent="0.25">
      <c r="C113" s="78"/>
      <c r="D113" s="95"/>
      <c r="E113" s="60"/>
      <c r="F113" s="34">
        <f t="shared" si="7"/>
        <v>0</v>
      </c>
      <c r="G113" s="98"/>
      <c r="H113" s="79" t="s">
        <v>1032</v>
      </c>
      <c r="I113" s="67" t="str">
        <f>VLOOKUP(H113,Presupuesto!$B$11:$C$565,2,0)</f>
        <v>BECAS DE ACTUALIZACION Y CAPACITACION DOCENTE</v>
      </c>
      <c r="J113" s="35" t="str">
        <f t="shared" si="8"/>
        <v>Posgrado</v>
      </c>
      <c r="K113" s="35" t="s">
        <v>372</v>
      </c>
      <c r="L113" s="35"/>
    </row>
    <row r="114" spans="3:12" x14ac:dyDescent="0.25">
      <c r="C114" s="78"/>
      <c r="D114" s="95"/>
      <c r="E114" s="60"/>
      <c r="F114" s="34">
        <f t="shared" si="7"/>
        <v>0</v>
      </c>
      <c r="G114" s="98"/>
      <c r="H114" s="79" t="s">
        <v>1034</v>
      </c>
      <c r="I114" s="67" t="str">
        <f>VLOOKUP(H114,Presupuesto!$B$11:$C$565,2,0)</f>
        <v>BECAS EXCELENCIA ACADEMICA</v>
      </c>
      <c r="J114" s="35" t="str">
        <f t="shared" si="8"/>
        <v>Posgrado</v>
      </c>
      <c r="K114" s="35" t="s">
        <v>372</v>
      </c>
      <c r="L114" s="35"/>
    </row>
    <row r="115" spans="3:12" x14ac:dyDescent="0.25">
      <c r="C115" s="78"/>
      <c r="D115" s="95"/>
      <c r="E115" s="60"/>
      <c r="F115" s="34">
        <f t="shared" si="7"/>
        <v>0</v>
      </c>
      <c r="G115" s="98"/>
      <c r="H115" s="79" t="s">
        <v>1036</v>
      </c>
      <c r="I115" s="67" t="str">
        <f>VLOOKUP(H115,Presupuesto!$B$11:$C$565,2,0)</f>
        <v>BECAS PARA HIJOS DE LOS TRABAJADORES</v>
      </c>
      <c r="J115" s="35" t="str">
        <f t="shared" si="8"/>
        <v>Posgrado</v>
      </c>
      <c r="K115" s="35" t="s">
        <v>361</v>
      </c>
      <c r="L115" s="35"/>
    </row>
    <row r="116" spans="3:12" x14ac:dyDescent="0.25">
      <c r="C116" s="78"/>
      <c r="D116" s="95"/>
      <c r="E116" s="60"/>
      <c r="F116" s="34">
        <f t="shared" si="7"/>
        <v>0</v>
      </c>
      <c r="G116" s="98"/>
      <c r="H116" s="79" t="s">
        <v>1038</v>
      </c>
      <c r="I116" s="67" t="str">
        <f>VLOOKUP(H116,Presupuesto!$B$11:$C$565,2,0)</f>
        <v>BECAS POST GRADO ECONOMIA</v>
      </c>
      <c r="J116" s="35" t="str">
        <f t="shared" si="8"/>
        <v>Posgrado</v>
      </c>
      <c r="K116" s="35" t="s">
        <v>372</v>
      </c>
      <c r="L116" s="35"/>
    </row>
    <row r="117" spans="3:12" x14ac:dyDescent="0.25">
      <c r="C117" s="78"/>
      <c r="D117" s="95"/>
      <c r="E117" s="60"/>
      <c r="F117" s="34">
        <f t="shared" si="7"/>
        <v>0</v>
      </c>
      <c r="G117" s="98"/>
      <c r="H117" s="79" t="s">
        <v>1040</v>
      </c>
      <c r="I117" s="67" t="str">
        <f>VLOOKUP(H117,Presupuesto!$B$11:$C$565,2,0)</f>
        <v>BECAS POST-GRADO DE TRABAJO SOCIAL</v>
      </c>
      <c r="J117" s="35" t="str">
        <f t="shared" si="8"/>
        <v>Posgrado</v>
      </c>
      <c r="K117" s="35" t="s">
        <v>372</v>
      </c>
      <c r="L117" s="35"/>
    </row>
    <row r="118" spans="3:12" x14ac:dyDescent="0.25">
      <c r="C118" s="78"/>
      <c r="D118" s="95"/>
      <c r="E118" s="60"/>
      <c r="F118" s="34">
        <f t="shared" si="7"/>
        <v>0</v>
      </c>
      <c r="G118" s="98"/>
      <c r="H118" s="79" t="s">
        <v>1042</v>
      </c>
      <c r="I118" s="67" t="str">
        <f>VLOOKUP(H118,Presupuesto!$B$11:$C$565,2,0)</f>
        <v>BECAS PROFESIONALIZANTES DOCENTE (PLAN DE REFORMA)</v>
      </c>
      <c r="J118" s="35" t="str">
        <f t="shared" si="8"/>
        <v>Posgrado</v>
      </c>
      <c r="K118" s="35" t="s">
        <v>372</v>
      </c>
      <c r="L118" s="35"/>
    </row>
    <row r="119" spans="3:12" x14ac:dyDescent="0.25">
      <c r="C119" s="78"/>
      <c r="D119" s="95"/>
      <c r="E119" s="60"/>
      <c r="F119" s="34">
        <f t="shared" si="7"/>
        <v>0</v>
      </c>
      <c r="G119" s="98"/>
      <c r="H119" s="79" t="s">
        <v>1044</v>
      </c>
      <c r="I119" s="67" t="str">
        <f>VLOOKUP(H119,Presupuesto!$B$11:$C$565,2,0)</f>
        <v>PRESTAMOS A ESTUDIANTES</v>
      </c>
      <c r="J119" s="35" t="str">
        <f t="shared" si="8"/>
        <v>Posgrado</v>
      </c>
      <c r="K119" s="35" t="s">
        <v>372</v>
      </c>
      <c r="L119" s="35"/>
    </row>
    <row r="120" spans="3:12" x14ac:dyDescent="0.25">
      <c r="C120" s="78"/>
      <c r="D120" s="95"/>
      <c r="E120" s="60"/>
      <c r="F120" s="34">
        <f t="shared" si="7"/>
        <v>0</v>
      </c>
      <c r="G120" s="98"/>
      <c r="H120" s="79" t="s">
        <v>1046</v>
      </c>
      <c r="I120" s="67" t="str">
        <f>VLOOKUP(H120,Presupuesto!$B$11:$C$565,2,0)</f>
        <v>BECAS TALLERES EMPLEADOS A ESTUDIANTES</v>
      </c>
      <c r="J120" s="35" t="str">
        <f t="shared" si="8"/>
        <v>Posgrado</v>
      </c>
      <c r="K120" s="35" t="s">
        <v>372</v>
      </c>
      <c r="L120" s="35"/>
    </row>
    <row r="121" spans="3:12" x14ac:dyDescent="0.25">
      <c r="C121" s="78"/>
      <c r="D121" s="95"/>
      <c r="E121" s="60"/>
      <c r="F121" s="34">
        <f t="shared" si="7"/>
        <v>0</v>
      </c>
      <c r="G121" s="98"/>
      <c r="H121" s="79" t="s">
        <v>1048</v>
      </c>
      <c r="I121" s="67" t="str">
        <f>VLOOKUP(H121,Presupuesto!$B$11:$C$565,2,0)</f>
        <v>BECAS EXTERNAS DE INVESTIGACION</v>
      </c>
      <c r="J121" s="35" t="str">
        <f t="shared" si="8"/>
        <v>Posgrado</v>
      </c>
      <c r="K121" s="35" t="s">
        <v>372</v>
      </c>
      <c r="L121" s="35"/>
    </row>
    <row r="122" spans="3:12" x14ac:dyDescent="0.25">
      <c r="C122" s="78"/>
      <c r="D122" s="95"/>
      <c r="E122" s="60"/>
      <c r="F122" s="34">
        <f t="shared" si="7"/>
        <v>0</v>
      </c>
      <c r="G122" s="98"/>
      <c r="H122" s="79" t="s">
        <v>1050</v>
      </c>
      <c r="I122" s="67" t="str">
        <f>VLOOKUP(H122,Presupuesto!$B$11:$C$565,2,0)</f>
        <v>BECAS SUSTANTIVAS DE INVESTIGACIÓN</v>
      </c>
      <c r="J122" s="35" t="str">
        <f t="shared" si="8"/>
        <v>Posgrado</v>
      </c>
      <c r="K122" s="35" t="s">
        <v>372</v>
      </c>
      <c r="L122" s="35"/>
    </row>
    <row r="123" spans="3:12" x14ac:dyDescent="0.25">
      <c r="C123" s="78"/>
      <c r="D123" s="95"/>
      <c r="E123" s="60"/>
      <c r="F123" s="34">
        <f t="shared" si="7"/>
        <v>0</v>
      </c>
      <c r="G123" s="98"/>
      <c r="H123" s="79" t="s">
        <v>1052</v>
      </c>
      <c r="I123" s="67" t="str">
        <f>VLOOKUP(H123,Presupuesto!$B$11:$C$565,2,0)</f>
        <v>BECAS DE INVEST, PARA ESTUD. DE PREGRADO</v>
      </c>
      <c r="J123" s="35" t="str">
        <f t="shared" si="8"/>
        <v>Posgrado</v>
      </c>
      <c r="K123" s="35" t="s">
        <v>372</v>
      </c>
      <c r="L123" s="35"/>
    </row>
    <row r="124" spans="3:12" x14ac:dyDescent="0.25">
      <c r="C124" s="78"/>
      <c r="D124" s="95"/>
      <c r="E124" s="60"/>
      <c r="F124" s="34">
        <f t="shared" si="7"/>
        <v>0</v>
      </c>
      <c r="G124" s="98"/>
      <c r="H124" s="79" t="s">
        <v>1054</v>
      </c>
      <c r="I124" s="67" t="str">
        <f>VLOOKUP(H124,Presupuesto!$B$11:$C$565,2,0)</f>
        <v>BECAS DE INVEST. PARA DOC.DE POST-GRADO</v>
      </c>
      <c r="J124" s="35" t="str">
        <f t="shared" si="8"/>
        <v>Posgrado</v>
      </c>
      <c r="K124" s="35" t="s">
        <v>372</v>
      </c>
      <c r="L124" s="35"/>
    </row>
    <row r="125" spans="3:12" x14ac:dyDescent="0.25">
      <c r="C125" s="78"/>
      <c r="D125" s="95"/>
      <c r="E125" s="60"/>
      <c r="F125" s="34">
        <f t="shared" si="7"/>
        <v>0</v>
      </c>
      <c r="G125" s="98"/>
      <c r="H125" s="79" t="s">
        <v>1056</v>
      </c>
      <c r="I125" s="67" t="str">
        <f>VLOOKUP(H125,Presupuesto!$B$11:$C$565,2,0)</f>
        <v>BECAS BÁSICAS DE INVESTIGACIÓN</v>
      </c>
      <c r="J125" s="35" t="str">
        <f t="shared" si="8"/>
        <v>Posgrado</v>
      </c>
      <c r="K125" s="35" t="s">
        <v>372</v>
      </c>
      <c r="L125" s="35"/>
    </row>
    <row r="126" spans="3:12" x14ac:dyDescent="0.25">
      <c r="C126" s="78"/>
      <c r="D126" s="95"/>
      <c r="E126" s="60"/>
      <c r="F126" s="34">
        <f t="shared" si="7"/>
        <v>0</v>
      </c>
      <c r="G126" s="98"/>
      <c r="H126" s="79" t="s">
        <v>1058</v>
      </c>
      <c r="I126" s="67" t="str">
        <f>VLOOKUP(H126,Presupuesto!$B$11:$C$565,2,0)</f>
        <v>BECAS RELEVO GENERACIONAL</v>
      </c>
      <c r="J126" s="35" t="str">
        <f t="shared" si="8"/>
        <v>Posgrado</v>
      </c>
      <c r="K126" s="35" t="s">
        <v>372</v>
      </c>
      <c r="L126" s="35"/>
    </row>
    <row r="127" spans="3:12" x14ac:dyDescent="0.25">
      <c r="C127" s="78"/>
      <c r="D127" s="95"/>
      <c r="E127" s="60"/>
      <c r="F127" s="34">
        <f t="shared" si="7"/>
        <v>0</v>
      </c>
      <c r="G127" s="98"/>
      <c r="H127" s="79" t="s">
        <v>1060</v>
      </c>
      <c r="I127" s="67" t="str">
        <f>VLOOKUP(H127,Presupuesto!$B$11:$C$565,2,0)</f>
        <v>BECAS DE EQUIDAD</v>
      </c>
      <c r="J127" s="35" t="str">
        <f t="shared" si="8"/>
        <v>Posgrado</v>
      </c>
      <c r="K127" s="35" t="s">
        <v>372</v>
      </c>
      <c r="L127" s="35"/>
    </row>
    <row r="128" spans="3:12" x14ac:dyDescent="0.25">
      <c r="C128" s="78"/>
      <c r="D128" s="95"/>
      <c r="E128" s="60"/>
      <c r="F128" s="34">
        <f t="shared" si="7"/>
        <v>0</v>
      </c>
      <c r="G128" s="98"/>
      <c r="H128" s="79" t="s">
        <v>1062</v>
      </c>
      <c r="I128" s="67" t="str">
        <f>VLOOKUP(H128,Presupuesto!$B$11:$C$565,2,0)</f>
        <v>PREMIOS AL INVESTIGADOR</v>
      </c>
      <c r="J128" s="35" t="str">
        <f t="shared" si="8"/>
        <v>Posgrado</v>
      </c>
      <c r="K128" s="35" t="s">
        <v>372</v>
      </c>
      <c r="L128" s="35"/>
    </row>
    <row r="129" spans="3:12" x14ac:dyDescent="0.25">
      <c r="C129" s="78"/>
      <c r="D129" s="95"/>
      <c r="E129" s="60"/>
      <c r="F129" s="34">
        <f t="shared" si="7"/>
        <v>0</v>
      </c>
      <c r="G129" s="98"/>
      <c r="H129" s="79" t="s">
        <v>1064</v>
      </c>
      <c r="I129" s="67" t="str">
        <f>VLOOKUP(H129,Presupuesto!$B$11:$C$565,2,0)</f>
        <v>BECAS DE INV. PARA ESTUDIANTES DE POSTGRADO</v>
      </c>
      <c r="J129" s="35" t="str">
        <f t="shared" si="8"/>
        <v>Posgrado</v>
      </c>
      <c r="K129" s="35" t="s">
        <v>372</v>
      </c>
      <c r="L129" s="35"/>
    </row>
    <row r="130" spans="3:12" x14ac:dyDescent="0.25">
      <c r="C130" s="78"/>
      <c r="D130" s="95"/>
      <c r="E130" s="60"/>
      <c r="F130" s="34">
        <f t="shared" si="7"/>
        <v>0</v>
      </c>
      <c r="G130" s="98"/>
      <c r="H130" s="79" t="s">
        <v>1066</v>
      </c>
      <c r="I130" s="67" t="str">
        <f>VLOOKUP(H130,Presupuesto!$B$11:$C$565,2,0)</f>
        <v>Becas Especiales de Investigación</v>
      </c>
      <c r="J130" s="35" t="str">
        <f t="shared" si="8"/>
        <v>Posgrado</v>
      </c>
      <c r="K130" s="35" t="s">
        <v>372</v>
      </c>
      <c r="L130" s="35"/>
    </row>
    <row r="131" spans="3:12" ht="15.75" thickBot="1" x14ac:dyDescent="0.3">
      <c r="C131" s="84"/>
      <c r="D131" s="159"/>
      <c r="E131" s="40"/>
      <c r="F131" s="42">
        <f t="shared" si="7"/>
        <v>0</v>
      </c>
      <c r="G131" s="99"/>
      <c r="H131" s="85"/>
      <c r="I131" s="69" t="e">
        <f>VLOOKUP(H131,Presupuesto!$B$11:$C$565,2,0)</f>
        <v>#N/A</v>
      </c>
      <c r="J131" s="43" t="str">
        <f t="shared" si="8"/>
        <v>Posgrado</v>
      </c>
      <c r="K131" s="61" t="s">
        <v>354</v>
      </c>
      <c r="L131" s="61"/>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23" customWidth="1"/>
    <col min="2" max="2" width="7.85546875" style="23" customWidth="1"/>
    <col min="3" max="3" width="51.7109375" style="23" customWidth="1"/>
    <col min="4" max="4" width="26.85546875" style="23" bestFit="1" customWidth="1"/>
    <col min="5" max="5" width="36.7109375" style="23" bestFit="1" customWidth="1"/>
    <col min="6" max="6" width="21.85546875" style="23" customWidth="1"/>
    <col min="7" max="7" width="16.5703125" style="15" customWidth="1"/>
    <col min="8" max="8" width="24.140625" style="23" bestFit="1" customWidth="1"/>
    <col min="9" max="9" width="36" style="23" bestFit="1" customWidth="1"/>
    <col min="10" max="10" width="28.140625" style="23" bestFit="1" customWidth="1"/>
    <col min="11" max="11" width="19.85546875" style="23" bestFit="1" customWidth="1"/>
    <col min="12" max="12" width="12.7109375" style="23" bestFit="1" customWidth="1"/>
    <col min="13" max="16384" width="11.5703125" style="23"/>
  </cols>
  <sheetData>
    <row r="1" spans="1:555" ht="26.25" hidden="1" x14ac:dyDescent="0.25">
      <c r="A1" s="124" t="s">
        <v>211</v>
      </c>
      <c r="B1" s="127" t="s">
        <v>212</v>
      </c>
      <c r="C1" s="118" t="s">
        <v>213</v>
      </c>
      <c r="D1" s="118" t="s">
        <v>456</v>
      </c>
      <c r="E1" s="118" t="s">
        <v>458</v>
      </c>
      <c r="F1" s="118" t="s">
        <v>460</v>
      </c>
      <c r="G1" s="118" t="s">
        <v>462</v>
      </c>
      <c r="H1" s="118" t="s">
        <v>464</v>
      </c>
      <c r="I1" s="118" t="s">
        <v>466</v>
      </c>
      <c r="J1" s="118" t="s">
        <v>214</v>
      </c>
      <c r="K1" s="118" t="s">
        <v>469</v>
      </c>
      <c r="L1" s="118" t="s">
        <v>215</v>
      </c>
      <c r="M1" s="118" t="s">
        <v>471</v>
      </c>
      <c r="N1" s="118" t="s">
        <v>473</v>
      </c>
      <c r="O1" s="118" t="s">
        <v>475</v>
      </c>
      <c r="P1" s="118" t="s">
        <v>216</v>
      </c>
      <c r="Q1" s="118" t="s">
        <v>476</v>
      </c>
      <c r="R1" s="118" t="s">
        <v>479</v>
      </c>
      <c r="S1" s="118" t="s">
        <v>217</v>
      </c>
      <c r="T1" s="118" t="s">
        <v>481</v>
      </c>
      <c r="U1" s="118" t="s">
        <v>218</v>
      </c>
      <c r="V1" s="118" t="s">
        <v>482</v>
      </c>
      <c r="W1" s="118" t="s">
        <v>483</v>
      </c>
      <c r="X1" s="118" t="s">
        <v>487</v>
      </c>
      <c r="Y1" s="118" t="s">
        <v>234</v>
      </c>
      <c r="Z1" s="118" t="s">
        <v>488</v>
      </c>
      <c r="AA1" s="118" t="s">
        <v>490</v>
      </c>
      <c r="AB1" s="118" t="s">
        <v>492</v>
      </c>
      <c r="AC1" s="118" t="s">
        <v>235</v>
      </c>
      <c r="AD1" s="118" t="s">
        <v>494</v>
      </c>
      <c r="AE1" s="118" t="s">
        <v>496</v>
      </c>
      <c r="AF1" s="118" t="s">
        <v>498</v>
      </c>
      <c r="AG1" s="118" t="s">
        <v>500</v>
      </c>
      <c r="AH1" s="118" t="s">
        <v>210</v>
      </c>
      <c r="AI1" s="118" t="s">
        <v>502</v>
      </c>
      <c r="AJ1" s="127" t="s">
        <v>219</v>
      </c>
      <c r="AK1" s="118" t="s">
        <v>504</v>
      </c>
      <c r="AL1" s="118" t="s">
        <v>220</v>
      </c>
      <c r="AM1" s="118" t="s">
        <v>506</v>
      </c>
      <c r="AN1" s="118" t="s">
        <v>508</v>
      </c>
      <c r="AO1" s="118" t="s">
        <v>221</v>
      </c>
      <c r="AP1" s="118" t="s">
        <v>510</v>
      </c>
      <c r="AQ1" s="118" t="s">
        <v>512</v>
      </c>
      <c r="AR1" s="118" t="s">
        <v>222</v>
      </c>
      <c r="AS1" s="118" t="s">
        <v>513</v>
      </c>
      <c r="AT1" s="118" t="s">
        <v>515</v>
      </c>
      <c r="AU1" s="118" t="s">
        <v>516</v>
      </c>
      <c r="AV1" s="118" t="s">
        <v>517</v>
      </c>
      <c r="AW1" s="118" t="s">
        <v>519</v>
      </c>
      <c r="AX1" s="118" t="s">
        <v>521</v>
      </c>
      <c r="AY1" s="118" t="s">
        <v>522</v>
      </c>
      <c r="AZ1" s="118" t="s">
        <v>223</v>
      </c>
      <c r="BA1" s="118" t="s">
        <v>524</v>
      </c>
      <c r="BB1" s="118" t="s">
        <v>526</v>
      </c>
      <c r="BC1" s="118" t="s">
        <v>528</v>
      </c>
      <c r="BD1" s="118" t="s">
        <v>530</v>
      </c>
      <c r="BE1" s="118" t="s">
        <v>532</v>
      </c>
      <c r="BF1" s="118" t="s">
        <v>534</v>
      </c>
      <c r="BG1" s="118" t="s">
        <v>536</v>
      </c>
      <c r="BH1" s="118" t="s">
        <v>538</v>
      </c>
      <c r="BI1" s="118" t="s">
        <v>236</v>
      </c>
      <c r="BJ1" s="118" t="s">
        <v>540</v>
      </c>
      <c r="BK1" s="118" t="s">
        <v>542</v>
      </c>
      <c r="BL1" s="118" t="s">
        <v>544</v>
      </c>
      <c r="BM1" s="118" t="s">
        <v>546</v>
      </c>
      <c r="BN1" s="118" t="s">
        <v>548</v>
      </c>
      <c r="BO1" s="118" t="s">
        <v>550</v>
      </c>
      <c r="BP1" s="118" t="s">
        <v>552</v>
      </c>
      <c r="BQ1" s="118" t="s">
        <v>554</v>
      </c>
      <c r="BR1" s="118" t="s">
        <v>556</v>
      </c>
      <c r="BS1" s="118" t="s">
        <v>558</v>
      </c>
      <c r="BT1" s="127" t="s">
        <v>224</v>
      </c>
      <c r="BU1" s="118" t="s">
        <v>225</v>
      </c>
      <c r="BV1" s="118" t="s">
        <v>560</v>
      </c>
      <c r="BW1" s="118" t="s">
        <v>226</v>
      </c>
      <c r="BX1" s="118" t="s">
        <v>562</v>
      </c>
      <c r="BY1" s="118" t="s">
        <v>564</v>
      </c>
      <c r="BZ1" s="127" t="s">
        <v>227</v>
      </c>
      <c r="CA1" s="118" t="s">
        <v>228</v>
      </c>
      <c r="CB1" s="118" t="s">
        <v>566</v>
      </c>
      <c r="CC1" s="118" t="s">
        <v>229</v>
      </c>
      <c r="CD1" s="118" t="s">
        <v>568</v>
      </c>
      <c r="CE1" s="118" t="s">
        <v>570</v>
      </c>
      <c r="CF1" s="118" t="s">
        <v>572</v>
      </c>
      <c r="CG1" s="127" t="s">
        <v>230</v>
      </c>
      <c r="CH1" s="118" t="s">
        <v>578</v>
      </c>
      <c r="CI1" s="118" t="s">
        <v>580</v>
      </c>
      <c r="CJ1" s="118" t="s">
        <v>231</v>
      </c>
      <c r="CK1" s="118" t="s">
        <v>574</v>
      </c>
      <c r="CL1" s="118" t="s">
        <v>576</v>
      </c>
      <c r="CM1" s="118" t="s">
        <v>232</v>
      </c>
      <c r="CN1" s="118" t="s">
        <v>582</v>
      </c>
      <c r="CO1" s="118" t="s">
        <v>233</v>
      </c>
      <c r="CP1" s="118" t="s">
        <v>583</v>
      </c>
      <c r="CQ1" s="115" t="s">
        <v>237</v>
      </c>
      <c r="CR1" s="127" t="s">
        <v>238</v>
      </c>
      <c r="CS1" s="118" t="s">
        <v>584</v>
      </c>
      <c r="CT1" s="118" t="s">
        <v>585</v>
      </c>
      <c r="CU1" s="118" t="s">
        <v>587</v>
      </c>
      <c r="CV1" s="118" t="s">
        <v>239</v>
      </c>
      <c r="CW1" s="118" t="s">
        <v>589</v>
      </c>
      <c r="CX1" s="118" t="s">
        <v>591</v>
      </c>
      <c r="CY1" s="118" t="s">
        <v>593</v>
      </c>
      <c r="CZ1" s="118" t="s">
        <v>595</v>
      </c>
      <c r="DA1" s="118" t="s">
        <v>597</v>
      </c>
      <c r="DB1" s="118" t="s">
        <v>599</v>
      </c>
      <c r="DC1" s="127" t="s">
        <v>240</v>
      </c>
      <c r="DD1" s="118" t="s">
        <v>241</v>
      </c>
      <c r="DE1" s="118" t="s">
        <v>601</v>
      </c>
      <c r="DF1" s="118" t="s">
        <v>242</v>
      </c>
      <c r="DG1" s="118" t="s">
        <v>603</v>
      </c>
      <c r="DH1" s="118" t="s">
        <v>605</v>
      </c>
      <c r="DI1" s="118" t="s">
        <v>607</v>
      </c>
      <c r="DJ1" s="118" t="s">
        <v>609</v>
      </c>
      <c r="DK1" s="118" t="s">
        <v>611</v>
      </c>
      <c r="DL1" s="118" t="s">
        <v>613</v>
      </c>
      <c r="DM1" s="118" t="s">
        <v>615</v>
      </c>
      <c r="DN1" s="118" t="s">
        <v>243</v>
      </c>
      <c r="DO1" s="118" t="s">
        <v>617</v>
      </c>
      <c r="DP1" s="118" t="s">
        <v>619</v>
      </c>
      <c r="DQ1" s="118" t="s">
        <v>621</v>
      </c>
      <c r="DR1" s="127" t="s">
        <v>244</v>
      </c>
      <c r="DS1" s="118" t="s">
        <v>623</v>
      </c>
      <c r="DT1" s="118" t="s">
        <v>245</v>
      </c>
      <c r="DU1" s="118" t="s">
        <v>625</v>
      </c>
      <c r="DV1" s="118" t="s">
        <v>246</v>
      </c>
      <c r="DW1" s="118" t="s">
        <v>627</v>
      </c>
      <c r="DX1" s="118" t="s">
        <v>629</v>
      </c>
      <c r="DY1" s="118" t="s">
        <v>631</v>
      </c>
      <c r="DZ1" s="118" t="s">
        <v>633</v>
      </c>
      <c r="EA1" s="118" t="s">
        <v>635</v>
      </c>
      <c r="EB1" s="118" t="s">
        <v>637</v>
      </c>
      <c r="EC1" s="118" t="s">
        <v>639</v>
      </c>
      <c r="ED1" s="118" t="s">
        <v>641</v>
      </c>
      <c r="EE1" s="118" t="s">
        <v>643</v>
      </c>
      <c r="EF1" s="118" t="s">
        <v>645</v>
      </c>
      <c r="EG1" s="118" t="s">
        <v>647</v>
      </c>
      <c r="EH1" s="127" t="s">
        <v>247</v>
      </c>
      <c r="EI1" s="118" t="s">
        <v>649</v>
      </c>
      <c r="EJ1" s="118" t="s">
        <v>248</v>
      </c>
      <c r="EK1" s="118" t="s">
        <v>651</v>
      </c>
      <c r="EL1" s="118" t="s">
        <v>653</v>
      </c>
      <c r="EM1" s="118" t="s">
        <v>249</v>
      </c>
      <c r="EN1" s="118" t="s">
        <v>655</v>
      </c>
      <c r="EO1" s="118" t="s">
        <v>657</v>
      </c>
      <c r="EP1" s="118" t="s">
        <v>250</v>
      </c>
      <c r="EQ1" s="118" t="s">
        <v>659</v>
      </c>
      <c r="ER1" s="118" t="s">
        <v>661</v>
      </c>
      <c r="ES1" s="118" t="s">
        <v>663</v>
      </c>
      <c r="ET1" s="118" t="s">
        <v>251</v>
      </c>
      <c r="EU1" s="118" t="s">
        <v>665</v>
      </c>
      <c r="EV1" s="118" t="s">
        <v>667</v>
      </c>
      <c r="EW1" s="127" t="s">
        <v>252</v>
      </c>
      <c r="EX1" s="118" t="s">
        <v>253</v>
      </c>
      <c r="EY1" s="118" t="s">
        <v>669</v>
      </c>
      <c r="EZ1" s="118" t="s">
        <v>671</v>
      </c>
      <c r="FA1" s="118" t="s">
        <v>673</v>
      </c>
      <c r="FB1" s="118" t="s">
        <v>675</v>
      </c>
      <c r="FC1" s="118" t="s">
        <v>254</v>
      </c>
      <c r="FD1" s="118" t="s">
        <v>677</v>
      </c>
      <c r="FE1" s="118" t="s">
        <v>679</v>
      </c>
      <c r="FF1" s="118" t="s">
        <v>681</v>
      </c>
      <c r="FG1" s="118" t="s">
        <v>683</v>
      </c>
      <c r="FH1" s="118" t="s">
        <v>685</v>
      </c>
      <c r="FI1" s="118" t="s">
        <v>255</v>
      </c>
      <c r="FJ1" s="118" t="s">
        <v>688</v>
      </c>
      <c r="FK1" s="118" t="s">
        <v>256</v>
      </c>
      <c r="FL1" s="118" t="s">
        <v>691</v>
      </c>
      <c r="FM1" s="118" t="s">
        <v>692</v>
      </c>
      <c r="FN1" s="118" t="s">
        <v>694</v>
      </c>
      <c r="FO1" s="118" t="s">
        <v>257</v>
      </c>
      <c r="FP1" s="118" t="s">
        <v>697</v>
      </c>
      <c r="FQ1" s="118" t="s">
        <v>698</v>
      </c>
      <c r="FR1" s="118" t="s">
        <v>700</v>
      </c>
      <c r="FS1" s="118" t="s">
        <v>258</v>
      </c>
      <c r="FT1" s="118" t="s">
        <v>703</v>
      </c>
      <c r="FU1" s="118" t="s">
        <v>705</v>
      </c>
      <c r="FV1" s="118" t="s">
        <v>707</v>
      </c>
      <c r="FW1" s="127" t="s">
        <v>259</v>
      </c>
      <c r="FX1" s="127" t="s">
        <v>260</v>
      </c>
      <c r="FY1" s="118" t="s">
        <v>266</v>
      </c>
      <c r="FZ1" s="118" t="s">
        <v>709</v>
      </c>
      <c r="GA1" s="118" t="s">
        <v>711</v>
      </c>
      <c r="GB1" s="118" t="s">
        <v>713</v>
      </c>
      <c r="GC1" s="118" t="s">
        <v>715</v>
      </c>
      <c r="GD1" s="118" t="s">
        <v>717</v>
      </c>
      <c r="GE1" s="118" t="s">
        <v>719</v>
      </c>
      <c r="GF1" s="127" t="s">
        <v>261</v>
      </c>
      <c r="GG1" s="118" t="s">
        <v>267</v>
      </c>
      <c r="GH1" s="118" t="s">
        <v>721</v>
      </c>
      <c r="GI1" s="118" t="s">
        <v>723</v>
      </c>
      <c r="GJ1" s="118" t="s">
        <v>724</v>
      </c>
      <c r="GK1" s="118" t="s">
        <v>268</v>
      </c>
      <c r="GL1" s="118" t="s">
        <v>727</v>
      </c>
      <c r="GM1" s="118" t="s">
        <v>728</v>
      </c>
      <c r="GN1" s="127" t="s">
        <v>262</v>
      </c>
      <c r="GO1" s="118" t="s">
        <v>263</v>
      </c>
      <c r="GP1" s="118" t="s">
        <v>730</v>
      </c>
      <c r="GQ1" s="118" t="s">
        <v>732</v>
      </c>
      <c r="GR1" s="118" t="s">
        <v>734</v>
      </c>
      <c r="GS1" s="118" t="s">
        <v>736</v>
      </c>
      <c r="GT1" s="118" t="s">
        <v>738</v>
      </c>
      <c r="GU1" s="127" t="s">
        <v>264</v>
      </c>
      <c r="GV1" s="118" t="s">
        <v>265</v>
      </c>
      <c r="GW1" s="118" t="s">
        <v>740</v>
      </c>
      <c r="GX1" s="118" t="s">
        <v>742</v>
      </c>
      <c r="GY1" s="118" t="s">
        <v>744</v>
      </c>
      <c r="GZ1" s="118" t="s">
        <v>746</v>
      </c>
      <c r="HA1" s="118" t="s">
        <v>748</v>
      </c>
      <c r="HB1" s="118" t="s">
        <v>750</v>
      </c>
      <c r="HC1" s="115" t="s">
        <v>269</v>
      </c>
      <c r="HD1" s="127" t="s">
        <v>270</v>
      </c>
      <c r="HE1" s="118" t="s">
        <v>271</v>
      </c>
      <c r="HF1" s="118" t="s">
        <v>752</v>
      </c>
      <c r="HG1" s="118" t="s">
        <v>754</v>
      </c>
      <c r="HH1" s="118" t="s">
        <v>756</v>
      </c>
      <c r="HI1" s="118" t="s">
        <v>758</v>
      </c>
      <c r="HJ1" s="118" t="s">
        <v>272</v>
      </c>
      <c r="HK1" s="118" t="s">
        <v>761</v>
      </c>
      <c r="HL1" s="118" t="s">
        <v>289</v>
      </c>
      <c r="HM1" s="118" t="s">
        <v>799</v>
      </c>
      <c r="HN1" s="118" t="s">
        <v>801</v>
      </c>
      <c r="HO1" s="118" t="s">
        <v>803</v>
      </c>
      <c r="HP1" s="127" t="s">
        <v>273</v>
      </c>
      <c r="HQ1" s="118" t="s">
        <v>763</v>
      </c>
      <c r="HR1" s="118" t="s">
        <v>765</v>
      </c>
      <c r="HS1" s="118" t="s">
        <v>274</v>
      </c>
      <c r="HT1" s="118" t="s">
        <v>768</v>
      </c>
      <c r="HU1" s="118" t="s">
        <v>770</v>
      </c>
      <c r="HV1" s="118" t="s">
        <v>771</v>
      </c>
      <c r="HW1" s="118" t="s">
        <v>773</v>
      </c>
      <c r="HX1" s="127" t="s">
        <v>275</v>
      </c>
      <c r="HY1" s="118" t="s">
        <v>775</v>
      </c>
      <c r="HZ1" s="118" t="s">
        <v>777</v>
      </c>
      <c r="IA1" s="118" t="s">
        <v>779</v>
      </c>
      <c r="IB1" s="118" t="s">
        <v>276</v>
      </c>
      <c r="IC1" s="118" t="s">
        <v>781</v>
      </c>
      <c r="ID1" s="118" t="s">
        <v>783</v>
      </c>
      <c r="IE1" s="118" t="s">
        <v>277</v>
      </c>
      <c r="IF1" s="118" t="s">
        <v>785</v>
      </c>
      <c r="IG1" s="118" t="s">
        <v>787</v>
      </c>
      <c r="IH1" s="118" t="s">
        <v>278</v>
      </c>
      <c r="II1" s="118" t="s">
        <v>789</v>
      </c>
      <c r="IJ1" s="118" t="s">
        <v>791</v>
      </c>
      <c r="IK1" s="118" t="s">
        <v>793</v>
      </c>
      <c r="IL1" s="118" t="s">
        <v>795</v>
      </c>
      <c r="IM1" s="118" t="s">
        <v>279</v>
      </c>
      <c r="IN1" s="118" t="s">
        <v>797</v>
      </c>
      <c r="IO1" s="127" t="s">
        <v>280</v>
      </c>
      <c r="IP1" s="118" t="s">
        <v>805</v>
      </c>
      <c r="IQ1" s="118" t="s">
        <v>807</v>
      </c>
      <c r="IR1" s="118" t="s">
        <v>281</v>
      </c>
      <c r="IS1" s="118" t="s">
        <v>809</v>
      </c>
      <c r="IT1" s="118" t="s">
        <v>811</v>
      </c>
      <c r="IU1" s="118" t="s">
        <v>813</v>
      </c>
      <c r="IV1" s="127" t="s">
        <v>282</v>
      </c>
      <c r="IW1" s="118" t="s">
        <v>815</v>
      </c>
      <c r="IX1" s="118" t="s">
        <v>283</v>
      </c>
      <c r="IY1" s="118" t="s">
        <v>818</v>
      </c>
      <c r="IZ1" s="118" t="s">
        <v>820</v>
      </c>
      <c r="JA1" s="118" t="s">
        <v>822</v>
      </c>
      <c r="JB1" s="118" t="s">
        <v>824</v>
      </c>
      <c r="JC1" s="118" t="s">
        <v>826</v>
      </c>
      <c r="JD1" s="118" t="s">
        <v>828</v>
      </c>
      <c r="JE1" s="118" t="s">
        <v>284</v>
      </c>
      <c r="JF1" s="118" t="s">
        <v>831</v>
      </c>
      <c r="JG1" s="118" t="s">
        <v>833</v>
      </c>
      <c r="JH1" s="118" t="s">
        <v>835</v>
      </c>
      <c r="JI1" s="118" t="s">
        <v>837</v>
      </c>
      <c r="JJ1" s="118" t="s">
        <v>839</v>
      </c>
      <c r="JK1" s="118" t="s">
        <v>841</v>
      </c>
      <c r="JL1" s="118" t="s">
        <v>843</v>
      </c>
      <c r="JM1" s="118" t="s">
        <v>845</v>
      </c>
      <c r="JN1" s="118" t="s">
        <v>285</v>
      </c>
      <c r="JO1" s="118" t="s">
        <v>848</v>
      </c>
      <c r="JP1" s="118" t="s">
        <v>850</v>
      </c>
      <c r="JQ1" s="118" t="s">
        <v>852</v>
      </c>
      <c r="JR1" s="118" t="s">
        <v>854</v>
      </c>
      <c r="JS1" s="118" t="s">
        <v>855</v>
      </c>
      <c r="JT1" s="118" t="s">
        <v>857</v>
      </c>
      <c r="JU1" s="118" t="s">
        <v>859</v>
      </c>
      <c r="JV1" s="118" t="s">
        <v>861</v>
      </c>
      <c r="JW1" s="118" t="s">
        <v>863</v>
      </c>
      <c r="JX1" s="118" t="s">
        <v>865</v>
      </c>
      <c r="JY1" s="118" t="s">
        <v>867</v>
      </c>
      <c r="JZ1" s="118" t="s">
        <v>869</v>
      </c>
      <c r="KA1" s="118" t="s">
        <v>871</v>
      </c>
      <c r="KB1" s="118" t="s">
        <v>873</v>
      </c>
      <c r="KC1" s="118" t="s">
        <v>875</v>
      </c>
      <c r="KD1" s="118" t="s">
        <v>877</v>
      </c>
      <c r="KE1" s="118" t="s">
        <v>879</v>
      </c>
      <c r="KF1" s="118" t="s">
        <v>881</v>
      </c>
      <c r="KG1" s="118" t="s">
        <v>883</v>
      </c>
      <c r="KH1" s="118" t="s">
        <v>885</v>
      </c>
      <c r="KI1" s="118" t="s">
        <v>887</v>
      </c>
      <c r="KJ1" s="118" t="s">
        <v>889</v>
      </c>
      <c r="KK1" s="118" t="s">
        <v>891</v>
      </c>
      <c r="KL1" s="118" t="s">
        <v>893</v>
      </c>
      <c r="KM1" s="118" t="s">
        <v>895</v>
      </c>
      <c r="KN1" s="118" t="s">
        <v>897</v>
      </c>
      <c r="KO1" s="127" t="s">
        <v>286</v>
      </c>
      <c r="KP1" s="118" t="s">
        <v>899</v>
      </c>
      <c r="KQ1" s="118" t="s">
        <v>287</v>
      </c>
      <c r="KR1" s="118" t="s">
        <v>902</v>
      </c>
      <c r="KS1" s="118" t="s">
        <v>904</v>
      </c>
      <c r="KT1" s="118" t="s">
        <v>906</v>
      </c>
      <c r="KU1" s="118" t="s">
        <v>908</v>
      </c>
      <c r="KV1" s="118" t="s">
        <v>288</v>
      </c>
      <c r="KW1" s="118" t="s">
        <v>911</v>
      </c>
      <c r="KX1" s="118" t="s">
        <v>913</v>
      </c>
      <c r="KY1" s="118" t="s">
        <v>915</v>
      </c>
      <c r="KZ1" s="118" t="s">
        <v>917</v>
      </c>
      <c r="LA1" s="118" t="s">
        <v>919</v>
      </c>
      <c r="LB1" s="118" t="s">
        <v>921</v>
      </c>
      <c r="LC1" s="118" t="s">
        <v>923</v>
      </c>
      <c r="LD1" s="115" t="s">
        <v>290</v>
      </c>
      <c r="LE1" s="127" t="s">
        <v>291</v>
      </c>
      <c r="LF1" s="118" t="s">
        <v>292</v>
      </c>
      <c r="LG1" s="118" t="s">
        <v>306</v>
      </c>
      <c r="LH1" s="118" t="s">
        <v>925</v>
      </c>
      <c r="LI1" s="118" t="s">
        <v>927</v>
      </c>
      <c r="LJ1" s="118" t="s">
        <v>929</v>
      </c>
      <c r="LK1" s="118" t="s">
        <v>931</v>
      </c>
      <c r="LL1" s="118" t="s">
        <v>307</v>
      </c>
      <c r="LM1" s="118" t="s">
        <v>933</v>
      </c>
      <c r="LN1" s="118" t="s">
        <v>308</v>
      </c>
      <c r="LO1" s="118" t="s">
        <v>935</v>
      </c>
      <c r="LP1" s="118" t="s">
        <v>293</v>
      </c>
      <c r="LQ1" s="118" t="s">
        <v>937</v>
      </c>
      <c r="LR1" s="118" t="s">
        <v>309</v>
      </c>
      <c r="LS1" s="118" t="s">
        <v>939</v>
      </c>
      <c r="LT1" s="118" t="s">
        <v>941</v>
      </c>
      <c r="LU1" s="118" t="s">
        <v>310</v>
      </c>
      <c r="LV1" s="127" t="s">
        <v>294</v>
      </c>
      <c r="LW1" s="118" t="s">
        <v>295</v>
      </c>
      <c r="LX1" s="118" t="s">
        <v>943</v>
      </c>
      <c r="LY1" s="118" t="s">
        <v>945</v>
      </c>
      <c r="LZ1" s="118" t="s">
        <v>946</v>
      </c>
      <c r="MA1" s="118" t="s">
        <v>948</v>
      </c>
      <c r="MB1" s="118" t="s">
        <v>949</v>
      </c>
      <c r="MC1" s="118" t="s">
        <v>951</v>
      </c>
      <c r="MD1" s="118" t="s">
        <v>953</v>
      </c>
      <c r="ME1" s="118" t="s">
        <v>955</v>
      </c>
      <c r="MF1" s="118" t="s">
        <v>957</v>
      </c>
      <c r="MG1" s="118" t="s">
        <v>296</v>
      </c>
      <c r="MH1" s="118" t="s">
        <v>960</v>
      </c>
      <c r="MI1" s="118" t="s">
        <v>961</v>
      </c>
      <c r="MJ1" s="118" t="s">
        <v>963</v>
      </c>
      <c r="MK1" s="118" t="s">
        <v>297</v>
      </c>
      <c r="ML1" s="118" t="s">
        <v>966</v>
      </c>
      <c r="MM1" s="118" t="s">
        <v>967</v>
      </c>
      <c r="MN1" s="118" t="s">
        <v>969</v>
      </c>
      <c r="MO1" s="118" t="s">
        <v>971</v>
      </c>
      <c r="MP1" s="118" t="s">
        <v>298</v>
      </c>
      <c r="MQ1" s="118" t="s">
        <v>974</v>
      </c>
      <c r="MR1" s="118" t="s">
        <v>976</v>
      </c>
      <c r="MS1" s="118" t="s">
        <v>978</v>
      </c>
      <c r="MT1" s="118" t="s">
        <v>980</v>
      </c>
      <c r="MU1" s="118" t="s">
        <v>299</v>
      </c>
      <c r="MV1" s="118" t="s">
        <v>983</v>
      </c>
      <c r="MW1" s="118" t="s">
        <v>985</v>
      </c>
      <c r="MX1" s="118" t="s">
        <v>987</v>
      </c>
      <c r="MY1" s="118" t="s">
        <v>989</v>
      </c>
      <c r="MZ1" s="118" t="s">
        <v>991</v>
      </c>
      <c r="NA1" s="118" t="s">
        <v>993</v>
      </c>
      <c r="NB1" s="118" t="s">
        <v>995</v>
      </c>
      <c r="NC1" s="118" t="s">
        <v>997</v>
      </c>
      <c r="ND1" s="118" t="s">
        <v>999</v>
      </c>
      <c r="NE1" s="118" t="s">
        <v>1001</v>
      </c>
      <c r="NF1" s="118" t="s">
        <v>1003</v>
      </c>
      <c r="NG1" s="118" t="s">
        <v>1004</v>
      </c>
      <c r="NH1" s="127" t="s">
        <v>300</v>
      </c>
      <c r="NI1" s="118" t="s">
        <v>301</v>
      </c>
      <c r="NJ1" s="118" t="s">
        <v>1006</v>
      </c>
      <c r="NK1" s="118" t="s">
        <v>1008</v>
      </c>
      <c r="NL1" s="118" t="s">
        <v>1010</v>
      </c>
      <c r="NM1" s="118" t="s">
        <v>1012</v>
      </c>
      <c r="NN1" s="127" t="s">
        <v>302</v>
      </c>
      <c r="NO1" s="118" t="s">
        <v>303</v>
      </c>
      <c r="NP1" s="118" t="s">
        <v>1013</v>
      </c>
      <c r="NQ1" s="118" t="s">
        <v>304</v>
      </c>
      <c r="NR1" s="118" t="s">
        <v>1015</v>
      </c>
      <c r="NS1" s="118" t="s">
        <v>1017</v>
      </c>
      <c r="NT1" s="118" t="s">
        <v>305</v>
      </c>
      <c r="NU1" s="118" t="s">
        <v>1019</v>
      </c>
      <c r="NV1" s="115" t="s">
        <v>311</v>
      </c>
      <c r="NW1" s="127" t="s">
        <v>312</v>
      </c>
      <c r="NX1" s="118" t="s">
        <v>313</v>
      </c>
      <c r="NY1" s="118" t="s">
        <v>1022</v>
      </c>
      <c r="NZ1" s="118" t="s">
        <v>1024</v>
      </c>
      <c r="OA1" s="118" t="s">
        <v>314</v>
      </c>
      <c r="OB1" s="118" t="s">
        <v>324</v>
      </c>
      <c r="OC1" s="118" t="s">
        <v>1026</v>
      </c>
      <c r="OD1" s="118" t="s">
        <v>1028</v>
      </c>
      <c r="OE1" s="118" t="s">
        <v>1030</v>
      </c>
      <c r="OF1" s="118" t="s">
        <v>1032</v>
      </c>
      <c r="OG1" s="118" t="s">
        <v>1034</v>
      </c>
      <c r="OH1" s="118" t="s">
        <v>1036</v>
      </c>
      <c r="OI1" s="118" t="s">
        <v>1038</v>
      </c>
      <c r="OJ1" s="118" t="s">
        <v>1040</v>
      </c>
      <c r="OK1" s="118" t="s">
        <v>1042</v>
      </c>
      <c r="OL1" s="118" t="s">
        <v>1044</v>
      </c>
      <c r="OM1" s="118" t="s">
        <v>1046</v>
      </c>
      <c r="ON1" s="118" t="s">
        <v>1048</v>
      </c>
      <c r="OO1" s="118" t="s">
        <v>1050</v>
      </c>
      <c r="OP1" s="118" t="s">
        <v>1052</v>
      </c>
      <c r="OQ1" s="118" t="s">
        <v>1054</v>
      </c>
      <c r="OR1" s="118" t="s">
        <v>1056</v>
      </c>
      <c r="OS1" s="118" t="s">
        <v>1058</v>
      </c>
      <c r="OT1" s="118" t="s">
        <v>1060</v>
      </c>
      <c r="OU1" s="118" t="s">
        <v>1062</v>
      </c>
      <c r="OV1" s="118" t="s">
        <v>1064</v>
      </c>
      <c r="OW1" s="118" t="s">
        <v>1066</v>
      </c>
      <c r="OX1" s="118" t="s">
        <v>1068</v>
      </c>
      <c r="OY1" s="118" t="s">
        <v>325</v>
      </c>
      <c r="OZ1" s="118" t="s">
        <v>1071</v>
      </c>
      <c r="PA1" s="118" t="s">
        <v>1073</v>
      </c>
      <c r="PB1" s="118" t="s">
        <v>1074</v>
      </c>
      <c r="PC1" s="118" t="s">
        <v>1076</v>
      </c>
      <c r="PD1" s="118" t="s">
        <v>1078</v>
      </c>
      <c r="PE1" s="118" t="s">
        <v>1080</v>
      </c>
      <c r="PF1" s="118" t="s">
        <v>1082</v>
      </c>
      <c r="PG1" s="118" t="s">
        <v>1084</v>
      </c>
      <c r="PH1" s="118" t="s">
        <v>1086</v>
      </c>
      <c r="PI1" s="118" t="s">
        <v>1088</v>
      </c>
      <c r="PJ1" s="118" t="s">
        <v>1090</v>
      </c>
      <c r="PK1" s="118" t="s">
        <v>1092</v>
      </c>
      <c r="PL1" s="118" t="s">
        <v>1094</v>
      </c>
      <c r="PM1" s="118" t="s">
        <v>1096</v>
      </c>
      <c r="PN1" s="118" t="s">
        <v>1098</v>
      </c>
      <c r="PO1" s="118" t="s">
        <v>1100</v>
      </c>
      <c r="PP1" s="118" t="s">
        <v>1102</v>
      </c>
      <c r="PQ1" s="118" t="s">
        <v>1104</v>
      </c>
      <c r="PR1" s="118" t="s">
        <v>1106</v>
      </c>
      <c r="PS1" s="118" t="s">
        <v>1108</v>
      </c>
      <c r="PT1" s="118" t="s">
        <v>1110</v>
      </c>
      <c r="PU1" s="118" t="s">
        <v>1112</v>
      </c>
      <c r="PV1" s="118" t="s">
        <v>1114</v>
      </c>
      <c r="PW1" s="118" t="s">
        <v>1116</v>
      </c>
      <c r="PX1" s="118" t="s">
        <v>1118</v>
      </c>
      <c r="PY1" s="118" t="s">
        <v>1120</v>
      </c>
      <c r="PZ1" s="118" t="s">
        <v>315</v>
      </c>
      <c r="QA1" s="118" t="s">
        <v>1122</v>
      </c>
      <c r="QB1" s="118" t="s">
        <v>1124</v>
      </c>
      <c r="QC1" s="118" t="s">
        <v>1126</v>
      </c>
      <c r="QD1" s="118" t="s">
        <v>1128</v>
      </c>
      <c r="QE1" s="118" t="s">
        <v>1130</v>
      </c>
      <c r="QF1" s="127" t="s">
        <v>316</v>
      </c>
      <c r="QG1" s="118" t="s">
        <v>317</v>
      </c>
      <c r="QH1" s="118" t="s">
        <v>1132</v>
      </c>
      <c r="QI1" s="118" t="s">
        <v>1134</v>
      </c>
      <c r="QJ1" s="118" t="s">
        <v>1136</v>
      </c>
      <c r="QK1" s="118" t="s">
        <v>1138</v>
      </c>
      <c r="QL1" s="118" t="s">
        <v>1140</v>
      </c>
      <c r="QM1" s="118" t="s">
        <v>1142</v>
      </c>
      <c r="QN1" s="127" t="s">
        <v>318</v>
      </c>
      <c r="QO1" s="118" t="s">
        <v>1144</v>
      </c>
      <c r="QP1" s="118" t="s">
        <v>319</v>
      </c>
      <c r="QQ1" s="118" t="s">
        <v>326</v>
      </c>
      <c r="QR1" s="118" t="s">
        <v>1146</v>
      </c>
      <c r="QS1" s="118" t="s">
        <v>1148</v>
      </c>
      <c r="QT1" s="118" t="s">
        <v>1150</v>
      </c>
      <c r="QU1" s="118" t="s">
        <v>1152</v>
      </c>
      <c r="QV1" s="118" t="s">
        <v>1154</v>
      </c>
      <c r="QW1" s="118" t="s">
        <v>1156</v>
      </c>
      <c r="QX1" s="118" t="s">
        <v>1158</v>
      </c>
      <c r="QY1" s="118" t="s">
        <v>1160</v>
      </c>
      <c r="QZ1" s="118" t="s">
        <v>1162</v>
      </c>
      <c r="RA1" s="118" t="s">
        <v>1164</v>
      </c>
      <c r="RB1" s="118" t="s">
        <v>1166</v>
      </c>
      <c r="RC1" s="118" t="s">
        <v>1168</v>
      </c>
      <c r="RD1" s="118" t="s">
        <v>1170</v>
      </c>
      <c r="RE1" s="118" t="s">
        <v>1172</v>
      </c>
      <c r="RF1" s="127" t="s">
        <v>320</v>
      </c>
      <c r="RG1" s="118" t="s">
        <v>321</v>
      </c>
      <c r="RH1" s="118" t="s">
        <v>1174</v>
      </c>
      <c r="RI1" s="118" t="s">
        <v>1176</v>
      </c>
      <c r="RJ1" s="127" t="s">
        <v>322</v>
      </c>
      <c r="RK1" s="118" t="s">
        <v>323</v>
      </c>
      <c r="RL1" s="118" t="s">
        <v>1178</v>
      </c>
      <c r="RM1" s="118" t="s">
        <v>1179</v>
      </c>
      <c r="RN1" s="118" t="s">
        <v>1180</v>
      </c>
      <c r="RO1" s="118" t="s">
        <v>1181</v>
      </c>
      <c r="RP1" s="118" t="s">
        <v>1183</v>
      </c>
      <c r="RQ1" s="118" t="s">
        <v>1184</v>
      </c>
      <c r="RR1" s="118" t="s">
        <v>1186</v>
      </c>
      <c r="RS1" s="118" t="s">
        <v>1187</v>
      </c>
      <c r="RT1" s="115" t="s">
        <v>327</v>
      </c>
      <c r="RU1" s="127" t="s">
        <v>328</v>
      </c>
      <c r="RV1" s="118" t="s">
        <v>329</v>
      </c>
      <c r="RW1" s="118" t="s">
        <v>1189</v>
      </c>
      <c r="RX1" s="118" t="s">
        <v>1191</v>
      </c>
      <c r="RY1" s="118" t="s">
        <v>330</v>
      </c>
      <c r="RZ1" s="118" t="s">
        <v>1193</v>
      </c>
      <c r="SA1" s="118" t="s">
        <v>1195</v>
      </c>
      <c r="SB1" s="118" t="s">
        <v>1197</v>
      </c>
      <c r="SC1" s="118" t="s">
        <v>1199</v>
      </c>
      <c r="SD1" s="127" t="s">
        <v>331</v>
      </c>
      <c r="SE1" s="118" t="s">
        <v>332</v>
      </c>
      <c r="SF1" s="118" t="s">
        <v>1201</v>
      </c>
      <c r="SG1" s="118" t="s">
        <v>1203</v>
      </c>
      <c r="SH1" s="118" t="s">
        <v>1205</v>
      </c>
      <c r="SI1" s="118" t="s">
        <v>1207</v>
      </c>
      <c r="SJ1" s="118" t="s">
        <v>1209</v>
      </c>
      <c r="SK1" s="118" t="s">
        <v>1211</v>
      </c>
      <c r="SL1" s="118" t="s">
        <v>1213</v>
      </c>
      <c r="SM1" s="118" t="s">
        <v>1215</v>
      </c>
      <c r="SN1" s="118" t="s">
        <v>1217</v>
      </c>
      <c r="SO1" s="118" t="s">
        <v>1219</v>
      </c>
      <c r="SP1" s="118" t="s">
        <v>1221</v>
      </c>
      <c r="SQ1" s="118" t="s">
        <v>1223</v>
      </c>
      <c r="SR1" s="118" t="s">
        <v>1225</v>
      </c>
      <c r="SS1" s="118" t="s">
        <v>1227</v>
      </c>
      <c r="ST1" s="118" t="s">
        <v>1229</v>
      </c>
      <c r="SU1" s="115" t="s">
        <v>333</v>
      </c>
      <c r="SV1" s="127" t="s">
        <v>334</v>
      </c>
      <c r="SW1" s="118" t="s">
        <v>335</v>
      </c>
      <c r="SX1" s="118" t="s">
        <v>1231</v>
      </c>
      <c r="SY1" s="118" t="s">
        <v>1233</v>
      </c>
      <c r="SZ1" s="118" t="s">
        <v>1235</v>
      </c>
      <c r="TA1" s="118" t="s">
        <v>1237</v>
      </c>
      <c r="TB1" s="118" t="s">
        <v>1239</v>
      </c>
      <c r="TC1" s="118" t="s">
        <v>336</v>
      </c>
      <c r="TD1" s="118" t="s">
        <v>1241</v>
      </c>
      <c r="TE1" s="118" t="s">
        <v>1243</v>
      </c>
      <c r="TF1" s="118" t="s">
        <v>1245</v>
      </c>
      <c r="TG1" s="118" t="s">
        <v>1247</v>
      </c>
      <c r="TH1" s="118" t="s">
        <v>1249</v>
      </c>
      <c r="TI1" s="118" t="s">
        <v>1251</v>
      </c>
      <c r="TJ1" s="127" t="s">
        <v>337</v>
      </c>
      <c r="TK1" s="118" t="s">
        <v>338</v>
      </c>
      <c r="TL1" s="118" t="s">
        <v>339</v>
      </c>
      <c r="TM1" s="118" t="s">
        <v>1253</v>
      </c>
      <c r="TN1" s="118" t="s">
        <v>1255</v>
      </c>
      <c r="TO1" s="118" t="s">
        <v>1256</v>
      </c>
      <c r="TP1" s="118" t="s">
        <v>1258</v>
      </c>
      <c r="TQ1" s="118" t="s">
        <v>1260</v>
      </c>
      <c r="TR1" s="118" t="s">
        <v>1262</v>
      </c>
      <c r="TS1" s="118" t="s">
        <v>1264</v>
      </c>
      <c r="TT1" s="118" t="s">
        <v>1266</v>
      </c>
      <c r="TU1" s="118" t="s">
        <v>1268</v>
      </c>
      <c r="TV1" s="118" t="s">
        <v>1270</v>
      </c>
      <c r="TW1" s="118" t="s">
        <v>1272</v>
      </c>
      <c r="TX1" s="118" t="s">
        <v>1274</v>
      </c>
      <c r="TY1" s="118" t="s">
        <v>1276</v>
      </c>
      <c r="TZ1" s="118" t="s">
        <v>1278</v>
      </c>
      <c r="UA1" s="118" t="s">
        <v>1280</v>
      </c>
      <c r="UB1" s="118" t="s">
        <v>1282</v>
      </c>
      <c r="UC1" s="115" t="s">
        <v>1284</v>
      </c>
      <c r="UD1" s="118" t="s">
        <v>1286</v>
      </c>
      <c r="UE1" s="118" t="s">
        <v>1288</v>
      </c>
      <c r="UF1" s="118" t="s">
        <v>1290</v>
      </c>
      <c r="UG1" s="118" t="s">
        <v>1292</v>
      </c>
      <c r="UH1" s="118" t="s">
        <v>1294</v>
      </c>
      <c r="UI1" s="121"/>
    </row>
    <row r="2" spans="1:555" s="59" customFormat="1" hidden="1" x14ac:dyDescent="0.25">
      <c r="A2" s="59" t="s">
        <v>1317</v>
      </c>
      <c r="B2" s="59" t="s">
        <v>1319</v>
      </c>
      <c r="C2" s="59" t="s">
        <v>431</v>
      </c>
      <c r="D2" s="59" t="s">
        <v>1318</v>
      </c>
      <c r="E2" s="59" t="s">
        <v>1320</v>
      </c>
      <c r="F2" s="59" t="s">
        <v>432</v>
      </c>
      <c r="G2" s="97" t="s">
        <v>1321</v>
      </c>
      <c r="H2" s="59" t="s">
        <v>1322</v>
      </c>
      <c r="I2" s="59" t="s">
        <v>1323</v>
      </c>
      <c r="J2" s="59" t="s">
        <v>1413</v>
      </c>
      <c r="K2" s="59" t="s">
        <v>1324</v>
      </c>
      <c r="L2" s="59" t="s">
        <v>1325</v>
      </c>
      <c r="M2" s="59" t="s">
        <v>1326</v>
      </c>
      <c r="N2" s="59" t="s">
        <v>1327</v>
      </c>
      <c r="O2" s="59" t="s">
        <v>1328</v>
      </c>
      <c r="P2" s="59" t="s">
        <v>1438</v>
      </c>
      <c r="Q2" s="59" t="s">
        <v>1473</v>
      </c>
      <c r="R2" s="392" t="str">
        <f>+Presupuesto!D11</f>
        <v>Recurrente</v>
      </c>
      <c r="S2" s="392" t="str">
        <f>+Presupuesto!E11</f>
        <v>Programa / Proyecto 2017</v>
      </c>
      <c r="U2" s="59" t="s">
        <v>354</v>
      </c>
      <c r="V2" s="59" t="s">
        <v>372</v>
      </c>
      <c r="W2" s="59" t="s">
        <v>355</v>
      </c>
      <c r="X2" s="59" t="s">
        <v>356</v>
      </c>
      <c r="Y2" s="59" t="s">
        <v>357</v>
      </c>
      <c r="Z2" s="59" t="s">
        <v>358</v>
      </c>
      <c r="AA2" s="59" t="s">
        <v>359</v>
      </c>
      <c r="AB2" s="59" t="s">
        <v>360</v>
      </c>
      <c r="AC2" s="59" t="s">
        <v>361</v>
      </c>
      <c r="AD2" s="59" t="s">
        <v>362</v>
      </c>
      <c r="AE2" s="59" t="s">
        <v>363</v>
      </c>
      <c r="AF2" s="59" t="s">
        <v>364</v>
      </c>
      <c r="AH2" s="387" t="s">
        <v>380</v>
      </c>
      <c r="AI2" s="387" t="s">
        <v>381</v>
      </c>
      <c r="AJ2" s="387" t="s">
        <v>382</v>
      </c>
      <c r="AK2" s="387" t="s">
        <v>383</v>
      </c>
      <c r="AL2" s="387" t="s">
        <v>384</v>
      </c>
      <c r="AM2" s="387" t="s">
        <v>387</v>
      </c>
      <c r="AN2" s="387" t="s">
        <v>385</v>
      </c>
      <c r="AO2" s="387" t="s">
        <v>386</v>
      </c>
      <c r="AP2" s="387" t="s">
        <v>388</v>
      </c>
      <c r="AQ2" s="387" t="s">
        <v>389</v>
      </c>
      <c r="AR2" s="387" t="s">
        <v>390</v>
      </c>
      <c r="AS2" s="387" t="s">
        <v>391</v>
      </c>
      <c r="AT2" s="387" t="s">
        <v>392</v>
      </c>
      <c r="AU2" s="387" t="s">
        <v>393</v>
      </c>
      <c r="AV2" s="387" t="s">
        <v>394</v>
      </c>
      <c r="AW2" s="387" t="s">
        <v>395</v>
      </c>
      <c r="AX2" s="387" t="s">
        <v>396</v>
      </c>
      <c r="AY2" s="387" t="s">
        <v>397</v>
      </c>
      <c r="AZ2" s="387" t="s">
        <v>398</v>
      </c>
      <c r="BA2" s="387" t="s">
        <v>399</v>
      </c>
      <c r="BB2" s="387" t="s">
        <v>400</v>
      </c>
      <c r="BC2" s="387" t="s">
        <v>401</v>
      </c>
      <c r="BD2" s="387" t="s">
        <v>402</v>
      </c>
      <c r="BE2" s="387" t="s">
        <v>403</v>
      </c>
      <c r="BF2" s="387" t="s">
        <v>404</v>
      </c>
      <c r="BG2" s="387" t="s">
        <v>405</v>
      </c>
      <c r="BH2" s="387" t="s">
        <v>406</v>
      </c>
      <c r="BI2" s="387" t="s">
        <v>407</v>
      </c>
      <c r="BJ2" s="387" t="s">
        <v>408</v>
      </c>
      <c r="BK2" s="387" t="s">
        <v>409</v>
      </c>
      <c r="BL2" s="387" t="s">
        <v>410</v>
      </c>
      <c r="BM2" s="387" t="s">
        <v>411</v>
      </c>
      <c r="BN2" s="387" t="s">
        <v>412</v>
      </c>
      <c r="BO2" s="387" t="s">
        <v>413</v>
      </c>
      <c r="BP2" s="387" t="s">
        <v>414</v>
      </c>
      <c r="BQ2" s="387" t="s">
        <v>415</v>
      </c>
      <c r="BR2" s="387" t="s">
        <v>416</v>
      </c>
      <c r="BS2" s="387" t="s">
        <v>417</v>
      </c>
      <c r="BT2" s="387" t="s">
        <v>418</v>
      </c>
      <c r="BU2" s="387" t="s">
        <v>419</v>
      </c>
    </row>
    <row r="3" spans="1:555" hidden="1" x14ac:dyDescent="0.25">
      <c r="AH3" s="388">
        <v>2500</v>
      </c>
      <c r="AI3" s="388">
        <v>1900</v>
      </c>
      <c r="AJ3" s="388">
        <v>1650</v>
      </c>
      <c r="AK3" s="388">
        <v>1580</v>
      </c>
      <c r="AL3" s="388">
        <v>2250</v>
      </c>
      <c r="AM3" s="388">
        <v>1650</v>
      </c>
      <c r="AN3" s="388">
        <v>1400</v>
      </c>
      <c r="AO3" s="389">
        <v>1340</v>
      </c>
      <c r="AP3" s="389">
        <v>2000</v>
      </c>
      <c r="AQ3" s="389">
        <v>1400</v>
      </c>
      <c r="AR3" s="389">
        <v>1150</v>
      </c>
      <c r="AS3" s="389">
        <v>1100</v>
      </c>
      <c r="AT3" s="389">
        <v>1750</v>
      </c>
      <c r="AU3" s="389">
        <v>1150</v>
      </c>
      <c r="AV3" s="389">
        <v>900</v>
      </c>
      <c r="AW3" s="389">
        <v>860</v>
      </c>
      <c r="AX3" s="389">
        <v>1200</v>
      </c>
      <c r="AY3" s="390">
        <v>900</v>
      </c>
      <c r="AZ3" s="390">
        <v>650</v>
      </c>
      <c r="BA3" s="390">
        <v>620</v>
      </c>
      <c r="BB3" s="388">
        <f>+'Cuadro Resumen'!C213</f>
        <v>5759.1495000000004</v>
      </c>
      <c r="BC3" s="388">
        <f>+'Cuadro Resumen'!D213</f>
        <v>5307.4515000000001</v>
      </c>
      <c r="BD3" s="388">
        <f>+'Cuadro Resumen'!E213</f>
        <v>6775.47</v>
      </c>
      <c r="BE3" s="388">
        <f>+'Cuadro Resumen'!F213</f>
        <v>6323.7719999999999</v>
      </c>
      <c r="BF3" s="388">
        <f>+'Cuadro Resumen'!C214</f>
        <v>5081.6025</v>
      </c>
      <c r="BG3" s="388">
        <f>+'Cuadro Resumen'!D214</f>
        <v>4629.9045000000006</v>
      </c>
      <c r="BH3" s="388">
        <f>+'Cuadro Resumen'!E214</f>
        <v>6097.9230000000007</v>
      </c>
      <c r="BI3" s="388">
        <f>+'Cuadro Resumen'!F214</f>
        <v>5646.2250000000004</v>
      </c>
      <c r="BJ3" s="389">
        <f>+'Cuadro Resumen'!C215</f>
        <v>4404.0555000000004</v>
      </c>
      <c r="BK3" s="389">
        <f>+'Cuadro Resumen'!D215</f>
        <v>4065.2820000000002</v>
      </c>
      <c r="BL3" s="389">
        <f>+'Cuadro Resumen'!E215</f>
        <v>5420.3760000000002</v>
      </c>
      <c r="BM3" s="389">
        <f>+'Cuadro Resumen'!F215</f>
        <v>4968.6779999999999</v>
      </c>
      <c r="BN3" s="389">
        <f>+'Cuadro Resumen'!C216</f>
        <v>3726.5085000000004</v>
      </c>
      <c r="BO3" s="389">
        <f>+'Cuadro Resumen'!D216</f>
        <v>3387.7350000000001</v>
      </c>
      <c r="BP3" s="389">
        <f>+'Cuadro Resumen'!E216</f>
        <v>4742.8290000000006</v>
      </c>
      <c r="BQ3" s="389">
        <f>+'Cuadro Resumen'!F216</f>
        <v>4404.0555000000004</v>
      </c>
      <c r="BR3" s="389">
        <f>+'Cuadro Resumen'!C217</f>
        <v>3274.8105</v>
      </c>
      <c r="BS3" s="389">
        <f>+'Cuadro Resumen'!D217</f>
        <v>3048.9615000000003</v>
      </c>
      <c r="BT3" s="389">
        <f>+'Cuadro Resumen'!E217</f>
        <v>4178.2065000000002</v>
      </c>
      <c r="BU3" s="389">
        <f>+'Cuadro Resumen'!F217</f>
        <v>3839.433</v>
      </c>
    </row>
    <row r="4" spans="1:555" ht="15.75" thickBot="1" x14ac:dyDescent="0.3"/>
    <row r="5" spans="1:555" ht="27" thickBot="1" x14ac:dyDescent="0.3">
      <c r="C5" s="24" t="s">
        <v>349</v>
      </c>
      <c r="D5" s="135">
        <f>SUMIF(C:C,$C$10,D:D)</f>
        <v>0</v>
      </c>
    </row>
    <row r="6" spans="1:555" x14ac:dyDescent="0.25">
      <c r="C6" s="44"/>
      <c r="D6" s="44"/>
      <c r="E6" s="44"/>
      <c r="F6" s="44"/>
      <c r="G6" s="16"/>
      <c r="H6" s="44"/>
      <c r="I6" s="44"/>
    </row>
    <row r="7" spans="1:555" x14ac:dyDescent="0.25">
      <c r="C7" s="44"/>
      <c r="D7" s="44"/>
      <c r="E7" s="44"/>
      <c r="F7" s="44"/>
      <c r="G7" s="16"/>
      <c r="H7" s="44"/>
      <c r="I7" s="44"/>
    </row>
    <row r="8" spans="1:555" x14ac:dyDescent="0.25">
      <c r="C8" s="44"/>
      <c r="D8" s="44"/>
      <c r="E8" s="44"/>
      <c r="F8" s="44"/>
      <c r="G8" s="16"/>
      <c r="H8" s="44"/>
      <c r="I8" s="44"/>
    </row>
    <row r="9" spans="1:555" ht="15.75" thickBot="1" x14ac:dyDescent="0.3">
      <c r="C9" s="44"/>
      <c r="D9" s="44"/>
      <c r="E9" s="44"/>
      <c r="F9" s="44"/>
      <c r="G9" s="16"/>
      <c r="H9" s="44"/>
      <c r="I9" s="44"/>
    </row>
    <row r="10" spans="1:555" ht="15.75" thickBot="1" x14ac:dyDescent="0.3">
      <c r="C10" s="94" t="s">
        <v>21</v>
      </c>
      <c r="D10" s="306">
        <f>SUM(F17:F37)</f>
        <v>0</v>
      </c>
      <c r="F10" s="8"/>
      <c r="G10" s="17"/>
      <c r="H10" s="8"/>
      <c r="I10" s="8"/>
    </row>
    <row r="11" spans="1:555" x14ac:dyDescent="0.25">
      <c r="C11" s="8"/>
      <c r="D11" s="3"/>
      <c r="E11" s="30"/>
      <c r="F11" s="30"/>
      <c r="G11" s="30"/>
      <c r="H11" s="14"/>
      <c r="I11" s="14"/>
      <c r="J11" s="14"/>
      <c r="K11" s="49"/>
    </row>
    <row r="12" spans="1:555" ht="15.75" x14ac:dyDescent="0.25">
      <c r="B12" s="30"/>
      <c r="C12" s="237" t="s">
        <v>352</v>
      </c>
      <c r="D12" s="302"/>
      <c r="E12" s="30"/>
      <c r="F12" s="30"/>
      <c r="G12" s="30"/>
      <c r="H12" s="14"/>
      <c r="I12" s="14"/>
      <c r="J12" s="14"/>
      <c r="K12" s="49"/>
    </row>
    <row r="13" spans="1:555" ht="18.75" x14ac:dyDescent="0.25">
      <c r="B13" s="30"/>
      <c r="C13" s="147"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
      <c r="E13" s="30"/>
      <c r="F13" s="30"/>
      <c r="G13" s="30"/>
      <c r="H13" s="14"/>
      <c r="I13" s="14"/>
      <c r="J13" s="14"/>
      <c r="K13" s="49"/>
    </row>
    <row r="14" spans="1:555" x14ac:dyDescent="0.25">
      <c r="B14" s="30"/>
      <c r="E14" s="30"/>
      <c r="F14" s="30"/>
      <c r="G14" s="30"/>
      <c r="H14" s="14"/>
      <c r="I14" s="14"/>
      <c r="J14" s="14"/>
      <c r="K14" s="49"/>
    </row>
    <row r="15" spans="1:555" ht="15.75" thickBot="1" x14ac:dyDescent="0.3">
      <c r="F15" s="30"/>
      <c r="G15" s="14"/>
      <c r="H15" s="14"/>
      <c r="I15" s="14"/>
    </row>
    <row r="16" spans="1:555" ht="30.75" thickBot="1" x14ac:dyDescent="0.3">
      <c r="C16" s="66" t="s">
        <v>12</v>
      </c>
      <c r="D16" s="71" t="s">
        <v>23</v>
      </c>
      <c r="E16" s="73" t="s">
        <v>25</v>
      </c>
      <c r="F16" s="72" t="s">
        <v>6</v>
      </c>
      <c r="G16" s="70" t="s">
        <v>91</v>
      </c>
      <c r="H16" s="73" t="s">
        <v>14</v>
      </c>
      <c r="I16" s="70" t="s">
        <v>92</v>
      </c>
      <c r="J16" s="70" t="s">
        <v>370</v>
      </c>
      <c r="K16" s="70" t="s">
        <v>371</v>
      </c>
      <c r="L16" s="70" t="s">
        <v>81</v>
      </c>
    </row>
    <row r="17" spans="3:12" x14ac:dyDescent="0.25">
      <c r="C17" s="78"/>
      <c r="D17" s="95"/>
      <c r="E17" s="52"/>
      <c r="F17" s="34">
        <f t="shared" ref="F17:F37" si="0">D17*E17</f>
        <v>0</v>
      </c>
      <c r="G17" s="98"/>
      <c r="H17" s="79"/>
      <c r="I17" s="67" t="e">
        <f>VLOOKUP(H17,Presupuesto!$B$11:$C$565,2,0)</f>
        <v>#N/A</v>
      </c>
      <c r="J17" s="155" t="s">
        <v>1413</v>
      </c>
      <c r="K17" s="35" t="s">
        <v>354</v>
      </c>
      <c r="L17" s="35"/>
    </row>
    <row r="18" spans="3:12" x14ac:dyDescent="0.25">
      <c r="C18" s="78"/>
      <c r="D18" s="95"/>
      <c r="E18" s="60"/>
      <c r="F18" s="34">
        <f t="shared" si="0"/>
        <v>0</v>
      </c>
      <c r="G18" s="98"/>
      <c r="H18" s="79"/>
      <c r="I18" s="67" t="e">
        <f>VLOOKUP(H18,Presupuesto!$B$11:$C$565,2,0)</f>
        <v>#N/A</v>
      </c>
      <c r="J18" s="35" t="str">
        <f>$J$17</f>
        <v>Posgrado</v>
      </c>
      <c r="K18" s="35" t="s">
        <v>372</v>
      </c>
      <c r="L18" s="35"/>
    </row>
    <row r="19" spans="3:12" x14ac:dyDescent="0.25">
      <c r="C19" s="78"/>
      <c r="D19" s="95"/>
      <c r="E19" s="60"/>
      <c r="F19" s="34">
        <f t="shared" si="0"/>
        <v>0</v>
      </c>
      <c r="G19" s="98"/>
      <c r="H19" s="79"/>
      <c r="I19" s="67" t="e">
        <f>VLOOKUP(H19,Presupuesto!$B$11:$C$565,2,0)</f>
        <v>#N/A</v>
      </c>
      <c r="J19" s="35" t="str">
        <f t="shared" ref="J19:J36" si="1">$J$17</f>
        <v>Posgrado</v>
      </c>
      <c r="K19" s="35" t="s">
        <v>372</v>
      </c>
      <c r="L19" s="35"/>
    </row>
    <row r="20" spans="3:12" x14ac:dyDescent="0.25">
      <c r="C20" s="78"/>
      <c r="D20" s="95"/>
      <c r="E20" s="60"/>
      <c r="F20" s="34">
        <f t="shared" si="0"/>
        <v>0</v>
      </c>
      <c r="G20" s="98"/>
      <c r="H20" s="79"/>
      <c r="I20" s="67" t="e">
        <f>VLOOKUP(H20,Presupuesto!$B$11:$C$565,2,0)</f>
        <v>#N/A</v>
      </c>
      <c r="J20" s="35" t="str">
        <f t="shared" si="1"/>
        <v>Posgrado</v>
      </c>
      <c r="K20" s="35" t="s">
        <v>372</v>
      </c>
      <c r="L20" s="35"/>
    </row>
    <row r="21" spans="3:12" x14ac:dyDescent="0.25">
      <c r="C21" s="78"/>
      <c r="D21" s="95"/>
      <c r="E21" s="60"/>
      <c r="F21" s="34">
        <f t="shared" si="0"/>
        <v>0</v>
      </c>
      <c r="G21" s="98"/>
      <c r="H21" s="79"/>
      <c r="I21" s="67" t="e">
        <f>VLOOKUP(H21,Presupuesto!$B$11:$C$565,2,0)</f>
        <v>#N/A</v>
      </c>
      <c r="J21" s="35" t="str">
        <f t="shared" si="1"/>
        <v>Posgrado</v>
      </c>
      <c r="K21" s="35" t="s">
        <v>372</v>
      </c>
      <c r="L21" s="35"/>
    </row>
    <row r="22" spans="3:12" x14ac:dyDescent="0.25">
      <c r="C22" s="78"/>
      <c r="D22" s="95"/>
      <c r="E22" s="60"/>
      <c r="F22" s="34">
        <f t="shared" si="0"/>
        <v>0</v>
      </c>
      <c r="G22" s="98"/>
      <c r="H22" s="79"/>
      <c r="I22" s="67" t="e">
        <f>VLOOKUP(H22,Presupuesto!$B$11:$C$565,2,0)</f>
        <v>#N/A</v>
      </c>
      <c r="J22" s="35" t="str">
        <f t="shared" si="1"/>
        <v>Posgrado</v>
      </c>
      <c r="K22" s="35" t="s">
        <v>361</v>
      </c>
      <c r="L22" s="35"/>
    </row>
    <row r="23" spans="3:12" x14ac:dyDescent="0.25">
      <c r="C23" s="78"/>
      <c r="D23" s="95"/>
      <c r="E23" s="60"/>
      <c r="F23" s="34">
        <f t="shared" si="0"/>
        <v>0</v>
      </c>
      <c r="G23" s="98"/>
      <c r="H23" s="79"/>
      <c r="I23" s="67" t="e">
        <f>VLOOKUP(H23,Presupuesto!$B$11:$C$565,2,0)</f>
        <v>#N/A</v>
      </c>
      <c r="J23" s="35" t="str">
        <f t="shared" si="1"/>
        <v>Posgrado</v>
      </c>
      <c r="K23" s="35" t="s">
        <v>372</v>
      </c>
      <c r="L23" s="35"/>
    </row>
    <row r="24" spans="3:12" x14ac:dyDescent="0.25">
      <c r="C24" s="78"/>
      <c r="D24" s="95"/>
      <c r="E24" s="60"/>
      <c r="F24" s="34">
        <f t="shared" si="0"/>
        <v>0</v>
      </c>
      <c r="G24" s="98"/>
      <c r="H24" s="79"/>
      <c r="I24" s="67" t="e">
        <f>VLOOKUP(H24,Presupuesto!$B$11:$C$565,2,0)</f>
        <v>#N/A</v>
      </c>
      <c r="J24" s="35" t="str">
        <f t="shared" si="1"/>
        <v>Posgrado</v>
      </c>
      <c r="K24" s="35" t="s">
        <v>372</v>
      </c>
      <c r="L24" s="35"/>
    </row>
    <row r="25" spans="3:12" x14ac:dyDescent="0.25">
      <c r="C25" s="78"/>
      <c r="D25" s="95"/>
      <c r="E25" s="60"/>
      <c r="F25" s="34">
        <f t="shared" si="0"/>
        <v>0</v>
      </c>
      <c r="G25" s="98"/>
      <c r="H25" s="79"/>
      <c r="I25" s="67" t="e">
        <f>VLOOKUP(H25,Presupuesto!$B$11:$C$565,2,0)</f>
        <v>#N/A</v>
      </c>
      <c r="J25" s="35" t="str">
        <f t="shared" si="1"/>
        <v>Posgrado</v>
      </c>
      <c r="K25" s="35" t="s">
        <v>372</v>
      </c>
      <c r="L25" s="35"/>
    </row>
    <row r="26" spans="3:12" x14ac:dyDescent="0.25">
      <c r="C26" s="78"/>
      <c r="D26" s="95"/>
      <c r="E26" s="60"/>
      <c r="F26" s="34">
        <f t="shared" si="0"/>
        <v>0</v>
      </c>
      <c r="G26" s="98"/>
      <c r="H26" s="79"/>
      <c r="I26" s="67" t="e">
        <f>VLOOKUP(H26,Presupuesto!$B$11:$C$565,2,0)</f>
        <v>#N/A</v>
      </c>
      <c r="J26" s="35" t="str">
        <f t="shared" si="1"/>
        <v>Posgrado</v>
      </c>
      <c r="K26" s="35" t="s">
        <v>372</v>
      </c>
      <c r="L26" s="35"/>
    </row>
    <row r="27" spans="3:12" x14ac:dyDescent="0.25">
      <c r="C27" s="80"/>
      <c r="D27" s="95"/>
      <c r="E27" s="55"/>
      <c r="F27" s="34">
        <f t="shared" si="0"/>
        <v>0</v>
      </c>
      <c r="G27" s="98"/>
      <c r="H27" s="81"/>
      <c r="I27" s="67" t="e">
        <f>VLOOKUP(H27,Presupuesto!$B$11:$C$565,2,0)</f>
        <v>#N/A</v>
      </c>
      <c r="J27" s="35" t="str">
        <f t="shared" si="1"/>
        <v>Posgrado</v>
      </c>
      <c r="K27" s="35" t="s">
        <v>372</v>
      </c>
      <c r="L27" s="35"/>
    </row>
    <row r="28" spans="3:12" x14ac:dyDescent="0.25">
      <c r="C28" s="80"/>
      <c r="D28" s="95"/>
      <c r="E28" s="55"/>
      <c r="F28" s="34">
        <f t="shared" si="0"/>
        <v>0</v>
      </c>
      <c r="G28" s="98"/>
      <c r="H28" s="81"/>
      <c r="I28" s="67" t="e">
        <f>VLOOKUP(H28,Presupuesto!$B$11:$C$565,2,0)</f>
        <v>#N/A</v>
      </c>
      <c r="J28" s="35" t="str">
        <f t="shared" si="1"/>
        <v>Posgrado</v>
      </c>
      <c r="K28" s="35" t="s">
        <v>372</v>
      </c>
      <c r="L28" s="35"/>
    </row>
    <row r="29" spans="3:12" x14ac:dyDescent="0.25">
      <c r="C29" s="80"/>
      <c r="D29" s="95"/>
      <c r="E29" s="55"/>
      <c r="F29" s="34">
        <f t="shared" si="0"/>
        <v>0</v>
      </c>
      <c r="G29" s="98"/>
      <c r="H29" s="81"/>
      <c r="I29" s="67" t="e">
        <f>VLOOKUP(H29,Presupuesto!$B$11:$C$565,2,0)</f>
        <v>#N/A</v>
      </c>
      <c r="J29" s="35" t="str">
        <f t="shared" si="1"/>
        <v>Posgrado</v>
      </c>
      <c r="K29" s="35" t="s">
        <v>372</v>
      </c>
      <c r="L29" s="35"/>
    </row>
    <row r="30" spans="3:12" x14ac:dyDescent="0.25">
      <c r="C30" s="80"/>
      <c r="D30" s="95"/>
      <c r="E30" s="55"/>
      <c r="F30" s="34">
        <f t="shared" si="0"/>
        <v>0</v>
      </c>
      <c r="G30" s="98"/>
      <c r="H30" s="81"/>
      <c r="I30" s="67" t="e">
        <f>VLOOKUP(H30,Presupuesto!$B$11:$C$565,2,0)</f>
        <v>#N/A</v>
      </c>
      <c r="J30" s="35" t="str">
        <f t="shared" si="1"/>
        <v>Posgrado</v>
      </c>
      <c r="K30" s="35" t="s">
        <v>372</v>
      </c>
      <c r="L30" s="35"/>
    </row>
    <row r="31" spans="3:12" x14ac:dyDescent="0.25">
      <c r="C31" s="80"/>
      <c r="D31" s="95"/>
      <c r="E31" s="55"/>
      <c r="F31" s="34">
        <f t="shared" si="0"/>
        <v>0</v>
      </c>
      <c r="G31" s="98"/>
      <c r="H31" s="81"/>
      <c r="I31" s="67" t="e">
        <f>VLOOKUP(H31,Presupuesto!$B$11:$C$565,2,0)</f>
        <v>#N/A</v>
      </c>
      <c r="J31" s="35" t="str">
        <f t="shared" si="1"/>
        <v>Posgrado</v>
      </c>
      <c r="K31" s="35" t="s">
        <v>372</v>
      </c>
      <c r="L31" s="35"/>
    </row>
    <row r="32" spans="3:12" x14ac:dyDescent="0.25">
      <c r="C32" s="80"/>
      <c r="D32" s="95"/>
      <c r="E32" s="55"/>
      <c r="F32" s="34">
        <f t="shared" si="0"/>
        <v>0</v>
      </c>
      <c r="G32" s="98"/>
      <c r="H32" s="81"/>
      <c r="I32" s="67" t="e">
        <f>VLOOKUP(H32,Presupuesto!$B$11:$C$565,2,0)</f>
        <v>#N/A</v>
      </c>
      <c r="J32" s="35" t="str">
        <f t="shared" si="1"/>
        <v>Posgrado</v>
      </c>
      <c r="K32" s="35" t="s">
        <v>372</v>
      </c>
      <c r="L32" s="35"/>
    </row>
    <row r="33" spans="3:12" x14ac:dyDescent="0.25">
      <c r="C33" s="82"/>
      <c r="D33" s="95"/>
      <c r="E33" s="55"/>
      <c r="F33" s="34">
        <f t="shared" si="0"/>
        <v>0</v>
      </c>
      <c r="G33" s="98"/>
      <c r="H33" s="83"/>
      <c r="I33" s="67" t="e">
        <f>VLOOKUP(H33,Presupuesto!$B$11:$C$565,2,0)</f>
        <v>#N/A</v>
      </c>
      <c r="J33" s="35" t="str">
        <f t="shared" si="1"/>
        <v>Posgrado</v>
      </c>
      <c r="K33" s="35" t="s">
        <v>363</v>
      </c>
      <c r="L33" s="35"/>
    </row>
    <row r="34" spans="3:12" x14ac:dyDescent="0.25">
      <c r="C34" s="82"/>
      <c r="D34" s="95"/>
      <c r="E34" s="55"/>
      <c r="F34" s="34">
        <f t="shared" si="0"/>
        <v>0</v>
      </c>
      <c r="G34" s="98"/>
      <c r="H34" s="83"/>
      <c r="I34" s="67" t="e">
        <f>VLOOKUP(H34,Presupuesto!$B$11:$C$565,2,0)</f>
        <v>#N/A</v>
      </c>
      <c r="J34" s="35" t="str">
        <f t="shared" si="1"/>
        <v>Posgrado</v>
      </c>
      <c r="K34" s="35" t="s">
        <v>372</v>
      </c>
      <c r="L34" s="35"/>
    </row>
    <row r="35" spans="3:12" x14ac:dyDescent="0.25">
      <c r="C35" s="82"/>
      <c r="D35" s="95"/>
      <c r="E35" s="55"/>
      <c r="F35" s="34">
        <f t="shared" si="0"/>
        <v>0</v>
      </c>
      <c r="G35" s="98"/>
      <c r="H35" s="83"/>
      <c r="I35" s="67" t="e">
        <f>VLOOKUP(H35,Presupuesto!$B$11:$C$565,2,0)</f>
        <v>#N/A</v>
      </c>
      <c r="J35" s="35" t="str">
        <f t="shared" si="1"/>
        <v>Posgrado</v>
      </c>
      <c r="K35" s="35" t="s">
        <v>372</v>
      </c>
      <c r="L35" s="35"/>
    </row>
    <row r="36" spans="3:12" x14ac:dyDescent="0.25">
      <c r="C36" s="82"/>
      <c r="D36" s="95"/>
      <c r="E36" s="55"/>
      <c r="F36" s="34">
        <f t="shared" si="0"/>
        <v>0</v>
      </c>
      <c r="G36" s="98"/>
      <c r="H36" s="83"/>
      <c r="I36" s="67" t="e">
        <f>VLOOKUP(H36,Presupuesto!$B$11:$C$565,2,0)</f>
        <v>#N/A</v>
      </c>
      <c r="J36" s="35" t="str">
        <f t="shared" si="1"/>
        <v>Posgrado</v>
      </c>
      <c r="K36" s="35" t="s">
        <v>372</v>
      </c>
      <c r="L36" s="35"/>
    </row>
    <row r="37" spans="3:12" ht="15.75" thickBot="1" x14ac:dyDescent="0.3">
      <c r="C37" s="84"/>
      <c r="D37" s="159"/>
      <c r="E37" s="40"/>
      <c r="F37" s="42">
        <f t="shared" si="0"/>
        <v>0</v>
      </c>
      <c r="G37" s="99"/>
      <c r="H37" s="85"/>
      <c r="I37" s="69" t="e">
        <f>VLOOKUP(H37,Presupuesto!$B$11:$C$565,2,0)</f>
        <v>#N/A</v>
      </c>
      <c r="J37" s="43" t="str">
        <f t="shared" ref="J37" si="2">$J$20</f>
        <v>Posgrado</v>
      </c>
      <c r="K37" s="61" t="s">
        <v>354</v>
      </c>
      <c r="L37" s="43"/>
    </row>
    <row r="38" spans="3:12" x14ac:dyDescent="0.25">
      <c r="F38" s="27"/>
      <c r="G38" s="26"/>
      <c r="H38" s="27"/>
      <c r="I38" s="27"/>
    </row>
    <row r="39" spans="3:12" ht="15.75" thickBot="1" x14ac:dyDescent="0.3"/>
    <row r="40" spans="3:12" ht="15.75" thickBot="1" x14ac:dyDescent="0.3">
      <c r="C40" s="94" t="s">
        <v>21</v>
      </c>
      <c r="D40" s="306">
        <f>SUM(F47:F67)</f>
        <v>0</v>
      </c>
      <c r="F40" s="8"/>
      <c r="G40" s="17"/>
      <c r="H40" s="8"/>
      <c r="I40" s="8"/>
    </row>
    <row r="41" spans="3:12" x14ac:dyDescent="0.25">
      <c r="C41" s="8"/>
      <c r="D41" s="3"/>
      <c r="E41" s="30"/>
      <c r="F41" s="30"/>
      <c r="G41" s="30"/>
      <c r="H41" s="14"/>
      <c r="I41" s="14"/>
      <c r="J41" s="14"/>
      <c r="K41" s="49"/>
    </row>
    <row r="42" spans="3:12" ht="15.75" x14ac:dyDescent="0.25">
      <c r="C42" s="237" t="s">
        <v>352</v>
      </c>
      <c r="D42" s="302"/>
      <c r="E42" s="30"/>
      <c r="F42" s="30"/>
      <c r="G42" s="30"/>
      <c r="H42" s="14"/>
      <c r="I42" s="14"/>
      <c r="J42" s="14"/>
      <c r="K42" s="49"/>
    </row>
    <row r="43" spans="3:12" ht="18.75" x14ac:dyDescent="0.25">
      <c r="C43" s="147"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
      <c r="E43" s="30"/>
      <c r="F43" s="30"/>
      <c r="G43" s="30"/>
      <c r="H43" s="14"/>
      <c r="I43" s="14"/>
      <c r="J43" s="14"/>
      <c r="K43" s="49"/>
    </row>
    <row r="44" spans="3:12" x14ac:dyDescent="0.25">
      <c r="E44" s="30"/>
      <c r="F44" s="30"/>
      <c r="G44" s="30"/>
      <c r="H44" s="14"/>
      <c r="I44" s="14"/>
      <c r="J44" s="14"/>
      <c r="K44" s="49"/>
    </row>
    <row r="45" spans="3:12" ht="15.75" thickBot="1" x14ac:dyDescent="0.3">
      <c r="F45" s="30"/>
      <c r="G45" s="14"/>
      <c r="H45" s="14"/>
      <c r="I45" s="14"/>
    </row>
    <row r="46" spans="3:12" ht="30.75" thickBot="1" x14ac:dyDescent="0.3">
      <c r="C46" s="66" t="s">
        <v>12</v>
      </c>
      <c r="D46" s="71" t="s">
        <v>23</v>
      </c>
      <c r="E46" s="73" t="s">
        <v>25</v>
      </c>
      <c r="F46" s="72" t="s">
        <v>6</v>
      </c>
      <c r="G46" s="70" t="s">
        <v>91</v>
      </c>
      <c r="H46" s="73" t="s">
        <v>14</v>
      </c>
      <c r="I46" s="70" t="s">
        <v>92</v>
      </c>
      <c r="J46" s="70" t="s">
        <v>370</v>
      </c>
      <c r="K46" s="70" t="s">
        <v>371</v>
      </c>
      <c r="L46" s="70" t="s">
        <v>81</v>
      </c>
    </row>
    <row r="47" spans="3:12" x14ac:dyDescent="0.25">
      <c r="C47" s="78"/>
      <c r="D47" s="95"/>
      <c r="E47" s="52"/>
      <c r="F47" s="34">
        <f t="shared" ref="F47:F67" si="3">D47*E47</f>
        <v>0</v>
      </c>
      <c r="G47" s="98"/>
      <c r="H47" s="79"/>
      <c r="I47" s="67" t="e">
        <f>VLOOKUP(H47,Presupuesto!$B$11:$C$565,2,0)</f>
        <v>#N/A</v>
      </c>
      <c r="J47" s="155" t="s">
        <v>1413</v>
      </c>
      <c r="K47" s="35" t="s">
        <v>354</v>
      </c>
      <c r="L47" s="35"/>
    </row>
    <row r="48" spans="3:12" x14ac:dyDescent="0.25">
      <c r="C48" s="78"/>
      <c r="D48" s="95"/>
      <c r="E48" s="60"/>
      <c r="F48" s="34">
        <f t="shared" si="3"/>
        <v>0</v>
      </c>
      <c r="G48" s="98"/>
      <c r="H48" s="79"/>
      <c r="I48" s="67" t="e">
        <f>VLOOKUP(H48,Presupuesto!$B$11:$C$565,2,0)</f>
        <v>#N/A</v>
      </c>
      <c r="J48" s="35" t="str">
        <f>$J$47</f>
        <v>Posgrado</v>
      </c>
      <c r="K48" s="35" t="s">
        <v>372</v>
      </c>
      <c r="L48" s="35"/>
    </row>
    <row r="49" spans="3:12" x14ac:dyDescent="0.25">
      <c r="C49" s="78"/>
      <c r="D49" s="95"/>
      <c r="E49" s="60"/>
      <c r="F49" s="34">
        <f t="shared" si="3"/>
        <v>0</v>
      </c>
      <c r="G49" s="98"/>
      <c r="H49" s="79"/>
      <c r="I49" s="67" t="e">
        <f>VLOOKUP(H49,Presupuesto!$B$11:$C$565,2,0)</f>
        <v>#N/A</v>
      </c>
      <c r="J49" s="35" t="str">
        <f t="shared" ref="J49:J67" si="4">$J$47</f>
        <v>Posgrado</v>
      </c>
      <c r="K49" s="35" t="s">
        <v>372</v>
      </c>
      <c r="L49" s="35"/>
    </row>
    <row r="50" spans="3:12" x14ac:dyDescent="0.25">
      <c r="C50" s="78"/>
      <c r="D50" s="95"/>
      <c r="E50" s="60"/>
      <c r="F50" s="34">
        <f t="shared" si="3"/>
        <v>0</v>
      </c>
      <c r="G50" s="98"/>
      <c r="H50" s="79"/>
      <c r="I50" s="67" t="e">
        <f>VLOOKUP(H50,Presupuesto!$B$11:$C$565,2,0)</f>
        <v>#N/A</v>
      </c>
      <c r="J50" s="35" t="str">
        <f t="shared" si="4"/>
        <v>Posgrado</v>
      </c>
      <c r="K50" s="35" t="s">
        <v>372</v>
      </c>
      <c r="L50" s="35"/>
    </row>
    <row r="51" spans="3:12" x14ac:dyDescent="0.25">
      <c r="C51" s="78"/>
      <c r="D51" s="95"/>
      <c r="E51" s="60"/>
      <c r="F51" s="34">
        <f t="shared" si="3"/>
        <v>0</v>
      </c>
      <c r="G51" s="98"/>
      <c r="H51" s="79"/>
      <c r="I51" s="67" t="e">
        <f>VLOOKUP(H51,Presupuesto!$B$11:$C$565,2,0)</f>
        <v>#N/A</v>
      </c>
      <c r="J51" s="35" t="str">
        <f t="shared" si="4"/>
        <v>Posgrado</v>
      </c>
      <c r="K51" s="35" t="s">
        <v>372</v>
      </c>
      <c r="L51" s="35"/>
    </row>
    <row r="52" spans="3:12" x14ac:dyDescent="0.25">
      <c r="C52" s="78"/>
      <c r="D52" s="95"/>
      <c r="E52" s="60"/>
      <c r="F52" s="34">
        <f t="shared" si="3"/>
        <v>0</v>
      </c>
      <c r="G52" s="98"/>
      <c r="H52" s="79"/>
      <c r="I52" s="67" t="e">
        <f>VLOOKUP(H52,Presupuesto!$B$11:$C$565,2,0)</f>
        <v>#N/A</v>
      </c>
      <c r="J52" s="35" t="str">
        <f t="shared" si="4"/>
        <v>Posgrado</v>
      </c>
      <c r="K52" s="35" t="s">
        <v>361</v>
      </c>
      <c r="L52" s="35"/>
    </row>
    <row r="53" spans="3:12" x14ac:dyDescent="0.25">
      <c r="C53" s="78"/>
      <c r="D53" s="95"/>
      <c r="E53" s="60"/>
      <c r="F53" s="34">
        <f t="shared" si="3"/>
        <v>0</v>
      </c>
      <c r="G53" s="98"/>
      <c r="H53" s="79"/>
      <c r="I53" s="67" t="e">
        <f>VLOOKUP(H53,Presupuesto!$B$11:$C$565,2,0)</f>
        <v>#N/A</v>
      </c>
      <c r="J53" s="35" t="str">
        <f t="shared" si="4"/>
        <v>Posgrado</v>
      </c>
      <c r="K53" s="35" t="s">
        <v>372</v>
      </c>
      <c r="L53" s="35"/>
    </row>
    <row r="54" spans="3:12" x14ac:dyDescent="0.25">
      <c r="C54" s="78"/>
      <c r="D54" s="95"/>
      <c r="E54" s="60"/>
      <c r="F54" s="34">
        <f t="shared" si="3"/>
        <v>0</v>
      </c>
      <c r="G54" s="98"/>
      <c r="H54" s="79"/>
      <c r="I54" s="67" t="e">
        <f>VLOOKUP(H54,Presupuesto!$B$11:$C$565,2,0)</f>
        <v>#N/A</v>
      </c>
      <c r="J54" s="35" t="str">
        <f t="shared" si="4"/>
        <v>Posgrado</v>
      </c>
      <c r="K54" s="35" t="s">
        <v>372</v>
      </c>
      <c r="L54" s="35"/>
    </row>
    <row r="55" spans="3:12" x14ac:dyDescent="0.25">
      <c r="C55" s="78"/>
      <c r="D55" s="95"/>
      <c r="E55" s="60"/>
      <c r="F55" s="34">
        <f t="shared" si="3"/>
        <v>0</v>
      </c>
      <c r="G55" s="98"/>
      <c r="H55" s="79"/>
      <c r="I55" s="67" t="e">
        <f>VLOOKUP(H55,Presupuesto!$B$11:$C$565,2,0)</f>
        <v>#N/A</v>
      </c>
      <c r="J55" s="35" t="str">
        <f t="shared" si="4"/>
        <v>Posgrado</v>
      </c>
      <c r="K55" s="35" t="s">
        <v>372</v>
      </c>
      <c r="L55" s="35"/>
    </row>
    <row r="56" spans="3:12" x14ac:dyDescent="0.25">
      <c r="C56" s="78"/>
      <c r="D56" s="95"/>
      <c r="E56" s="60"/>
      <c r="F56" s="34">
        <f t="shared" si="3"/>
        <v>0</v>
      </c>
      <c r="G56" s="98"/>
      <c r="H56" s="79"/>
      <c r="I56" s="67" t="e">
        <f>VLOOKUP(H56,Presupuesto!$B$11:$C$565,2,0)</f>
        <v>#N/A</v>
      </c>
      <c r="J56" s="35" t="str">
        <f t="shared" si="4"/>
        <v>Posgrado</v>
      </c>
      <c r="K56" s="35" t="s">
        <v>372</v>
      </c>
      <c r="L56" s="35"/>
    </row>
    <row r="57" spans="3:12" x14ac:dyDescent="0.25">
      <c r="C57" s="80"/>
      <c r="D57" s="95"/>
      <c r="E57" s="55"/>
      <c r="F57" s="34">
        <f t="shared" si="3"/>
        <v>0</v>
      </c>
      <c r="G57" s="98"/>
      <c r="H57" s="81"/>
      <c r="I57" s="67" t="e">
        <f>VLOOKUP(H57,Presupuesto!$B$11:$C$565,2,0)</f>
        <v>#N/A</v>
      </c>
      <c r="J57" s="35" t="str">
        <f t="shared" si="4"/>
        <v>Posgrado</v>
      </c>
      <c r="K57" s="35" t="s">
        <v>372</v>
      </c>
      <c r="L57" s="35"/>
    </row>
    <row r="58" spans="3:12" x14ac:dyDescent="0.25">
      <c r="C58" s="80"/>
      <c r="D58" s="95"/>
      <c r="E58" s="55"/>
      <c r="F58" s="34">
        <f t="shared" si="3"/>
        <v>0</v>
      </c>
      <c r="G58" s="98"/>
      <c r="H58" s="81"/>
      <c r="I58" s="67" t="e">
        <f>VLOOKUP(H58,Presupuesto!$B$11:$C$565,2,0)</f>
        <v>#N/A</v>
      </c>
      <c r="J58" s="35" t="str">
        <f t="shared" si="4"/>
        <v>Posgrado</v>
      </c>
      <c r="K58" s="35" t="s">
        <v>372</v>
      </c>
      <c r="L58" s="35"/>
    </row>
    <row r="59" spans="3:12" x14ac:dyDescent="0.25">
      <c r="C59" s="80"/>
      <c r="D59" s="95"/>
      <c r="E59" s="55"/>
      <c r="F59" s="34">
        <f t="shared" si="3"/>
        <v>0</v>
      </c>
      <c r="G59" s="98"/>
      <c r="H59" s="81"/>
      <c r="I59" s="67" t="e">
        <f>VLOOKUP(H59,Presupuesto!$B$11:$C$565,2,0)</f>
        <v>#N/A</v>
      </c>
      <c r="J59" s="35" t="str">
        <f t="shared" si="4"/>
        <v>Posgrado</v>
      </c>
      <c r="K59" s="35" t="s">
        <v>372</v>
      </c>
      <c r="L59" s="35"/>
    </row>
    <row r="60" spans="3:12" x14ac:dyDescent="0.25">
      <c r="C60" s="80"/>
      <c r="D60" s="95"/>
      <c r="E60" s="55"/>
      <c r="F60" s="34">
        <f t="shared" si="3"/>
        <v>0</v>
      </c>
      <c r="G60" s="98"/>
      <c r="H60" s="81"/>
      <c r="I60" s="67" t="e">
        <f>VLOOKUP(H60,Presupuesto!$B$11:$C$565,2,0)</f>
        <v>#N/A</v>
      </c>
      <c r="J60" s="35" t="str">
        <f t="shared" si="4"/>
        <v>Posgrado</v>
      </c>
      <c r="K60" s="35" t="s">
        <v>372</v>
      </c>
      <c r="L60" s="35"/>
    </row>
    <row r="61" spans="3:12" x14ac:dyDescent="0.25">
      <c r="C61" s="80"/>
      <c r="D61" s="95"/>
      <c r="E61" s="55"/>
      <c r="F61" s="34">
        <f t="shared" si="3"/>
        <v>0</v>
      </c>
      <c r="G61" s="98"/>
      <c r="H61" s="81"/>
      <c r="I61" s="67" t="e">
        <f>VLOOKUP(H61,Presupuesto!$B$11:$C$565,2,0)</f>
        <v>#N/A</v>
      </c>
      <c r="J61" s="35" t="str">
        <f t="shared" si="4"/>
        <v>Posgrado</v>
      </c>
      <c r="K61" s="35" t="s">
        <v>372</v>
      </c>
      <c r="L61" s="35"/>
    </row>
    <row r="62" spans="3:12" x14ac:dyDescent="0.25">
      <c r="C62" s="80"/>
      <c r="D62" s="95"/>
      <c r="E62" s="55"/>
      <c r="F62" s="34">
        <f t="shared" si="3"/>
        <v>0</v>
      </c>
      <c r="G62" s="98"/>
      <c r="H62" s="81"/>
      <c r="I62" s="67" t="e">
        <f>VLOOKUP(H62,Presupuesto!$B$11:$C$565,2,0)</f>
        <v>#N/A</v>
      </c>
      <c r="J62" s="35" t="str">
        <f t="shared" si="4"/>
        <v>Posgrado</v>
      </c>
      <c r="K62" s="35" t="s">
        <v>372</v>
      </c>
      <c r="L62" s="35"/>
    </row>
    <row r="63" spans="3:12" x14ac:dyDescent="0.25">
      <c r="C63" s="82"/>
      <c r="D63" s="95"/>
      <c r="E63" s="55"/>
      <c r="F63" s="34">
        <f t="shared" si="3"/>
        <v>0</v>
      </c>
      <c r="G63" s="98"/>
      <c r="H63" s="83"/>
      <c r="I63" s="67" t="e">
        <f>VLOOKUP(H63,Presupuesto!$B$11:$C$565,2,0)</f>
        <v>#N/A</v>
      </c>
      <c r="J63" s="35" t="str">
        <f t="shared" si="4"/>
        <v>Posgrado</v>
      </c>
      <c r="K63" s="35" t="s">
        <v>363</v>
      </c>
      <c r="L63" s="35"/>
    </row>
    <row r="64" spans="3:12" x14ac:dyDescent="0.25">
      <c r="C64" s="82"/>
      <c r="D64" s="95"/>
      <c r="E64" s="55"/>
      <c r="F64" s="34">
        <f t="shared" si="3"/>
        <v>0</v>
      </c>
      <c r="G64" s="98"/>
      <c r="H64" s="83"/>
      <c r="I64" s="67" t="e">
        <f>VLOOKUP(H64,Presupuesto!$B$11:$C$565,2,0)</f>
        <v>#N/A</v>
      </c>
      <c r="J64" s="35" t="str">
        <f t="shared" si="4"/>
        <v>Posgrado</v>
      </c>
      <c r="K64" s="35" t="s">
        <v>372</v>
      </c>
      <c r="L64" s="35"/>
    </row>
    <row r="65" spans="3:12" x14ac:dyDescent="0.25">
      <c r="C65" s="82"/>
      <c r="D65" s="95"/>
      <c r="E65" s="55"/>
      <c r="F65" s="34">
        <f t="shared" si="3"/>
        <v>0</v>
      </c>
      <c r="G65" s="98"/>
      <c r="H65" s="83"/>
      <c r="I65" s="67" t="e">
        <f>VLOOKUP(H65,Presupuesto!$B$11:$C$565,2,0)</f>
        <v>#N/A</v>
      </c>
      <c r="J65" s="35" t="str">
        <f t="shared" si="4"/>
        <v>Posgrado</v>
      </c>
      <c r="K65" s="35" t="s">
        <v>372</v>
      </c>
      <c r="L65" s="35"/>
    </row>
    <row r="66" spans="3:12" x14ac:dyDescent="0.25">
      <c r="C66" s="82"/>
      <c r="D66" s="95"/>
      <c r="E66" s="55"/>
      <c r="F66" s="34">
        <f t="shared" si="3"/>
        <v>0</v>
      </c>
      <c r="G66" s="98"/>
      <c r="H66" s="83"/>
      <c r="I66" s="67" t="e">
        <f>VLOOKUP(H66,Presupuesto!$B$11:$C$565,2,0)</f>
        <v>#N/A</v>
      </c>
      <c r="J66" s="35" t="str">
        <f t="shared" si="4"/>
        <v>Posgrado</v>
      </c>
      <c r="K66" s="35" t="s">
        <v>372</v>
      </c>
      <c r="L66" s="35"/>
    </row>
    <row r="67" spans="3:12" ht="15.75" thickBot="1" x14ac:dyDescent="0.3">
      <c r="C67" s="84"/>
      <c r="D67" s="159"/>
      <c r="E67" s="40"/>
      <c r="F67" s="42">
        <f t="shared" si="3"/>
        <v>0</v>
      </c>
      <c r="G67" s="99"/>
      <c r="H67" s="85"/>
      <c r="I67" s="69" t="e">
        <f>VLOOKUP(H67,Presupuesto!$B$11:$C$565,2,0)</f>
        <v>#N/A</v>
      </c>
      <c r="J67" s="43" t="str">
        <f t="shared" si="4"/>
        <v>Posgrado</v>
      </c>
      <c r="K67" s="61" t="s">
        <v>354</v>
      </c>
      <c r="L67" s="43"/>
    </row>
    <row r="69" spans="3:12" ht="15.75" thickBot="1" x14ac:dyDescent="0.3"/>
    <row r="70" spans="3:12" ht="15.75" thickBot="1" x14ac:dyDescent="0.3">
      <c r="C70" s="94" t="s">
        <v>21</v>
      </c>
      <c r="D70" s="306">
        <f>SUM(F77:F97)</f>
        <v>0</v>
      </c>
      <c r="F70" s="8"/>
      <c r="G70" s="17"/>
      <c r="H70" s="8"/>
      <c r="I70" s="8"/>
    </row>
    <row r="71" spans="3:12" x14ac:dyDescent="0.25">
      <c r="C71" s="8"/>
      <c r="D71" s="3"/>
      <c r="E71" s="30"/>
      <c r="F71" s="30"/>
      <c r="G71" s="30"/>
      <c r="H71" s="14"/>
      <c r="I71" s="14"/>
      <c r="J71" s="14"/>
      <c r="K71" s="49"/>
    </row>
    <row r="72" spans="3:12" ht="15.75" x14ac:dyDescent="0.25">
      <c r="C72" s="237" t="s">
        <v>352</v>
      </c>
      <c r="D72" s="302"/>
      <c r="E72" s="30"/>
      <c r="F72" s="30"/>
      <c r="G72" s="30"/>
      <c r="H72" s="14"/>
      <c r="I72" s="14"/>
      <c r="J72" s="14"/>
      <c r="K72" s="49"/>
    </row>
    <row r="73" spans="3:12" ht="18.75" x14ac:dyDescent="0.25">
      <c r="C73" s="147"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
      <c r="E73" s="30"/>
      <c r="F73" s="30"/>
      <c r="G73" s="30"/>
      <c r="H73" s="14"/>
      <c r="I73" s="14"/>
      <c r="J73" s="14"/>
      <c r="K73" s="49"/>
    </row>
    <row r="74" spans="3:12" x14ac:dyDescent="0.25">
      <c r="E74" s="30"/>
      <c r="F74" s="30"/>
      <c r="G74" s="30"/>
      <c r="H74" s="14"/>
      <c r="I74" s="14"/>
      <c r="J74" s="14"/>
      <c r="K74" s="49"/>
    </row>
    <row r="75" spans="3:12" ht="15.75" thickBot="1" x14ac:dyDescent="0.3">
      <c r="F75" s="30"/>
      <c r="G75" s="14"/>
      <c r="H75" s="14"/>
      <c r="I75" s="14"/>
    </row>
    <row r="76" spans="3:12" ht="30.75" thickBot="1" x14ac:dyDescent="0.3">
      <c r="C76" s="66" t="s">
        <v>12</v>
      </c>
      <c r="D76" s="71" t="s">
        <v>23</v>
      </c>
      <c r="E76" s="73" t="s">
        <v>25</v>
      </c>
      <c r="F76" s="72" t="s">
        <v>6</v>
      </c>
      <c r="G76" s="70" t="s">
        <v>91</v>
      </c>
      <c r="H76" s="73" t="s">
        <v>14</v>
      </c>
      <c r="I76" s="70" t="s">
        <v>92</v>
      </c>
      <c r="J76" s="70" t="s">
        <v>370</v>
      </c>
      <c r="K76" s="70" t="s">
        <v>371</v>
      </c>
      <c r="L76" s="70" t="s">
        <v>81</v>
      </c>
    </row>
    <row r="77" spans="3:12" x14ac:dyDescent="0.25">
      <c r="C77" s="78"/>
      <c r="D77" s="95"/>
      <c r="E77" s="52"/>
      <c r="F77" s="34">
        <f t="shared" ref="F77:F97" si="5">D77*E77</f>
        <v>0</v>
      </c>
      <c r="G77" s="98"/>
      <c r="H77" s="79"/>
      <c r="I77" s="67" t="e">
        <f>VLOOKUP(H77,Presupuesto!$B$11:$C$565,2,0)</f>
        <v>#N/A</v>
      </c>
      <c r="J77" s="155" t="s">
        <v>1413</v>
      </c>
      <c r="K77" s="35" t="s">
        <v>354</v>
      </c>
      <c r="L77" s="35"/>
    </row>
    <row r="78" spans="3:12" x14ac:dyDescent="0.25">
      <c r="C78" s="78"/>
      <c r="D78" s="95"/>
      <c r="E78" s="60"/>
      <c r="F78" s="34">
        <f t="shared" si="5"/>
        <v>0</v>
      </c>
      <c r="G78" s="98"/>
      <c r="H78" s="79"/>
      <c r="I78" s="67" t="e">
        <f>VLOOKUP(H78,Presupuesto!$B$11:$C$565,2,0)</f>
        <v>#N/A</v>
      </c>
      <c r="J78" s="35" t="str">
        <f>$J$77</f>
        <v>Posgrado</v>
      </c>
      <c r="K78" s="35" t="s">
        <v>372</v>
      </c>
      <c r="L78" s="35"/>
    </row>
    <row r="79" spans="3:12" x14ac:dyDescent="0.25">
      <c r="C79" s="78"/>
      <c r="D79" s="95"/>
      <c r="E79" s="60"/>
      <c r="F79" s="34">
        <f t="shared" si="5"/>
        <v>0</v>
      </c>
      <c r="G79" s="98"/>
      <c r="H79" s="79"/>
      <c r="I79" s="67" t="e">
        <f>VLOOKUP(H79,Presupuesto!$B$11:$C$565,2,0)</f>
        <v>#N/A</v>
      </c>
      <c r="J79" s="35" t="str">
        <f t="shared" ref="J79:J97" si="6">$J$77</f>
        <v>Posgrado</v>
      </c>
      <c r="K79" s="35" t="s">
        <v>372</v>
      </c>
      <c r="L79" s="35"/>
    </row>
    <row r="80" spans="3:12" x14ac:dyDescent="0.25">
      <c r="C80" s="78"/>
      <c r="D80" s="95"/>
      <c r="E80" s="60"/>
      <c r="F80" s="34">
        <f t="shared" si="5"/>
        <v>0</v>
      </c>
      <c r="G80" s="98"/>
      <c r="H80" s="79"/>
      <c r="I80" s="67" t="e">
        <f>VLOOKUP(H80,Presupuesto!$B$11:$C$565,2,0)</f>
        <v>#N/A</v>
      </c>
      <c r="J80" s="35" t="str">
        <f t="shared" si="6"/>
        <v>Posgrado</v>
      </c>
      <c r="K80" s="35" t="s">
        <v>372</v>
      </c>
      <c r="L80" s="35"/>
    </row>
    <row r="81" spans="3:12" x14ac:dyDescent="0.25">
      <c r="C81" s="78"/>
      <c r="D81" s="95"/>
      <c r="E81" s="60"/>
      <c r="F81" s="34">
        <f t="shared" si="5"/>
        <v>0</v>
      </c>
      <c r="G81" s="98"/>
      <c r="H81" s="79"/>
      <c r="I81" s="67" t="e">
        <f>VLOOKUP(H81,Presupuesto!$B$11:$C$565,2,0)</f>
        <v>#N/A</v>
      </c>
      <c r="J81" s="35" t="str">
        <f t="shared" si="6"/>
        <v>Posgrado</v>
      </c>
      <c r="K81" s="35" t="s">
        <v>372</v>
      </c>
      <c r="L81" s="35"/>
    </row>
    <row r="82" spans="3:12" x14ac:dyDescent="0.25">
      <c r="C82" s="78"/>
      <c r="D82" s="95"/>
      <c r="E82" s="60"/>
      <c r="F82" s="34">
        <f t="shared" si="5"/>
        <v>0</v>
      </c>
      <c r="G82" s="98"/>
      <c r="H82" s="79"/>
      <c r="I82" s="67" t="e">
        <f>VLOOKUP(H82,Presupuesto!$B$11:$C$565,2,0)</f>
        <v>#N/A</v>
      </c>
      <c r="J82" s="35" t="str">
        <f t="shared" si="6"/>
        <v>Posgrado</v>
      </c>
      <c r="K82" s="35" t="s">
        <v>361</v>
      </c>
      <c r="L82" s="35"/>
    </row>
    <row r="83" spans="3:12" x14ac:dyDescent="0.25">
      <c r="C83" s="78"/>
      <c r="D83" s="95"/>
      <c r="E83" s="60"/>
      <c r="F83" s="34">
        <f t="shared" si="5"/>
        <v>0</v>
      </c>
      <c r="G83" s="98"/>
      <c r="H83" s="79"/>
      <c r="I83" s="67" t="e">
        <f>VLOOKUP(H83,Presupuesto!$B$11:$C$565,2,0)</f>
        <v>#N/A</v>
      </c>
      <c r="J83" s="35" t="str">
        <f t="shared" si="6"/>
        <v>Posgrado</v>
      </c>
      <c r="K83" s="35" t="s">
        <v>372</v>
      </c>
      <c r="L83" s="35"/>
    </row>
    <row r="84" spans="3:12" x14ac:dyDescent="0.25">
      <c r="C84" s="78"/>
      <c r="D84" s="95"/>
      <c r="E84" s="60"/>
      <c r="F84" s="34">
        <f t="shared" si="5"/>
        <v>0</v>
      </c>
      <c r="G84" s="98"/>
      <c r="H84" s="79"/>
      <c r="I84" s="67" t="e">
        <f>VLOOKUP(H84,Presupuesto!$B$11:$C$565,2,0)</f>
        <v>#N/A</v>
      </c>
      <c r="J84" s="35" t="str">
        <f t="shared" si="6"/>
        <v>Posgrado</v>
      </c>
      <c r="K84" s="35" t="s">
        <v>372</v>
      </c>
      <c r="L84" s="35"/>
    </row>
    <row r="85" spans="3:12" x14ac:dyDescent="0.25">
      <c r="C85" s="78"/>
      <c r="D85" s="95"/>
      <c r="E85" s="60"/>
      <c r="F85" s="34">
        <f t="shared" si="5"/>
        <v>0</v>
      </c>
      <c r="G85" s="98"/>
      <c r="H85" s="79"/>
      <c r="I85" s="67" t="e">
        <f>VLOOKUP(H85,Presupuesto!$B$11:$C$565,2,0)</f>
        <v>#N/A</v>
      </c>
      <c r="J85" s="35" t="str">
        <f t="shared" si="6"/>
        <v>Posgrado</v>
      </c>
      <c r="K85" s="35" t="s">
        <v>372</v>
      </c>
      <c r="L85" s="35"/>
    </row>
    <row r="86" spans="3:12" x14ac:dyDescent="0.25">
      <c r="C86" s="78"/>
      <c r="D86" s="95"/>
      <c r="E86" s="60"/>
      <c r="F86" s="34">
        <f t="shared" si="5"/>
        <v>0</v>
      </c>
      <c r="G86" s="98"/>
      <c r="H86" s="79"/>
      <c r="I86" s="67" t="e">
        <f>VLOOKUP(H86,Presupuesto!$B$11:$C$565,2,0)</f>
        <v>#N/A</v>
      </c>
      <c r="J86" s="35" t="str">
        <f t="shared" si="6"/>
        <v>Posgrado</v>
      </c>
      <c r="K86" s="35" t="s">
        <v>372</v>
      </c>
      <c r="L86" s="35"/>
    </row>
    <row r="87" spans="3:12" x14ac:dyDescent="0.25">
      <c r="C87" s="80"/>
      <c r="D87" s="95"/>
      <c r="E87" s="55"/>
      <c r="F87" s="34">
        <f t="shared" si="5"/>
        <v>0</v>
      </c>
      <c r="G87" s="98"/>
      <c r="H87" s="81"/>
      <c r="I87" s="67" t="e">
        <f>VLOOKUP(H87,Presupuesto!$B$11:$C$565,2,0)</f>
        <v>#N/A</v>
      </c>
      <c r="J87" s="35" t="str">
        <f t="shared" si="6"/>
        <v>Posgrado</v>
      </c>
      <c r="K87" s="35" t="s">
        <v>372</v>
      </c>
      <c r="L87" s="35"/>
    </row>
    <row r="88" spans="3:12" x14ac:dyDescent="0.25">
      <c r="C88" s="80"/>
      <c r="D88" s="95"/>
      <c r="E88" s="55"/>
      <c r="F88" s="34">
        <f t="shared" si="5"/>
        <v>0</v>
      </c>
      <c r="G88" s="98"/>
      <c r="H88" s="81"/>
      <c r="I88" s="67" t="e">
        <f>VLOOKUP(H88,Presupuesto!$B$11:$C$565,2,0)</f>
        <v>#N/A</v>
      </c>
      <c r="J88" s="35" t="str">
        <f t="shared" si="6"/>
        <v>Posgrado</v>
      </c>
      <c r="K88" s="35" t="s">
        <v>372</v>
      </c>
      <c r="L88" s="35"/>
    </row>
    <row r="89" spans="3:12" x14ac:dyDescent="0.25">
      <c r="C89" s="80"/>
      <c r="D89" s="95"/>
      <c r="E89" s="55"/>
      <c r="F89" s="34">
        <f t="shared" si="5"/>
        <v>0</v>
      </c>
      <c r="G89" s="98"/>
      <c r="H89" s="81"/>
      <c r="I89" s="67" t="e">
        <f>VLOOKUP(H89,Presupuesto!$B$11:$C$565,2,0)</f>
        <v>#N/A</v>
      </c>
      <c r="J89" s="35" t="str">
        <f t="shared" si="6"/>
        <v>Posgrado</v>
      </c>
      <c r="K89" s="35" t="s">
        <v>372</v>
      </c>
      <c r="L89" s="35"/>
    </row>
    <row r="90" spans="3:12" x14ac:dyDescent="0.25">
      <c r="C90" s="80"/>
      <c r="D90" s="95"/>
      <c r="E90" s="55"/>
      <c r="F90" s="34">
        <f t="shared" si="5"/>
        <v>0</v>
      </c>
      <c r="G90" s="98"/>
      <c r="H90" s="81"/>
      <c r="I90" s="67" t="e">
        <f>VLOOKUP(H90,Presupuesto!$B$11:$C$565,2,0)</f>
        <v>#N/A</v>
      </c>
      <c r="J90" s="35" t="str">
        <f t="shared" si="6"/>
        <v>Posgrado</v>
      </c>
      <c r="K90" s="35" t="s">
        <v>372</v>
      </c>
      <c r="L90" s="35"/>
    </row>
    <row r="91" spans="3:12" x14ac:dyDescent="0.25">
      <c r="C91" s="80"/>
      <c r="D91" s="95"/>
      <c r="E91" s="55"/>
      <c r="F91" s="34">
        <f t="shared" si="5"/>
        <v>0</v>
      </c>
      <c r="G91" s="98"/>
      <c r="H91" s="81"/>
      <c r="I91" s="67" t="e">
        <f>VLOOKUP(H91,Presupuesto!$B$11:$C$565,2,0)</f>
        <v>#N/A</v>
      </c>
      <c r="J91" s="35" t="str">
        <f t="shared" si="6"/>
        <v>Posgrado</v>
      </c>
      <c r="K91" s="35" t="s">
        <v>372</v>
      </c>
      <c r="L91" s="35"/>
    </row>
    <row r="92" spans="3:12" x14ac:dyDescent="0.25">
      <c r="C92" s="80"/>
      <c r="D92" s="95"/>
      <c r="E92" s="55"/>
      <c r="F92" s="34">
        <f t="shared" si="5"/>
        <v>0</v>
      </c>
      <c r="G92" s="98"/>
      <c r="H92" s="81"/>
      <c r="I92" s="67" t="e">
        <f>VLOOKUP(H92,Presupuesto!$B$11:$C$565,2,0)</f>
        <v>#N/A</v>
      </c>
      <c r="J92" s="35" t="str">
        <f t="shared" si="6"/>
        <v>Posgrado</v>
      </c>
      <c r="K92" s="35" t="s">
        <v>372</v>
      </c>
      <c r="L92" s="35"/>
    </row>
    <row r="93" spans="3:12" x14ac:dyDescent="0.25">
      <c r="C93" s="82"/>
      <c r="D93" s="95"/>
      <c r="E93" s="55"/>
      <c r="F93" s="34">
        <f t="shared" si="5"/>
        <v>0</v>
      </c>
      <c r="G93" s="98"/>
      <c r="H93" s="83"/>
      <c r="I93" s="67" t="e">
        <f>VLOOKUP(H93,Presupuesto!$B$11:$C$565,2,0)</f>
        <v>#N/A</v>
      </c>
      <c r="J93" s="35" t="str">
        <f t="shared" si="6"/>
        <v>Posgrado</v>
      </c>
      <c r="K93" s="35" t="s">
        <v>363</v>
      </c>
      <c r="L93" s="35"/>
    </row>
    <row r="94" spans="3:12" x14ac:dyDescent="0.25">
      <c r="C94" s="82"/>
      <c r="D94" s="95"/>
      <c r="E94" s="55"/>
      <c r="F94" s="34">
        <f t="shared" si="5"/>
        <v>0</v>
      </c>
      <c r="G94" s="98"/>
      <c r="H94" s="83"/>
      <c r="I94" s="67" t="e">
        <f>VLOOKUP(H94,Presupuesto!$B$11:$C$565,2,0)</f>
        <v>#N/A</v>
      </c>
      <c r="J94" s="35" t="str">
        <f t="shared" si="6"/>
        <v>Posgrado</v>
      </c>
      <c r="K94" s="35" t="s">
        <v>372</v>
      </c>
      <c r="L94" s="35"/>
    </row>
    <row r="95" spans="3:12" x14ac:dyDescent="0.25">
      <c r="C95" s="82"/>
      <c r="D95" s="95"/>
      <c r="E95" s="55"/>
      <c r="F95" s="34">
        <f t="shared" si="5"/>
        <v>0</v>
      </c>
      <c r="G95" s="98"/>
      <c r="H95" s="83"/>
      <c r="I95" s="67" t="e">
        <f>VLOOKUP(H95,Presupuesto!$B$11:$C$565,2,0)</f>
        <v>#N/A</v>
      </c>
      <c r="J95" s="35" t="str">
        <f t="shared" si="6"/>
        <v>Posgrado</v>
      </c>
      <c r="K95" s="35" t="s">
        <v>372</v>
      </c>
      <c r="L95" s="35"/>
    </row>
    <row r="96" spans="3:12" x14ac:dyDescent="0.25">
      <c r="C96" s="82"/>
      <c r="D96" s="95"/>
      <c r="E96" s="55"/>
      <c r="F96" s="34">
        <f t="shared" si="5"/>
        <v>0</v>
      </c>
      <c r="G96" s="98"/>
      <c r="H96" s="83"/>
      <c r="I96" s="67" t="e">
        <f>VLOOKUP(H96,Presupuesto!$B$11:$C$565,2,0)</f>
        <v>#N/A</v>
      </c>
      <c r="J96" s="35" t="str">
        <f t="shared" si="6"/>
        <v>Posgrado</v>
      </c>
      <c r="K96" s="35" t="s">
        <v>372</v>
      </c>
      <c r="L96" s="35"/>
    </row>
    <row r="97" spans="3:12" ht="15.75" thickBot="1" x14ac:dyDescent="0.3">
      <c r="C97" s="84"/>
      <c r="D97" s="159"/>
      <c r="E97" s="40"/>
      <c r="F97" s="42">
        <f t="shared" si="5"/>
        <v>0</v>
      </c>
      <c r="G97" s="99"/>
      <c r="H97" s="85"/>
      <c r="I97" s="69" t="e">
        <f>VLOOKUP(H97,Presupuesto!$B$11:$C$565,2,0)</f>
        <v>#N/A</v>
      </c>
      <c r="J97" s="43" t="str">
        <f t="shared" si="6"/>
        <v>Posgrado</v>
      </c>
      <c r="K97" s="61" t="s">
        <v>354</v>
      </c>
      <c r="L97" s="43"/>
    </row>
    <row r="98" spans="3:12" x14ac:dyDescent="0.25">
      <c r="F98" s="27"/>
      <c r="G98" s="26"/>
      <c r="H98" s="27"/>
      <c r="I98" s="27"/>
    </row>
    <row r="99" spans="3:12" ht="15.75" thickBot="1" x14ac:dyDescent="0.3"/>
    <row r="100" spans="3:12" ht="15.75" thickBot="1" x14ac:dyDescent="0.3">
      <c r="C100" s="94" t="s">
        <v>21</v>
      </c>
      <c r="D100" s="306">
        <f>SUM(F107:F127)</f>
        <v>0</v>
      </c>
      <c r="F100" s="8"/>
      <c r="G100" s="17"/>
      <c r="H100" s="8"/>
      <c r="I100" s="8"/>
    </row>
    <row r="101" spans="3:12" x14ac:dyDescent="0.25">
      <c r="C101" s="8"/>
      <c r="D101" s="3"/>
      <c r="E101" s="30"/>
      <c r="F101" s="30"/>
      <c r="G101" s="30"/>
      <c r="H101" s="14"/>
      <c r="I101" s="14"/>
      <c r="J101" s="14"/>
      <c r="K101" s="49"/>
    </row>
    <row r="102" spans="3:12" ht="15.75" x14ac:dyDescent="0.25">
      <c r="C102" s="237" t="s">
        <v>352</v>
      </c>
      <c r="D102" s="302"/>
      <c r="E102" s="30"/>
      <c r="F102" s="30"/>
      <c r="G102" s="30"/>
      <c r="H102" s="14"/>
      <c r="I102" s="14"/>
      <c r="J102" s="14"/>
      <c r="K102" s="49"/>
    </row>
    <row r="103" spans="3:12" ht="18.75" x14ac:dyDescent="0.25">
      <c r="C103" s="147"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
      <c r="E103" s="30"/>
      <c r="F103" s="30"/>
      <c r="G103" s="30"/>
      <c r="H103" s="14"/>
      <c r="I103" s="14"/>
      <c r="J103" s="14"/>
      <c r="K103" s="49"/>
    </row>
    <row r="104" spans="3:12" x14ac:dyDescent="0.25">
      <c r="E104" s="30"/>
      <c r="F104" s="30"/>
      <c r="G104" s="30"/>
      <c r="H104" s="14"/>
      <c r="I104" s="14"/>
      <c r="J104" s="14"/>
      <c r="K104" s="49"/>
    </row>
    <row r="105" spans="3:12" ht="15.75" thickBot="1" x14ac:dyDescent="0.3">
      <c r="F105" s="30"/>
      <c r="G105" s="14"/>
      <c r="H105" s="14"/>
      <c r="I105" s="14"/>
    </row>
    <row r="106" spans="3:12" ht="30.75" thickBot="1" x14ac:dyDescent="0.3">
      <c r="C106" s="66" t="s">
        <v>12</v>
      </c>
      <c r="D106" s="71" t="s">
        <v>23</v>
      </c>
      <c r="E106" s="73" t="s">
        <v>25</v>
      </c>
      <c r="F106" s="72" t="s">
        <v>6</v>
      </c>
      <c r="G106" s="70" t="s">
        <v>91</v>
      </c>
      <c r="H106" s="73" t="s">
        <v>14</v>
      </c>
      <c r="I106" s="70" t="s">
        <v>92</v>
      </c>
      <c r="J106" s="70" t="s">
        <v>370</v>
      </c>
      <c r="K106" s="70" t="s">
        <v>371</v>
      </c>
      <c r="L106" s="70" t="s">
        <v>81</v>
      </c>
    </row>
    <row r="107" spans="3:12" x14ac:dyDescent="0.25">
      <c r="C107" s="78"/>
      <c r="D107" s="95"/>
      <c r="E107" s="52"/>
      <c r="F107" s="34">
        <f t="shared" ref="F107:F127" si="7">D107*E107</f>
        <v>0</v>
      </c>
      <c r="G107" s="98"/>
      <c r="H107" s="79"/>
      <c r="I107" s="67" t="e">
        <f>VLOOKUP(H107,Presupuesto!$B$11:$C$565,2,0)</f>
        <v>#N/A</v>
      </c>
      <c r="J107" s="155" t="s">
        <v>1413</v>
      </c>
      <c r="K107" s="35" t="s">
        <v>354</v>
      </c>
      <c r="L107" s="35"/>
    </row>
    <row r="108" spans="3:12" x14ac:dyDescent="0.25">
      <c r="C108" s="78"/>
      <c r="D108" s="95"/>
      <c r="E108" s="60"/>
      <c r="F108" s="34">
        <f t="shared" si="7"/>
        <v>0</v>
      </c>
      <c r="G108" s="98"/>
      <c r="H108" s="79"/>
      <c r="I108" s="67" t="e">
        <f>VLOOKUP(H108,Presupuesto!$B$11:$C$565,2,0)</f>
        <v>#N/A</v>
      </c>
      <c r="J108" s="35" t="str">
        <f>$J$107</f>
        <v>Posgrado</v>
      </c>
      <c r="K108" s="35" t="s">
        <v>372</v>
      </c>
      <c r="L108" s="35"/>
    </row>
    <row r="109" spans="3:12" x14ac:dyDescent="0.25">
      <c r="C109" s="78"/>
      <c r="D109" s="95"/>
      <c r="E109" s="60"/>
      <c r="F109" s="34">
        <f t="shared" si="7"/>
        <v>0</v>
      </c>
      <c r="G109" s="98"/>
      <c r="H109" s="79"/>
      <c r="I109" s="67" t="e">
        <f>VLOOKUP(H109,Presupuesto!$B$11:$C$565,2,0)</f>
        <v>#N/A</v>
      </c>
      <c r="J109" s="35" t="str">
        <f t="shared" ref="J109:J127" si="8">$J$107</f>
        <v>Posgrado</v>
      </c>
      <c r="K109" s="35" t="s">
        <v>372</v>
      </c>
      <c r="L109" s="35"/>
    </row>
    <row r="110" spans="3:12" x14ac:dyDescent="0.25">
      <c r="C110" s="78"/>
      <c r="D110" s="95"/>
      <c r="E110" s="60"/>
      <c r="F110" s="34">
        <f t="shared" si="7"/>
        <v>0</v>
      </c>
      <c r="G110" s="98"/>
      <c r="H110" s="79"/>
      <c r="I110" s="67" t="e">
        <f>VLOOKUP(H110,Presupuesto!$B$11:$C$565,2,0)</f>
        <v>#N/A</v>
      </c>
      <c r="J110" s="35" t="str">
        <f t="shared" si="8"/>
        <v>Posgrado</v>
      </c>
      <c r="K110" s="35" t="s">
        <v>372</v>
      </c>
      <c r="L110" s="35"/>
    </row>
    <row r="111" spans="3:12" x14ac:dyDescent="0.25">
      <c r="C111" s="78"/>
      <c r="D111" s="95"/>
      <c r="E111" s="60"/>
      <c r="F111" s="34">
        <f t="shared" si="7"/>
        <v>0</v>
      </c>
      <c r="G111" s="98"/>
      <c r="H111" s="79"/>
      <c r="I111" s="67" t="e">
        <f>VLOOKUP(H111,Presupuesto!$B$11:$C$565,2,0)</f>
        <v>#N/A</v>
      </c>
      <c r="J111" s="35" t="str">
        <f t="shared" si="8"/>
        <v>Posgrado</v>
      </c>
      <c r="K111" s="35" t="s">
        <v>372</v>
      </c>
      <c r="L111" s="35"/>
    </row>
    <row r="112" spans="3:12" x14ac:dyDescent="0.25">
      <c r="C112" s="78"/>
      <c r="D112" s="95"/>
      <c r="E112" s="60"/>
      <c r="F112" s="34">
        <f t="shared" si="7"/>
        <v>0</v>
      </c>
      <c r="G112" s="98"/>
      <c r="H112" s="79"/>
      <c r="I112" s="67" t="e">
        <f>VLOOKUP(H112,Presupuesto!$B$11:$C$565,2,0)</f>
        <v>#N/A</v>
      </c>
      <c r="J112" s="35" t="str">
        <f t="shared" si="8"/>
        <v>Posgrado</v>
      </c>
      <c r="K112" s="35" t="s">
        <v>361</v>
      </c>
      <c r="L112" s="35"/>
    </row>
    <row r="113" spans="3:12" x14ac:dyDescent="0.25">
      <c r="C113" s="78"/>
      <c r="D113" s="95"/>
      <c r="E113" s="60"/>
      <c r="F113" s="34">
        <f t="shared" si="7"/>
        <v>0</v>
      </c>
      <c r="G113" s="98"/>
      <c r="H113" s="79"/>
      <c r="I113" s="67" t="e">
        <f>VLOOKUP(H113,Presupuesto!$B$11:$C$565,2,0)</f>
        <v>#N/A</v>
      </c>
      <c r="J113" s="35" t="str">
        <f t="shared" si="8"/>
        <v>Posgrado</v>
      </c>
      <c r="K113" s="35" t="s">
        <v>372</v>
      </c>
      <c r="L113" s="35"/>
    </row>
    <row r="114" spans="3:12" x14ac:dyDescent="0.25">
      <c r="C114" s="78"/>
      <c r="D114" s="95"/>
      <c r="E114" s="60"/>
      <c r="F114" s="34">
        <f t="shared" si="7"/>
        <v>0</v>
      </c>
      <c r="G114" s="98"/>
      <c r="H114" s="79"/>
      <c r="I114" s="67" t="e">
        <f>VLOOKUP(H114,Presupuesto!$B$11:$C$565,2,0)</f>
        <v>#N/A</v>
      </c>
      <c r="J114" s="35" t="str">
        <f t="shared" si="8"/>
        <v>Posgrado</v>
      </c>
      <c r="K114" s="35" t="s">
        <v>372</v>
      </c>
      <c r="L114" s="35"/>
    </row>
    <row r="115" spans="3:12" x14ac:dyDescent="0.25">
      <c r="C115" s="78"/>
      <c r="D115" s="95"/>
      <c r="E115" s="60"/>
      <c r="F115" s="34">
        <f t="shared" si="7"/>
        <v>0</v>
      </c>
      <c r="G115" s="98"/>
      <c r="H115" s="79"/>
      <c r="I115" s="67" t="e">
        <f>VLOOKUP(H115,Presupuesto!$B$11:$C$565,2,0)</f>
        <v>#N/A</v>
      </c>
      <c r="J115" s="35" t="str">
        <f t="shared" si="8"/>
        <v>Posgrado</v>
      </c>
      <c r="K115" s="35" t="s">
        <v>372</v>
      </c>
      <c r="L115" s="35"/>
    </row>
    <row r="116" spans="3:12" x14ac:dyDescent="0.25">
      <c r="C116" s="78"/>
      <c r="D116" s="95"/>
      <c r="E116" s="60"/>
      <c r="F116" s="34">
        <f t="shared" si="7"/>
        <v>0</v>
      </c>
      <c r="G116" s="98"/>
      <c r="H116" s="79"/>
      <c r="I116" s="67" t="e">
        <f>VLOOKUP(H116,Presupuesto!$B$11:$C$565,2,0)</f>
        <v>#N/A</v>
      </c>
      <c r="J116" s="35" t="str">
        <f t="shared" si="8"/>
        <v>Posgrado</v>
      </c>
      <c r="K116" s="35" t="s">
        <v>372</v>
      </c>
      <c r="L116" s="35"/>
    </row>
    <row r="117" spans="3:12" x14ac:dyDescent="0.25">
      <c r="C117" s="80"/>
      <c r="D117" s="95"/>
      <c r="E117" s="55"/>
      <c r="F117" s="34">
        <f t="shared" si="7"/>
        <v>0</v>
      </c>
      <c r="G117" s="98"/>
      <c r="H117" s="81"/>
      <c r="I117" s="67" t="e">
        <f>VLOOKUP(H117,Presupuesto!$B$11:$C$565,2,0)</f>
        <v>#N/A</v>
      </c>
      <c r="J117" s="35" t="str">
        <f t="shared" si="8"/>
        <v>Posgrado</v>
      </c>
      <c r="K117" s="35" t="s">
        <v>372</v>
      </c>
      <c r="L117" s="35"/>
    </row>
    <row r="118" spans="3:12" x14ac:dyDescent="0.25">
      <c r="C118" s="80"/>
      <c r="D118" s="95"/>
      <c r="E118" s="55"/>
      <c r="F118" s="34">
        <f t="shared" si="7"/>
        <v>0</v>
      </c>
      <c r="G118" s="98"/>
      <c r="H118" s="81"/>
      <c r="I118" s="67" t="e">
        <f>VLOOKUP(H118,Presupuesto!$B$11:$C$565,2,0)</f>
        <v>#N/A</v>
      </c>
      <c r="J118" s="35" t="str">
        <f t="shared" si="8"/>
        <v>Posgrado</v>
      </c>
      <c r="K118" s="35" t="s">
        <v>372</v>
      </c>
      <c r="L118" s="35"/>
    </row>
    <row r="119" spans="3:12" x14ac:dyDescent="0.25">
      <c r="C119" s="80"/>
      <c r="D119" s="95"/>
      <c r="E119" s="55"/>
      <c r="F119" s="34">
        <f t="shared" si="7"/>
        <v>0</v>
      </c>
      <c r="G119" s="98"/>
      <c r="H119" s="81"/>
      <c r="I119" s="67" t="e">
        <f>VLOOKUP(H119,Presupuesto!$B$11:$C$565,2,0)</f>
        <v>#N/A</v>
      </c>
      <c r="J119" s="35" t="str">
        <f t="shared" si="8"/>
        <v>Posgrado</v>
      </c>
      <c r="K119" s="35" t="s">
        <v>372</v>
      </c>
      <c r="L119" s="35"/>
    </row>
    <row r="120" spans="3:12" x14ac:dyDescent="0.25">
      <c r="C120" s="80"/>
      <c r="D120" s="95"/>
      <c r="E120" s="55"/>
      <c r="F120" s="34">
        <f t="shared" si="7"/>
        <v>0</v>
      </c>
      <c r="G120" s="98"/>
      <c r="H120" s="81"/>
      <c r="I120" s="67" t="e">
        <f>VLOOKUP(H120,Presupuesto!$B$11:$C$565,2,0)</f>
        <v>#N/A</v>
      </c>
      <c r="J120" s="35" t="str">
        <f t="shared" si="8"/>
        <v>Posgrado</v>
      </c>
      <c r="K120" s="35" t="s">
        <v>372</v>
      </c>
      <c r="L120" s="35"/>
    </row>
    <row r="121" spans="3:12" x14ac:dyDescent="0.25">
      <c r="C121" s="80"/>
      <c r="D121" s="95"/>
      <c r="E121" s="55"/>
      <c r="F121" s="34">
        <f t="shared" si="7"/>
        <v>0</v>
      </c>
      <c r="G121" s="98"/>
      <c r="H121" s="81"/>
      <c r="I121" s="67" t="e">
        <f>VLOOKUP(H121,Presupuesto!$B$11:$C$565,2,0)</f>
        <v>#N/A</v>
      </c>
      <c r="J121" s="35" t="str">
        <f t="shared" si="8"/>
        <v>Posgrado</v>
      </c>
      <c r="K121" s="35" t="s">
        <v>372</v>
      </c>
      <c r="L121" s="35"/>
    </row>
    <row r="122" spans="3:12" x14ac:dyDescent="0.25">
      <c r="C122" s="80"/>
      <c r="D122" s="95"/>
      <c r="E122" s="55"/>
      <c r="F122" s="34">
        <f t="shared" si="7"/>
        <v>0</v>
      </c>
      <c r="G122" s="98"/>
      <c r="H122" s="81"/>
      <c r="I122" s="67" t="e">
        <f>VLOOKUP(H122,Presupuesto!$B$11:$C$565,2,0)</f>
        <v>#N/A</v>
      </c>
      <c r="J122" s="35" t="str">
        <f t="shared" si="8"/>
        <v>Posgrado</v>
      </c>
      <c r="K122" s="35" t="s">
        <v>372</v>
      </c>
      <c r="L122" s="35"/>
    </row>
    <row r="123" spans="3:12" x14ac:dyDescent="0.25">
      <c r="C123" s="82"/>
      <c r="D123" s="95"/>
      <c r="E123" s="55"/>
      <c r="F123" s="34">
        <f t="shared" si="7"/>
        <v>0</v>
      </c>
      <c r="G123" s="98"/>
      <c r="H123" s="83"/>
      <c r="I123" s="67" t="e">
        <f>VLOOKUP(H123,Presupuesto!$B$11:$C$565,2,0)</f>
        <v>#N/A</v>
      </c>
      <c r="J123" s="35" t="str">
        <f t="shared" si="8"/>
        <v>Posgrado</v>
      </c>
      <c r="K123" s="35" t="s">
        <v>363</v>
      </c>
      <c r="L123" s="35"/>
    </row>
    <row r="124" spans="3:12" x14ac:dyDescent="0.25">
      <c r="C124" s="82"/>
      <c r="D124" s="95"/>
      <c r="E124" s="55"/>
      <c r="F124" s="34">
        <f t="shared" si="7"/>
        <v>0</v>
      </c>
      <c r="G124" s="98"/>
      <c r="H124" s="83"/>
      <c r="I124" s="67" t="e">
        <f>VLOOKUP(H124,Presupuesto!$B$11:$C$565,2,0)</f>
        <v>#N/A</v>
      </c>
      <c r="J124" s="35" t="str">
        <f t="shared" si="8"/>
        <v>Posgrado</v>
      </c>
      <c r="K124" s="35" t="s">
        <v>372</v>
      </c>
      <c r="L124" s="35"/>
    </row>
    <row r="125" spans="3:12" x14ac:dyDescent="0.25">
      <c r="C125" s="82"/>
      <c r="D125" s="95"/>
      <c r="E125" s="55"/>
      <c r="F125" s="34">
        <f t="shared" si="7"/>
        <v>0</v>
      </c>
      <c r="G125" s="98"/>
      <c r="H125" s="83"/>
      <c r="I125" s="67" t="e">
        <f>VLOOKUP(H125,Presupuesto!$B$11:$C$565,2,0)</f>
        <v>#N/A</v>
      </c>
      <c r="J125" s="35" t="str">
        <f t="shared" si="8"/>
        <v>Posgrado</v>
      </c>
      <c r="K125" s="35" t="s">
        <v>372</v>
      </c>
      <c r="L125" s="35"/>
    </row>
    <row r="126" spans="3:12" x14ac:dyDescent="0.25">
      <c r="C126" s="82"/>
      <c r="D126" s="95"/>
      <c r="E126" s="55"/>
      <c r="F126" s="34">
        <f t="shared" si="7"/>
        <v>0</v>
      </c>
      <c r="G126" s="98"/>
      <c r="H126" s="83"/>
      <c r="I126" s="67" t="e">
        <f>VLOOKUP(H126,Presupuesto!$B$11:$C$565,2,0)</f>
        <v>#N/A</v>
      </c>
      <c r="J126" s="35" t="str">
        <f t="shared" si="8"/>
        <v>Posgrado</v>
      </c>
      <c r="K126" s="35" t="s">
        <v>372</v>
      </c>
      <c r="L126" s="35"/>
    </row>
    <row r="127" spans="3:12" ht="15.75" thickBot="1" x14ac:dyDescent="0.3">
      <c r="C127" s="84"/>
      <c r="D127" s="159"/>
      <c r="E127" s="40"/>
      <c r="F127" s="42">
        <f t="shared" si="7"/>
        <v>0</v>
      </c>
      <c r="G127" s="99"/>
      <c r="H127" s="85"/>
      <c r="I127" s="69" t="e">
        <f>VLOOKUP(H127,Presupuesto!$B$11:$C$565,2,0)</f>
        <v>#N/A</v>
      </c>
      <c r="J127" s="43" t="str">
        <f t="shared" si="8"/>
        <v>Posgrado</v>
      </c>
      <c r="K127" s="61" t="s">
        <v>354</v>
      </c>
      <c r="L127" s="43"/>
    </row>
    <row r="129" spans="3:12" ht="15.75" thickBot="1" x14ac:dyDescent="0.3"/>
    <row r="130" spans="3:12" ht="15.75" thickBot="1" x14ac:dyDescent="0.3">
      <c r="C130" s="94" t="s">
        <v>21</v>
      </c>
      <c r="D130" s="306">
        <f>SUM(F137:F157)</f>
        <v>0</v>
      </c>
      <c r="F130" s="8"/>
      <c r="G130" s="17"/>
      <c r="H130" s="8"/>
      <c r="I130" s="8"/>
    </row>
    <row r="131" spans="3:12" x14ac:dyDescent="0.25">
      <c r="C131" s="8"/>
      <c r="D131" s="3"/>
      <c r="E131" s="30"/>
      <c r="F131" s="30"/>
      <c r="G131" s="30"/>
      <c r="H131" s="14"/>
      <c r="I131" s="14"/>
      <c r="J131" s="14"/>
      <c r="K131" s="49"/>
    </row>
    <row r="132" spans="3:12" ht="15.75" x14ac:dyDescent="0.25">
      <c r="C132" s="237" t="s">
        <v>352</v>
      </c>
      <c r="D132" s="302"/>
      <c r="E132" s="30"/>
      <c r="F132" s="30"/>
      <c r="G132" s="30"/>
      <c r="H132" s="14"/>
      <c r="I132" s="14"/>
      <c r="J132" s="14"/>
      <c r="K132" s="49"/>
    </row>
    <row r="133" spans="3:12" ht="18.75" x14ac:dyDescent="0.25">
      <c r="C133" s="147"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
      <c r="E133" s="30"/>
      <c r="F133" s="30"/>
      <c r="G133" s="30"/>
      <c r="H133" s="14"/>
      <c r="I133" s="14"/>
      <c r="J133" s="14"/>
      <c r="K133" s="49"/>
    </row>
    <row r="134" spans="3:12" x14ac:dyDescent="0.25">
      <c r="E134" s="30"/>
      <c r="F134" s="30"/>
      <c r="G134" s="30"/>
      <c r="H134" s="14"/>
      <c r="I134" s="14"/>
      <c r="J134" s="14"/>
      <c r="K134" s="49"/>
    </row>
    <row r="135" spans="3:12" ht="15.75" thickBot="1" x14ac:dyDescent="0.3">
      <c r="F135" s="30"/>
      <c r="G135" s="14"/>
      <c r="H135" s="14"/>
      <c r="I135" s="14"/>
    </row>
    <row r="136" spans="3:12" ht="30.75" thickBot="1" x14ac:dyDescent="0.3">
      <c r="C136" s="66" t="s">
        <v>12</v>
      </c>
      <c r="D136" s="71" t="s">
        <v>23</v>
      </c>
      <c r="E136" s="73" t="s">
        <v>25</v>
      </c>
      <c r="F136" s="72" t="s">
        <v>6</v>
      </c>
      <c r="G136" s="70" t="s">
        <v>91</v>
      </c>
      <c r="H136" s="73" t="s">
        <v>14</v>
      </c>
      <c r="I136" s="70" t="s">
        <v>92</v>
      </c>
      <c r="J136" s="70" t="s">
        <v>370</v>
      </c>
      <c r="K136" s="70" t="s">
        <v>371</v>
      </c>
      <c r="L136" s="70" t="s">
        <v>81</v>
      </c>
    </row>
    <row r="137" spans="3:12" x14ac:dyDescent="0.25">
      <c r="C137" s="78"/>
      <c r="D137" s="95"/>
      <c r="E137" s="52"/>
      <c r="F137" s="34">
        <f t="shared" ref="F137:F157" si="9">D137*E137</f>
        <v>0</v>
      </c>
      <c r="G137" s="98"/>
      <c r="H137" s="79"/>
      <c r="I137" s="67" t="e">
        <f>VLOOKUP(H137,Presupuesto!$B$11:$C$565,2,0)</f>
        <v>#N/A</v>
      </c>
      <c r="J137" s="155" t="s">
        <v>1413</v>
      </c>
      <c r="K137" s="35" t="s">
        <v>354</v>
      </c>
      <c r="L137" s="35"/>
    </row>
    <row r="138" spans="3:12" x14ac:dyDescent="0.25">
      <c r="C138" s="78"/>
      <c r="D138" s="95"/>
      <c r="E138" s="60"/>
      <c r="F138" s="34">
        <f t="shared" si="9"/>
        <v>0</v>
      </c>
      <c r="G138" s="98"/>
      <c r="H138" s="79"/>
      <c r="I138" s="67" t="e">
        <f>VLOOKUP(H138,Presupuesto!$B$11:$C$565,2,0)</f>
        <v>#N/A</v>
      </c>
      <c r="J138" s="35" t="str">
        <f>$J$137</f>
        <v>Posgrado</v>
      </c>
      <c r="K138" s="35" t="s">
        <v>372</v>
      </c>
      <c r="L138" s="35"/>
    </row>
    <row r="139" spans="3:12" x14ac:dyDescent="0.25">
      <c r="C139" s="78"/>
      <c r="D139" s="95"/>
      <c r="E139" s="60"/>
      <c r="F139" s="34">
        <f t="shared" si="9"/>
        <v>0</v>
      </c>
      <c r="G139" s="98"/>
      <c r="H139" s="79"/>
      <c r="I139" s="67" t="e">
        <f>VLOOKUP(H139,Presupuesto!$B$11:$C$565,2,0)</f>
        <v>#N/A</v>
      </c>
      <c r="J139" s="35" t="str">
        <f t="shared" ref="J139:J157" si="10">$J$137</f>
        <v>Posgrado</v>
      </c>
      <c r="K139" s="35" t="s">
        <v>372</v>
      </c>
      <c r="L139" s="35"/>
    </row>
    <row r="140" spans="3:12" x14ac:dyDescent="0.25">
      <c r="C140" s="78"/>
      <c r="D140" s="95"/>
      <c r="E140" s="60"/>
      <c r="F140" s="34">
        <f t="shared" si="9"/>
        <v>0</v>
      </c>
      <c r="G140" s="98"/>
      <c r="H140" s="79"/>
      <c r="I140" s="67" t="e">
        <f>VLOOKUP(H140,Presupuesto!$B$11:$C$565,2,0)</f>
        <v>#N/A</v>
      </c>
      <c r="J140" s="35" t="str">
        <f t="shared" si="10"/>
        <v>Posgrado</v>
      </c>
      <c r="K140" s="35" t="s">
        <v>372</v>
      </c>
      <c r="L140" s="35"/>
    </row>
    <row r="141" spans="3:12" x14ac:dyDescent="0.25">
      <c r="C141" s="78"/>
      <c r="D141" s="95"/>
      <c r="E141" s="60"/>
      <c r="F141" s="34">
        <f t="shared" si="9"/>
        <v>0</v>
      </c>
      <c r="G141" s="98"/>
      <c r="H141" s="79"/>
      <c r="I141" s="67" t="e">
        <f>VLOOKUP(H141,Presupuesto!$B$11:$C$565,2,0)</f>
        <v>#N/A</v>
      </c>
      <c r="J141" s="35" t="str">
        <f t="shared" si="10"/>
        <v>Posgrado</v>
      </c>
      <c r="K141" s="35" t="s">
        <v>372</v>
      </c>
      <c r="L141" s="35"/>
    </row>
    <row r="142" spans="3:12" x14ac:dyDescent="0.25">
      <c r="C142" s="78"/>
      <c r="D142" s="95"/>
      <c r="E142" s="60"/>
      <c r="F142" s="34">
        <f t="shared" si="9"/>
        <v>0</v>
      </c>
      <c r="G142" s="98"/>
      <c r="H142" s="79"/>
      <c r="I142" s="67" t="e">
        <f>VLOOKUP(H142,Presupuesto!$B$11:$C$565,2,0)</f>
        <v>#N/A</v>
      </c>
      <c r="J142" s="35" t="str">
        <f t="shared" si="10"/>
        <v>Posgrado</v>
      </c>
      <c r="K142" s="35" t="s">
        <v>361</v>
      </c>
      <c r="L142" s="35"/>
    </row>
    <row r="143" spans="3:12" x14ac:dyDescent="0.25">
      <c r="C143" s="78"/>
      <c r="D143" s="95"/>
      <c r="E143" s="60"/>
      <c r="F143" s="34">
        <f t="shared" si="9"/>
        <v>0</v>
      </c>
      <c r="G143" s="98"/>
      <c r="H143" s="79"/>
      <c r="I143" s="67" t="e">
        <f>VLOOKUP(H143,Presupuesto!$B$11:$C$565,2,0)</f>
        <v>#N/A</v>
      </c>
      <c r="J143" s="35" t="str">
        <f t="shared" si="10"/>
        <v>Posgrado</v>
      </c>
      <c r="K143" s="35" t="s">
        <v>372</v>
      </c>
      <c r="L143" s="35"/>
    </row>
    <row r="144" spans="3:12" x14ac:dyDescent="0.25">
      <c r="C144" s="78"/>
      <c r="D144" s="95"/>
      <c r="E144" s="60"/>
      <c r="F144" s="34">
        <f t="shared" si="9"/>
        <v>0</v>
      </c>
      <c r="G144" s="98"/>
      <c r="H144" s="79"/>
      <c r="I144" s="67" t="e">
        <f>VLOOKUP(H144,Presupuesto!$B$11:$C$565,2,0)</f>
        <v>#N/A</v>
      </c>
      <c r="J144" s="35" t="str">
        <f t="shared" si="10"/>
        <v>Posgrado</v>
      </c>
      <c r="K144" s="35" t="s">
        <v>372</v>
      </c>
      <c r="L144" s="35"/>
    </row>
    <row r="145" spans="3:12" x14ac:dyDescent="0.25">
      <c r="C145" s="78"/>
      <c r="D145" s="95"/>
      <c r="E145" s="60"/>
      <c r="F145" s="34">
        <f t="shared" si="9"/>
        <v>0</v>
      </c>
      <c r="G145" s="98"/>
      <c r="H145" s="79"/>
      <c r="I145" s="67" t="e">
        <f>VLOOKUP(H145,Presupuesto!$B$11:$C$565,2,0)</f>
        <v>#N/A</v>
      </c>
      <c r="J145" s="35" t="str">
        <f t="shared" si="10"/>
        <v>Posgrado</v>
      </c>
      <c r="K145" s="35" t="s">
        <v>372</v>
      </c>
      <c r="L145" s="35"/>
    </row>
    <row r="146" spans="3:12" x14ac:dyDescent="0.25">
      <c r="C146" s="78"/>
      <c r="D146" s="95"/>
      <c r="E146" s="60"/>
      <c r="F146" s="34">
        <f t="shared" si="9"/>
        <v>0</v>
      </c>
      <c r="G146" s="98"/>
      <c r="H146" s="79"/>
      <c r="I146" s="67" t="e">
        <f>VLOOKUP(H146,Presupuesto!$B$11:$C$565,2,0)</f>
        <v>#N/A</v>
      </c>
      <c r="J146" s="35" t="str">
        <f t="shared" si="10"/>
        <v>Posgrado</v>
      </c>
      <c r="K146" s="35" t="s">
        <v>372</v>
      </c>
      <c r="L146" s="35"/>
    </row>
    <row r="147" spans="3:12" x14ac:dyDescent="0.25">
      <c r="C147" s="80"/>
      <c r="D147" s="95"/>
      <c r="E147" s="55"/>
      <c r="F147" s="34">
        <f t="shared" si="9"/>
        <v>0</v>
      </c>
      <c r="G147" s="98"/>
      <c r="H147" s="81"/>
      <c r="I147" s="67" t="e">
        <f>VLOOKUP(H147,Presupuesto!$B$11:$C$565,2,0)</f>
        <v>#N/A</v>
      </c>
      <c r="J147" s="35" t="str">
        <f t="shared" si="10"/>
        <v>Posgrado</v>
      </c>
      <c r="K147" s="35" t="s">
        <v>372</v>
      </c>
      <c r="L147" s="35"/>
    </row>
    <row r="148" spans="3:12" x14ac:dyDescent="0.25">
      <c r="C148" s="80"/>
      <c r="D148" s="95"/>
      <c r="E148" s="55"/>
      <c r="F148" s="34">
        <f t="shared" si="9"/>
        <v>0</v>
      </c>
      <c r="G148" s="98"/>
      <c r="H148" s="81"/>
      <c r="I148" s="67" t="e">
        <f>VLOOKUP(H148,Presupuesto!$B$11:$C$565,2,0)</f>
        <v>#N/A</v>
      </c>
      <c r="J148" s="35" t="str">
        <f t="shared" si="10"/>
        <v>Posgrado</v>
      </c>
      <c r="K148" s="35" t="s">
        <v>372</v>
      </c>
      <c r="L148" s="35"/>
    </row>
    <row r="149" spans="3:12" x14ac:dyDescent="0.25">
      <c r="C149" s="80"/>
      <c r="D149" s="95"/>
      <c r="E149" s="55"/>
      <c r="F149" s="34">
        <f t="shared" si="9"/>
        <v>0</v>
      </c>
      <c r="G149" s="98"/>
      <c r="H149" s="81"/>
      <c r="I149" s="67" t="e">
        <f>VLOOKUP(H149,Presupuesto!$B$11:$C$565,2,0)</f>
        <v>#N/A</v>
      </c>
      <c r="J149" s="35" t="str">
        <f t="shared" si="10"/>
        <v>Posgrado</v>
      </c>
      <c r="K149" s="35" t="s">
        <v>372</v>
      </c>
      <c r="L149" s="35"/>
    </row>
    <row r="150" spans="3:12" x14ac:dyDescent="0.25">
      <c r="C150" s="80"/>
      <c r="D150" s="95"/>
      <c r="E150" s="55"/>
      <c r="F150" s="34">
        <f t="shared" si="9"/>
        <v>0</v>
      </c>
      <c r="G150" s="98"/>
      <c r="H150" s="81"/>
      <c r="I150" s="67" t="e">
        <f>VLOOKUP(H150,Presupuesto!$B$11:$C$565,2,0)</f>
        <v>#N/A</v>
      </c>
      <c r="J150" s="35" t="str">
        <f t="shared" si="10"/>
        <v>Posgrado</v>
      </c>
      <c r="K150" s="35" t="s">
        <v>372</v>
      </c>
      <c r="L150" s="35"/>
    </row>
    <row r="151" spans="3:12" x14ac:dyDescent="0.25">
      <c r="C151" s="80"/>
      <c r="D151" s="95"/>
      <c r="E151" s="55"/>
      <c r="F151" s="34">
        <f t="shared" si="9"/>
        <v>0</v>
      </c>
      <c r="G151" s="98"/>
      <c r="H151" s="81"/>
      <c r="I151" s="67" t="e">
        <f>VLOOKUP(H151,Presupuesto!$B$11:$C$565,2,0)</f>
        <v>#N/A</v>
      </c>
      <c r="J151" s="35" t="str">
        <f t="shared" si="10"/>
        <v>Posgrado</v>
      </c>
      <c r="K151" s="35" t="s">
        <v>372</v>
      </c>
      <c r="L151" s="35"/>
    </row>
    <row r="152" spans="3:12" x14ac:dyDescent="0.25">
      <c r="C152" s="80"/>
      <c r="D152" s="95"/>
      <c r="E152" s="55"/>
      <c r="F152" s="34">
        <f t="shared" si="9"/>
        <v>0</v>
      </c>
      <c r="G152" s="98"/>
      <c r="H152" s="81"/>
      <c r="I152" s="67" t="e">
        <f>VLOOKUP(H152,Presupuesto!$B$11:$C$565,2,0)</f>
        <v>#N/A</v>
      </c>
      <c r="J152" s="35" t="str">
        <f t="shared" si="10"/>
        <v>Posgrado</v>
      </c>
      <c r="K152" s="35" t="s">
        <v>372</v>
      </c>
      <c r="L152" s="35"/>
    </row>
    <row r="153" spans="3:12" x14ac:dyDescent="0.25">
      <c r="C153" s="82"/>
      <c r="D153" s="95"/>
      <c r="E153" s="55"/>
      <c r="F153" s="34">
        <f t="shared" si="9"/>
        <v>0</v>
      </c>
      <c r="G153" s="98"/>
      <c r="H153" s="83"/>
      <c r="I153" s="67" t="e">
        <f>VLOOKUP(H153,Presupuesto!$B$11:$C$565,2,0)</f>
        <v>#N/A</v>
      </c>
      <c r="J153" s="35" t="str">
        <f t="shared" si="10"/>
        <v>Posgrado</v>
      </c>
      <c r="K153" s="35" t="s">
        <v>363</v>
      </c>
      <c r="L153" s="35"/>
    </row>
    <row r="154" spans="3:12" x14ac:dyDescent="0.25">
      <c r="C154" s="82"/>
      <c r="D154" s="95"/>
      <c r="E154" s="55"/>
      <c r="F154" s="34">
        <f t="shared" si="9"/>
        <v>0</v>
      </c>
      <c r="G154" s="98"/>
      <c r="H154" s="83"/>
      <c r="I154" s="67" t="e">
        <f>VLOOKUP(H154,Presupuesto!$B$11:$C$565,2,0)</f>
        <v>#N/A</v>
      </c>
      <c r="J154" s="35" t="str">
        <f t="shared" si="10"/>
        <v>Posgrado</v>
      </c>
      <c r="K154" s="35" t="s">
        <v>372</v>
      </c>
      <c r="L154" s="35"/>
    </row>
    <row r="155" spans="3:12" x14ac:dyDescent="0.25">
      <c r="C155" s="82"/>
      <c r="D155" s="95"/>
      <c r="E155" s="55"/>
      <c r="F155" s="34">
        <f t="shared" si="9"/>
        <v>0</v>
      </c>
      <c r="G155" s="98"/>
      <c r="H155" s="83"/>
      <c r="I155" s="67" t="e">
        <f>VLOOKUP(H155,Presupuesto!$B$11:$C$565,2,0)</f>
        <v>#N/A</v>
      </c>
      <c r="J155" s="35" t="str">
        <f t="shared" si="10"/>
        <v>Posgrado</v>
      </c>
      <c r="K155" s="35" t="s">
        <v>372</v>
      </c>
      <c r="L155" s="35"/>
    </row>
    <row r="156" spans="3:12" x14ac:dyDescent="0.25">
      <c r="C156" s="82"/>
      <c r="D156" s="95"/>
      <c r="E156" s="55"/>
      <c r="F156" s="34">
        <f t="shared" si="9"/>
        <v>0</v>
      </c>
      <c r="G156" s="98"/>
      <c r="H156" s="83"/>
      <c r="I156" s="67" t="e">
        <f>VLOOKUP(H156,Presupuesto!$B$11:$C$565,2,0)</f>
        <v>#N/A</v>
      </c>
      <c r="J156" s="35" t="str">
        <f t="shared" si="10"/>
        <v>Posgrado</v>
      </c>
      <c r="K156" s="35" t="s">
        <v>372</v>
      </c>
      <c r="L156" s="35"/>
    </row>
    <row r="157" spans="3:12" ht="15.75" thickBot="1" x14ac:dyDescent="0.3">
      <c r="C157" s="84"/>
      <c r="D157" s="159"/>
      <c r="E157" s="40"/>
      <c r="F157" s="42">
        <f t="shared" si="9"/>
        <v>0</v>
      </c>
      <c r="G157" s="99"/>
      <c r="H157" s="85"/>
      <c r="I157" s="69" t="e">
        <f>VLOOKUP(H157,Presupuesto!$B$11:$C$565,2,0)</f>
        <v>#N/A</v>
      </c>
      <c r="J157" s="43" t="str">
        <f t="shared" si="10"/>
        <v>Posgrado</v>
      </c>
      <c r="K157" s="61" t="s">
        <v>354</v>
      </c>
      <c r="L157" s="43"/>
    </row>
    <row r="158" spans="3:12" x14ac:dyDescent="0.25">
      <c r="F158" s="27"/>
      <c r="G158" s="26"/>
      <c r="H158" s="27"/>
      <c r="I158" s="27"/>
    </row>
    <row r="159" spans="3:12" ht="15.75" thickBot="1" x14ac:dyDescent="0.3"/>
    <row r="160" spans="3:12" ht="15.75" thickBot="1" x14ac:dyDescent="0.3">
      <c r="C160" s="94" t="s">
        <v>21</v>
      </c>
      <c r="D160" s="306">
        <f>SUM(F167:F187)</f>
        <v>0</v>
      </c>
      <c r="F160" s="8"/>
      <c r="G160" s="17"/>
      <c r="H160" s="8"/>
      <c r="I160" s="8"/>
    </row>
    <row r="161" spans="3:12" x14ac:dyDescent="0.25">
      <c r="C161" s="8"/>
      <c r="D161" s="3"/>
      <c r="E161" s="30"/>
      <c r="F161" s="30"/>
      <c r="G161" s="30"/>
      <c r="H161" s="14"/>
      <c r="I161" s="14"/>
      <c r="J161" s="14"/>
      <c r="K161" s="49"/>
    </row>
    <row r="162" spans="3:12" ht="15.75" x14ac:dyDescent="0.25">
      <c r="C162" s="237" t="s">
        <v>352</v>
      </c>
      <c r="D162" s="302"/>
      <c r="E162" s="30"/>
      <c r="F162" s="30"/>
      <c r="G162" s="30"/>
      <c r="H162" s="14"/>
      <c r="I162" s="14"/>
      <c r="J162" s="14"/>
      <c r="K162" s="49"/>
    </row>
    <row r="163" spans="3:12" ht="18.75" x14ac:dyDescent="0.25">
      <c r="C163" s="147"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
      <c r="E163" s="30"/>
      <c r="F163" s="30"/>
      <c r="G163" s="30"/>
      <c r="H163" s="14"/>
      <c r="I163" s="14"/>
      <c r="J163" s="14"/>
      <c r="K163" s="49"/>
    </row>
    <row r="164" spans="3:12" x14ac:dyDescent="0.25">
      <c r="E164" s="30"/>
      <c r="F164" s="30"/>
      <c r="G164" s="30"/>
      <c r="H164" s="14"/>
      <c r="I164" s="14"/>
      <c r="J164" s="14"/>
      <c r="K164" s="49"/>
    </row>
    <row r="165" spans="3:12" ht="15.75" thickBot="1" x14ac:dyDescent="0.3">
      <c r="F165" s="30"/>
      <c r="G165" s="14"/>
      <c r="H165" s="14"/>
      <c r="I165" s="14"/>
    </row>
    <row r="166" spans="3:12" ht="30.75" thickBot="1" x14ac:dyDescent="0.3">
      <c r="C166" s="66" t="s">
        <v>12</v>
      </c>
      <c r="D166" s="71" t="s">
        <v>23</v>
      </c>
      <c r="E166" s="73" t="s">
        <v>25</v>
      </c>
      <c r="F166" s="72" t="s">
        <v>6</v>
      </c>
      <c r="G166" s="70" t="s">
        <v>91</v>
      </c>
      <c r="H166" s="73" t="s">
        <v>14</v>
      </c>
      <c r="I166" s="70" t="s">
        <v>92</v>
      </c>
      <c r="J166" s="70" t="s">
        <v>370</v>
      </c>
      <c r="K166" s="70" t="s">
        <v>371</v>
      </c>
      <c r="L166" s="70" t="s">
        <v>81</v>
      </c>
    </row>
    <row r="167" spans="3:12" x14ac:dyDescent="0.25">
      <c r="C167" s="78"/>
      <c r="D167" s="95"/>
      <c r="E167" s="52"/>
      <c r="F167" s="34">
        <f t="shared" ref="F167:F187" si="11">D167*E167</f>
        <v>0</v>
      </c>
      <c r="G167" s="98"/>
      <c r="H167" s="79"/>
      <c r="I167" s="67" t="e">
        <f>VLOOKUP(H167,Presupuesto!$B$11:$C$565,2,0)</f>
        <v>#N/A</v>
      </c>
      <c r="J167" s="155" t="s">
        <v>1413</v>
      </c>
      <c r="K167" s="35" t="s">
        <v>354</v>
      </c>
      <c r="L167" s="35"/>
    </row>
    <row r="168" spans="3:12" x14ac:dyDescent="0.25">
      <c r="C168" s="78"/>
      <c r="D168" s="95"/>
      <c r="E168" s="60"/>
      <c r="F168" s="34">
        <f t="shared" si="11"/>
        <v>0</v>
      </c>
      <c r="G168" s="98"/>
      <c r="H168" s="79"/>
      <c r="I168" s="67" t="e">
        <f>VLOOKUP(H168,Presupuesto!$B$11:$C$565,2,0)</f>
        <v>#N/A</v>
      </c>
      <c r="J168" s="35" t="str">
        <f>$J$167</f>
        <v>Posgrado</v>
      </c>
      <c r="K168" s="35" t="s">
        <v>372</v>
      </c>
      <c r="L168" s="35"/>
    </row>
    <row r="169" spans="3:12" x14ac:dyDescent="0.25">
      <c r="C169" s="78"/>
      <c r="D169" s="95"/>
      <c r="E169" s="60"/>
      <c r="F169" s="34">
        <f t="shared" si="11"/>
        <v>0</v>
      </c>
      <c r="G169" s="98"/>
      <c r="H169" s="79"/>
      <c r="I169" s="67" t="e">
        <f>VLOOKUP(H169,Presupuesto!$B$11:$C$565,2,0)</f>
        <v>#N/A</v>
      </c>
      <c r="J169" s="35" t="str">
        <f t="shared" ref="J169:J187" si="12">$J$167</f>
        <v>Posgrado</v>
      </c>
      <c r="K169" s="35" t="s">
        <v>372</v>
      </c>
      <c r="L169" s="35"/>
    </row>
    <row r="170" spans="3:12" x14ac:dyDescent="0.25">
      <c r="C170" s="78"/>
      <c r="D170" s="95"/>
      <c r="E170" s="60"/>
      <c r="F170" s="34">
        <f t="shared" si="11"/>
        <v>0</v>
      </c>
      <c r="G170" s="98"/>
      <c r="H170" s="79"/>
      <c r="I170" s="67" t="e">
        <f>VLOOKUP(H170,Presupuesto!$B$11:$C$565,2,0)</f>
        <v>#N/A</v>
      </c>
      <c r="J170" s="35" t="str">
        <f t="shared" si="12"/>
        <v>Posgrado</v>
      </c>
      <c r="K170" s="35" t="s">
        <v>372</v>
      </c>
      <c r="L170" s="35"/>
    </row>
    <row r="171" spans="3:12" x14ac:dyDescent="0.25">
      <c r="C171" s="78"/>
      <c r="D171" s="95"/>
      <c r="E171" s="60"/>
      <c r="F171" s="34">
        <f t="shared" si="11"/>
        <v>0</v>
      </c>
      <c r="G171" s="98"/>
      <c r="H171" s="79"/>
      <c r="I171" s="67" t="e">
        <f>VLOOKUP(H171,Presupuesto!$B$11:$C$565,2,0)</f>
        <v>#N/A</v>
      </c>
      <c r="J171" s="35" t="str">
        <f t="shared" si="12"/>
        <v>Posgrado</v>
      </c>
      <c r="K171" s="35" t="s">
        <v>372</v>
      </c>
      <c r="L171" s="35"/>
    </row>
    <row r="172" spans="3:12" x14ac:dyDescent="0.25">
      <c r="C172" s="78"/>
      <c r="D172" s="95"/>
      <c r="E172" s="60"/>
      <c r="F172" s="34">
        <f t="shared" si="11"/>
        <v>0</v>
      </c>
      <c r="G172" s="98"/>
      <c r="H172" s="79"/>
      <c r="I172" s="67" t="e">
        <f>VLOOKUP(H172,Presupuesto!$B$11:$C$565,2,0)</f>
        <v>#N/A</v>
      </c>
      <c r="J172" s="35" t="str">
        <f t="shared" si="12"/>
        <v>Posgrado</v>
      </c>
      <c r="K172" s="35" t="s">
        <v>361</v>
      </c>
      <c r="L172" s="35"/>
    </row>
    <row r="173" spans="3:12" x14ac:dyDescent="0.25">
      <c r="C173" s="78"/>
      <c r="D173" s="95"/>
      <c r="E173" s="60"/>
      <c r="F173" s="34">
        <f t="shared" si="11"/>
        <v>0</v>
      </c>
      <c r="G173" s="98"/>
      <c r="H173" s="79"/>
      <c r="I173" s="67" t="e">
        <f>VLOOKUP(H173,Presupuesto!$B$11:$C$565,2,0)</f>
        <v>#N/A</v>
      </c>
      <c r="J173" s="35" t="str">
        <f t="shared" si="12"/>
        <v>Posgrado</v>
      </c>
      <c r="K173" s="35" t="s">
        <v>372</v>
      </c>
      <c r="L173" s="35"/>
    </row>
    <row r="174" spans="3:12" x14ac:dyDescent="0.25">
      <c r="C174" s="78"/>
      <c r="D174" s="95"/>
      <c r="E174" s="60"/>
      <c r="F174" s="34">
        <f t="shared" si="11"/>
        <v>0</v>
      </c>
      <c r="G174" s="98"/>
      <c r="H174" s="79"/>
      <c r="I174" s="67" t="e">
        <f>VLOOKUP(H174,Presupuesto!$B$11:$C$565,2,0)</f>
        <v>#N/A</v>
      </c>
      <c r="J174" s="35" t="str">
        <f t="shared" si="12"/>
        <v>Posgrado</v>
      </c>
      <c r="K174" s="35" t="s">
        <v>372</v>
      </c>
      <c r="L174" s="35"/>
    </row>
    <row r="175" spans="3:12" x14ac:dyDescent="0.25">
      <c r="C175" s="78"/>
      <c r="D175" s="95"/>
      <c r="E175" s="60"/>
      <c r="F175" s="34">
        <f t="shared" si="11"/>
        <v>0</v>
      </c>
      <c r="G175" s="98"/>
      <c r="H175" s="79"/>
      <c r="I175" s="67" t="e">
        <f>VLOOKUP(H175,Presupuesto!$B$11:$C$565,2,0)</f>
        <v>#N/A</v>
      </c>
      <c r="J175" s="35" t="str">
        <f t="shared" si="12"/>
        <v>Posgrado</v>
      </c>
      <c r="K175" s="35" t="s">
        <v>372</v>
      </c>
      <c r="L175" s="35"/>
    </row>
    <row r="176" spans="3:12" x14ac:dyDescent="0.25">
      <c r="C176" s="78"/>
      <c r="D176" s="95"/>
      <c r="E176" s="60"/>
      <c r="F176" s="34">
        <f t="shared" si="11"/>
        <v>0</v>
      </c>
      <c r="G176" s="98"/>
      <c r="H176" s="79"/>
      <c r="I176" s="67" t="e">
        <f>VLOOKUP(H176,Presupuesto!$B$11:$C$565,2,0)</f>
        <v>#N/A</v>
      </c>
      <c r="J176" s="35" t="str">
        <f t="shared" si="12"/>
        <v>Posgrado</v>
      </c>
      <c r="K176" s="35" t="s">
        <v>372</v>
      </c>
      <c r="L176" s="35"/>
    </row>
    <row r="177" spans="3:12" x14ac:dyDescent="0.25">
      <c r="C177" s="80"/>
      <c r="D177" s="95"/>
      <c r="E177" s="55"/>
      <c r="F177" s="34">
        <f t="shared" si="11"/>
        <v>0</v>
      </c>
      <c r="G177" s="98"/>
      <c r="H177" s="81"/>
      <c r="I177" s="67" t="e">
        <f>VLOOKUP(H177,Presupuesto!$B$11:$C$565,2,0)</f>
        <v>#N/A</v>
      </c>
      <c r="J177" s="35" t="str">
        <f t="shared" si="12"/>
        <v>Posgrado</v>
      </c>
      <c r="K177" s="35" t="s">
        <v>372</v>
      </c>
      <c r="L177" s="35"/>
    </row>
    <row r="178" spans="3:12" x14ac:dyDescent="0.25">
      <c r="C178" s="80"/>
      <c r="D178" s="95"/>
      <c r="E178" s="55"/>
      <c r="F178" s="34">
        <f t="shared" si="11"/>
        <v>0</v>
      </c>
      <c r="G178" s="98"/>
      <c r="H178" s="81"/>
      <c r="I178" s="67" t="e">
        <f>VLOOKUP(H178,Presupuesto!$B$11:$C$565,2,0)</f>
        <v>#N/A</v>
      </c>
      <c r="J178" s="35" t="str">
        <f t="shared" si="12"/>
        <v>Posgrado</v>
      </c>
      <c r="K178" s="35" t="s">
        <v>372</v>
      </c>
      <c r="L178" s="35"/>
    </row>
    <row r="179" spans="3:12" x14ac:dyDescent="0.25">
      <c r="C179" s="80"/>
      <c r="D179" s="95"/>
      <c r="E179" s="55"/>
      <c r="F179" s="34">
        <f t="shared" si="11"/>
        <v>0</v>
      </c>
      <c r="G179" s="98"/>
      <c r="H179" s="81"/>
      <c r="I179" s="67" t="e">
        <f>VLOOKUP(H179,Presupuesto!$B$11:$C$565,2,0)</f>
        <v>#N/A</v>
      </c>
      <c r="J179" s="35" t="str">
        <f t="shared" si="12"/>
        <v>Posgrado</v>
      </c>
      <c r="K179" s="35" t="s">
        <v>372</v>
      </c>
      <c r="L179" s="35"/>
    </row>
    <row r="180" spans="3:12" x14ac:dyDescent="0.25">
      <c r="C180" s="80"/>
      <c r="D180" s="95"/>
      <c r="E180" s="55"/>
      <c r="F180" s="34">
        <f t="shared" si="11"/>
        <v>0</v>
      </c>
      <c r="G180" s="98"/>
      <c r="H180" s="81"/>
      <c r="I180" s="67" t="e">
        <f>VLOOKUP(H180,Presupuesto!$B$11:$C$565,2,0)</f>
        <v>#N/A</v>
      </c>
      <c r="J180" s="35" t="str">
        <f t="shared" si="12"/>
        <v>Posgrado</v>
      </c>
      <c r="K180" s="35" t="s">
        <v>372</v>
      </c>
      <c r="L180" s="35"/>
    </row>
    <row r="181" spans="3:12" x14ac:dyDescent="0.25">
      <c r="C181" s="80"/>
      <c r="D181" s="95"/>
      <c r="E181" s="55"/>
      <c r="F181" s="34">
        <f t="shared" si="11"/>
        <v>0</v>
      </c>
      <c r="G181" s="98"/>
      <c r="H181" s="81"/>
      <c r="I181" s="67" t="e">
        <f>VLOOKUP(H181,Presupuesto!$B$11:$C$565,2,0)</f>
        <v>#N/A</v>
      </c>
      <c r="J181" s="35" t="str">
        <f t="shared" si="12"/>
        <v>Posgrado</v>
      </c>
      <c r="K181" s="35" t="s">
        <v>372</v>
      </c>
      <c r="L181" s="35"/>
    </row>
    <row r="182" spans="3:12" x14ac:dyDescent="0.25">
      <c r="C182" s="80"/>
      <c r="D182" s="95"/>
      <c r="E182" s="55"/>
      <c r="F182" s="34">
        <f t="shared" si="11"/>
        <v>0</v>
      </c>
      <c r="G182" s="98"/>
      <c r="H182" s="81"/>
      <c r="I182" s="67" t="e">
        <f>VLOOKUP(H182,Presupuesto!$B$11:$C$565,2,0)</f>
        <v>#N/A</v>
      </c>
      <c r="J182" s="35" t="str">
        <f t="shared" si="12"/>
        <v>Posgrado</v>
      </c>
      <c r="K182" s="35" t="s">
        <v>372</v>
      </c>
      <c r="L182" s="35"/>
    </row>
    <row r="183" spans="3:12" x14ac:dyDescent="0.25">
      <c r="C183" s="82"/>
      <c r="D183" s="95"/>
      <c r="E183" s="55"/>
      <c r="F183" s="34">
        <f t="shared" si="11"/>
        <v>0</v>
      </c>
      <c r="G183" s="98"/>
      <c r="H183" s="83"/>
      <c r="I183" s="67" t="e">
        <f>VLOOKUP(H183,Presupuesto!$B$11:$C$565,2,0)</f>
        <v>#N/A</v>
      </c>
      <c r="J183" s="35" t="str">
        <f t="shared" si="12"/>
        <v>Posgrado</v>
      </c>
      <c r="K183" s="35" t="s">
        <v>363</v>
      </c>
      <c r="L183" s="35"/>
    </row>
    <row r="184" spans="3:12" x14ac:dyDescent="0.25">
      <c r="C184" s="82"/>
      <c r="D184" s="95"/>
      <c r="E184" s="55"/>
      <c r="F184" s="34">
        <f t="shared" si="11"/>
        <v>0</v>
      </c>
      <c r="G184" s="98"/>
      <c r="H184" s="83"/>
      <c r="I184" s="67" t="e">
        <f>VLOOKUP(H184,Presupuesto!$B$11:$C$565,2,0)</f>
        <v>#N/A</v>
      </c>
      <c r="J184" s="35" t="str">
        <f t="shared" si="12"/>
        <v>Posgrado</v>
      </c>
      <c r="K184" s="35" t="s">
        <v>372</v>
      </c>
      <c r="L184" s="35"/>
    </row>
    <row r="185" spans="3:12" x14ac:dyDescent="0.25">
      <c r="C185" s="82"/>
      <c r="D185" s="95"/>
      <c r="E185" s="55"/>
      <c r="F185" s="34">
        <f t="shared" si="11"/>
        <v>0</v>
      </c>
      <c r="G185" s="98"/>
      <c r="H185" s="83"/>
      <c r="I185" s="67" t="e">
        <f>VLOOKUP(H185,Presupuesto!$B$11:$C$565,2,0)</f>
        <v>#N/A</v>
      </c>
      <c r="J185" s="35" t="str">
        <f t="shared" si="12"/>
        <v>Posgrado</v>
      </c>
      <c r="K185" s="35" t="s">
        <v>372</v>
      </c>
      <c r="L185" s="35"/>
    </row>
    <row r="186" spans="3:12" x14ac:dyDescent="0.25">
      <c r="C186" s="82"/>
      <c r="D186" s="95"/>
      <c r="E186" s="55"/>
      <c r="F186" s="34">
        <f t="shared" si="11"/>
        <v>0</v>
      </c>
      <c r="G186" s="98"/>
      <c r="H186" s="83"/>
      <c r="I186" s="67" t="e">
        <f>VLOOKUP(H186,Presupuesto!$B$11:$C$565,2,0)</f>
        <v>#N/A</v>
      </c>
      <c r="J186" s="35" t="str">
        <f t="shared" si="12"/>
        <v>Posgrado</v>
      </c>
      <c r="K186" s="35" t="s">
        <v>372</v>
      </c>
      <c r="L186" s="35"/>
    </row>
    <row r="187" spans="3:12" ht="15.75" thickBot="1" x14ac:dyDescent="0.3">
      <c r="C187" s="84"/>
      <c r="D187" s="159"/>
      <c r="E187" s="40"/>
      <c r="F187" s="42">
        <f t="shared" si="11"/>
        <v>0</v>
      </c>
      <c r="G187" s="99"/>
      <c r="H187" s="85"/>
      <c r="I187" s="69" t="e">
        <f>VLOOKUP(H187,Presupuesto!$B$11:$C$565,2,0)</f>
        <v>#N/A</v>
      </c>
      <c r="J187" s="43" t="str">
        <f t="shared" si="12"/>
        <v>Posgrado</v>
      </c>
      <c r="K187" s="61" t="s">
        <v>354</v>
      </c>
      <c r="L187" s="4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'1. Desarrollo e Innov. Curricu.'!Títulos_a_imprimir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SEDI-DO1</cp:lastModifiedBy>
  <cp:lastPrinted>2014-04-11T16:36:49Z</cp:lastPrinted>
  <dcterms:created xsi:type="dcterms:W3CDTF">2010-05-02T01:28:32Z</dcterms:created>
  <dcterms:modified xsi:type="dcterms:W3CDTF">2016-03-16T22:18:38Z</dcterms:modified>
</cp:coreProperties>
</file>