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TECNOLÓGICOS'!$J$11:$J$286</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fileRecoveryPr repairLoad="1"/>
</workbook>
</file>

<file path=xl/calcChain.xml><?xml version="1.0" encoding="utf-8"?>
<calcChain xmlns="http://schemas.openxmlformats.org/spreadsheetml/2006/main">
  <c r="D10" i="10"/>
  <c r="F34"/>
  <c r="D86" i="7"/>
  <c r="D128" i="10" l="1"/>
  <c r="J23"/>
  <c r="I23"/>
  <c r="F23"/>
  <c r="P19" i="30" l="1"/>
  <c r="P20"/>
  <c r="P21"/>
  <c r="Q22"/>
  <c r="R21"/>
  <c r="O21" s="1"/>
  <c r="R20"/>
  <c r="O20" s="1"/>
  <c r="R19"/>
  <c r="K19" s="1"/>
  <c r="R17"/>
  <c r="K20" l="1"/>
  <c r="I21"/>
  <c r="I20"/>
  <c r="K21"/>
  <c r="I19"/>
  <c r="M20"/>
  <c r="M21"/>
  <c r="D498" i="12"/>
  <c r="D269" i="10"/>
  <c r="D222" i="9"/>
  <c r="D673" i="8"/>
  <c r="D454" i="12"/>
  <c r="D246" i="10"/>
  <c r="D203" i="9"/>
  <c r="D613" i="8"/>
  <c r="Q20" i="30" l="1"/>
  <c r="Q21"/>
  <c r="F18" i="10"/>
  <c r="I18"/>
  <c r="F19"/>
  <c r="I19"/>
  <c r="I34"/>
  <c r="J34"/>
  <c r="P10" i="30" l="1"/>
  <c r="D285" i="42" l="1"/>
  <c r="C286" s="1"/>
  <c r="D410" i="12"/>
  <c r="D223" i="10"/>
  <c r="D184" i="9"/>
  <c r="D553" i="8"/>
  <c r="D184" i="7"/>
  <c r="D254" i="42"/>
  <c r="D366" i="12"/>
  <c r="D200" i="10"/>
  <c r="D165" i="9"/>
  <c r="D493" i="8"/>
  <c r="D165" i="7"/>
  <c r="D223" i="42"/>
  <c r="C224" s="1"/>
  <c r="D321" i="12"/>
  <c r="D177" i="10"/>
  <c r="D146" i="9"/>
  <c r="D433" i="8"/>
  <c r="D146" i="7"/>
  <c r="D193" i="42"/>
  <c r="C194" s="1"/>
  <c r="J310"/>
  <c r="I310"/>
  <c r="F310"/>
  <c r="J309"/>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I290"/>
  <c r="F290"/>
  <c r="D283"/>
  <c r="J279"/>
  <c r="I279"/>
  <c r="F279"/>
  <c r="J278"/>
  <c r="I278"/>
  <c r="F278"/>
  <c r="J277"/>
  <c r="I277"/>
  <c r="F277"/>
  <c r="J276"/>
  <c r="I276"/>
  <c r="F276"/>
  <c r="J275"/>
  <c r="I275"/>
  <c r="F275"/>
  <c r="J274"/>
  <c r="I274"/>
  <c r="F274"/>
  <c r="J273"/>
  <c r="I273"/>
  <c r="F273"/>
  <c r="J272"/>
  <c r="I272"/>
  <c r="F272"/>
  <c r="J271"/>
  <c r="I271"/>
  <c r="F271"/>
  <c r="J270"/>
  <c r="I270"/>
  <c r="F270"/>
  <c r="J269"/>
  <c r="I269"/>
  <c r="F269"/>
  <c r="J268"/>
  <c r="I268"/>
  <c r="F268"/>
  <c r="J267"/>
  <c r="I267"/>
  <c r="F267"/>
  <c r="J266"/>
  <c r="I266"/>
  <c r="F266"/>
  <c r="J265"/>
  <c r="I265"/>
  <c r="F265"/>
  <c r="J264"/>
  <c r="I264"/>
  <c r="F264"/>
  <c r="J263"/>
  <c r="I263"/>
  <c r="F263"/>
  <c r="J262"/>
  <c r="I262"/>
  <c r="F262"/>
  <c r="J261"/>
  <c r="I261"/>
  <c r="F261"/>
  <c r="J260"/>
  <c r="I260"/>
  <c r="F260"/>
  <c r="I259"/>
  <c r="F259"/>
  <c r="C255"/>
  <c r="D252"/>
  <c r="J248"/>
  <c r="I248"/>
  <c r="F248"/>
  <c r="J247"/>
  <c r="I247"/>
  <c r="F247"/>
  <c r="J246"/>
  <c r="I246"/>
  <c r="F246"/>
  <c r="J245"/>
  <c r="I245"/>
  <c r="F245"/>
  <c r="J244"/>
  <c r="I244"/>
  <c r="F244"/>
  <c r="J243"/>
  <c r="I243"/>
  <c r="F243"/>
  <c r="J242"/>
  <c r="I242"/>
  <c r="F242"/>
  <c r="J241"/>
  <c r="I241"/>
  <c r="F241"/>
  <c r="J240"/>
  <c r="I240"/>
  <c r="F240"/>
  <c r="J239"/>
  <c r="I239"/>
  <c r="F239"/>
  <c r="J238"/>
  <c r="I238"/>
  <c r="F238"/>
  <c r="J237"/>
  <c r="I237"/>
  <c r="F237"/>
  <c r="J236"/>
  <c r="I236"/>
  <c r="F236"/>
  <c r="J235"/>
  <c r="I235"/>
  <c r="F235"/>
  <c r="J234"/>
  <c r="I234"/>
  <c r="F234"/>
  <c r="J233"/>
  <c r="I233"/>
  <c r="F233"/>
  <c r="J232"/>
  <c r="I232"/>
  <c r="F232"/>
  <c r="J231"/>
  <c r="I231"/>
  <c r="F231"/>
  <c r="J230"/>
  <c r="I230"/>
  <c r="F230"/>
  <c r="J229"/>
  <c r="I229"/>
  <c r="F229"/>
  <c r="D221" s="1"/>
  <c r="I228"/>
  <c r="F228"/>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I198"/>
  <c r="F198"/>
  <c r="D191"/>
  <c r="D277" i="12"/>
  <c r="D154" i="10"/>
  <c r="D127" i="9"/>
  <c r="D373" i="8"/>
  <c r="D127" i="7"/>
  <c r="D162" i="42"/>
  <c r="D233" i="12"/>
  <c r="D131" i="10"/>
  <c r="D108" i="9"/>
  <c r="D313" i="8"/>
  <c r="D108" i="7"/>
  <c r="D132" i="42"/>
  <c r="D189" i="12"/>
  <c r="D108" i="10"/>
  <c r="D89" i="9"/>
  <c r="D253" i="8"/>
  <c r="D89" i="7"/>
  <c r="D102" i="42"/>
  <c r="D145" i="12"/>
  <c r="D85" i="10"/>
  <c r="D70" i="9"/>
  <c r="D193" i="8"/>
  <c r="D70" i="7"/>
  <c r="D72" i="42"/>
  <c r="D101" i="12"/>
  <c r="D62" i="10"/>
  <c r="D51" i="9"/>
  <c r="D133" i="8"/>
  <c r="D51" i="7"/>
  <c r="D42" i="42"/>
  <c r="D57" i="12"/>
  <c r="D39" i="10"/>
  <c r="D32" i="9"/>
  <c r="D73" i="8"/>
  <c r="D32" i="7"/>
  <c r="D12" i="42"/>
  <c r="D13" i="12"/>
  <c r="D13" i="10"/>
  <c r="D13" i="9"/>
  <c r="D13" i="8"/>
  <c r="D13" i="7"/>
  <c r="C14" s="1"/>
  <c r="P11" i="30"/>
  <c r="P12"/>
  <c r="P13"/>
  <c r="P14"/>
  <c r="P15"/>
  <c r="P16"/>
  <c r="P17"/>
  <c r="P18"/>
  <c r="P11" i="46" l="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9"/>
  <c r="Q9"/>
  <c r="P10"/>
  <c r="Q10"/>
  <c r="I12" i="27" l="1"/>
  <c r="C143" i="43"/>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70" i="10"/>
  <c r="C247"/>
  <c r="C224"/>
  <c r="C201"/>
  <c r="C178"/>
  <c r="C155"/>
  <c r="C132"/>
  <c r="C109"/>
  <c r="C86"/>
  <c r="C63"/>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P23" i="50"/>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P61"/>
  <c r="Q61"/>
  <c r="P62"/>
  <c r="Q62"/>
  <c r="P63"/>
  <c r="Q63"/>
  <c r="P64"/>
  <c r="Q64"/>
  <c r="P65"/>
  <c r="Q65"/>
  <c r="P66"/>
  <c r="Q66"/>
  <c r="P67"/>
  <c r="Q67"/>
  <c r="P68"/>
  <c r="Q68"/>
  <c r="P69"/>
  <c r="Q69"/>
  <c r="P70"/>
  <c r="Q70"/>
  <c r="P71"/>
  <c r="Q71"/>
  <c r="P72"/>
  <c r="Q72"/>
  <c r="O74"/>
  <c r="N74"/>
  <c r="M74"/>
  <c r="L74"/>
  <c r="K74"/>
  <c r="J74"/>
  <c r="I74"/>
  <c r="H74"/>
  <c r="Q73"/>
  <c r="P73"/>
  <c r="Q22"/>
  <c r="P22"/>
  <c r="Q21"/>
  <c r="P21"/>
  <c r="Q20"/>
  <c r="P20"/>
  <c r="Q19"/>
  <c r="P19"/>
  <c r="Q18"/>
  <c r="P18"/>
  <c r="D5" i="12" l="1"/>
  <c r="D5" i="8"/>
  <c r="D5" i="9"/>
  <c r="P74" i="50"/>
  <c r="Q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Q13" i="47"/>
  <c r="P13"/>
  <c r="Q14" i="44"/>
  <c r="P14"/>
  <c r="Q13"/>
  <c r="P13"/>
  <c r="P10"/>
  <c r="Q10"/>
  <c r="P11"/>
  <c r="Q11"/>
  <c r="P12"/>
  <c r="Q12"/>
  <c r="P15"/>
  <c r="Q15"/>
  <c r="P13" i="49"/>
  <c r="Q13"/>
  <c r="P14"/>
  <c r="Q14"/>
  <c r="P15"/>
  <c r="Q15"/>
  <c r="P16"/>
  <c r="Q16"/>
  <c r="P17"/>
  <c r="Q17"/>
  <c r="P18"/>
  <c r="Q18"/>
  <c r="P23"/>
  <c r="Q23"/>
  <c r="P24"/>
  <c r="Q24"/>
  <c r="P25"/>
  <c r="Q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40" i="10"/>
  <c r="D5" s="1"/>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P10"/>
  <c r="P70" l="1"/>
  <c r="Q70"/>
  <c r="I23" i="27" s="1"/>
  <c r="P11" i="34"/>
  <c r="Q11"/>
  <c r="P12"/>
  <c r="Q12"/>
  <c r="P13"/>
  <c r="Q13"/>
  <c r="P14"/>
  <c r="Q14"/>
  <c r="P15"/>
  <c r="Q15"/>
  <c r="P16"/>
  <c r="Q16"/>
  <c r="P17"/>
  <c r="Q17"/>
  <c r="P18"/>
  <c r="Q18"/>
  <c r="P19"/>
  <c r="Q19"/>
  <c r="P20"/>
  <c r="Q20"/>
  <c r="P21"/>
  <c r="Q21"/>
  <c r="P22"/>
  <c r="Q22"/>
  <c r="P23"/>
  <c r="Q23"/>
  <c r="P24"/>
  <c r="Q24"/>
  <c r="P25"/>
  <c r="Q25"/>
  <c r="P26"/>
  <c r="Q26"/>
  <c r="P27"/>
  <c r="Q27"/>
  <c r="P28"/>
  <c r="Q28"/>
  <c r="Q10"/>
  <c r="P10"/>
  <c r="P33" i="46"/>
  <c r="Q33"/>
  <c r="P34"/>
  <c r="Q34"/>
  <c r="P35"/>
  <c r="Q35"/>
  <c r="Q8"/>
  <c r="P8"/>
  <c r="Q20" i="31"/>
  <c r="P20"/>
  <c r="Q19"/>
  <c r="P19"/>
  <c r="Q18"/>
  <c r="P18"/>
  <c r="Q17"/>
  <c r="P17"/>
  <c r="Q16"/>
  <c r="P16"/>
  <c r="Q15"/>
  <c r="P15"/>
  <c r="Q14"/>
  <c r="P14"/>
  <c r="Q13"/>
  <c r="P13"/>
  <c r="Q12"/>
  <c r="P12"/>
  <c r="Q11"/>
  <c r="P11"/>
  <c r="Q10"/>
  <c r="P10"/>
  <c r="Q9"/>
  <c r="P9"/>
  <c r="P9" i="44"/>
  <c r="Q9"/>
  <c r="P16"/>
  <c r="Q16"/>
  <c r="P17"/>
  <c r="Q17"/>
  <c r="P18"/>
  <c r="Q18"/>
  <c r="P19"/>
  <c r="Q19"/>
  <c r="P20"/>
  <c r="Q20"/>
  <c r="Q8"/>
  <c r="P8"/>
  <c r="P10" i="24"/>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Q9"/>
  <c r="P9"/>
  <c r="P8" i="48"/>
  <c r="Q8"/>
  <c r="P9"/>
  <c r="Q9"/>
  <c r="P10"/>
  <c r="Q10"/>
  <c r="P11"/>
  <c r="Q11"/>
  <c r="P12"/>
  <c r="Q12"/>
  <c r="P13"/>
  <c r="Q13"/>
  <c r="P14"/>
  <c r="Q14"/>
  <c r="P15"/>
  <c r="Q15"/>
  <c r="P16"/>
  <c r="Q16"/>
  <c r="P17"/>
  <c r="Q17"/>
  <c r="P18"/>
  <c r="Q18"/>
  <c r="P19"/>
  <c r="Q19"/>
  <c r="P20"/>
  <c r="Q20"/>
  <c r="P21"/>
  <c r="Q21"/>
  <c r="P22"/>
  <c r="Q22"/>
  <c r="P24"/>
  <c r="Q24"/>
  <c r="P25"/>
  <c r="Q25"/>
  <c r="P26"/>
  <c r="Q26"/>
  <c r="P27"/>
  <c r="Q27"/>
  <c r="P28"/>
  <c r="Q28"/>
  <c r="P29"/>
  <c r="Q29"/>
  <c r="P30"/>
  <c r="Q30"/>
  <c r="P31"/>
  <c r="Q31"/>
  <c r="P32"/>
  <c r="Q32"/>
  <c r="P33"/>
  <c r="Q33"/>
  <c r="P34"/>
  <c r="Q34"/>
  <c r="P35"/>
  <c r="Q35"/>
  <c r="P36"/>
  <c r="Q36"/>
  <c r="P37"/>
  <c r="Q37"/>
  <c r="P38"/>
  <c r="Q38"/>
  <c r="P39"/>
  <c r="Q39"/>
  <c r="P40"/>
  <c r="Q40"/>
  <c r="P41"/>
  <c r="Q41"/>
  <c r="P42"/>
  <c r="Q42"/>
  <c r="Q23"/>
  <c r="P23"/>
  <c r="P9" i="47"/>
  <c r="Q9"/>
  <c r="P10"/>
  <c r="Q10"/>
  <c r="P11"/>
  <c r="Q11"/>
  <c r="P12"/>
  <c r="Q12"/>
  <c r="P14"/>
  <c r="Q14"/>
  <c r="P15"/>
  <c r="Q15"/>
  <c r="P16"/>
  <c r="Q16"/>
  <c r="P17"/>
  <c r="Q17"/>
  <c r="P18"/>
  <c r="Q18"/>
  <c r="P19"/>
  <c r="Q19"/>
  <c r="P20"/>
  <c r="Q20"/>
  <c r="Q8"/>
  <c r="P8"/>
  <c r="P11" i="33"/>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Q10"/>
  <c r="P10"/>
  <c r="P8" i="45"/>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Q7"/>
  <c r="P7"/>
  <c r="P9" i="23"/>
  <c r="Q9"/>
  <c r="P10"/>
  <c r="Q10"/>
  <c r="P11"/>
  <c r="Q11"/>
  <c r="P12"/>
  <c r="Q12"/>
  <c r="P13"/>
  <c r="Q13"/>
  <c r="P14"/>
  <c r="Q14"/>
  <c r="P15"/>
  <c r="Q15"/>
  <c r="P16"/>
  <c r="Q16"/>
  <c r="P17"/>
  <c r="Q17"/>
  <c r="P18"/>
  <c r="Q18"/>
  <c r="P19"/>
  <c r="Q19"/>
  <c r="P20"/>
  <c r="Q20"/>
  <c r="P21"/>
  <c r="Q21"/>
  <c r="P22"/>
  <c r="Q22"/>
  <c r="P23"/>
  <c r="Q23"/>
  <c r="P24"/>
  <c r="Q24"/>
  <c r="P25"/>
  <c r="Q25"/>
  <c r="P26"/>
  <c r="Q26"/>
  <c r="Q8"/>
  <c r="P8"/>
  <c r="R42" i="30"/>
  <c r="P42"/>
  <c r="R41"/>
  <c r="P41"/>
  <c r="R40"/>
  <c r="P40"/>
  <c r="R39"/>
  <c r="P39"/>
  <c r="R38"/>
  <c r="P38"/>
  <c r="R37"/>
  <c r="P37"/>
  <c r="R36"/>
  <c r="P36"/>
  <c r="R35"/>
  <c r="P35"/>
  <c r="R34"/>
  <c r="P34"/>
  <c r="R33"/>
  <c r="P33"/>
  <c r="R32"/>
  <c r="P32"/>
  <c r="R31"/>
  <c r="P31"/>
  <c r="R29"/>
  <c r="P29"/>
  <c r="R28"/>
  <c r="P28"/>
  <c r="R27"/>
  <c r="P27"/>
  <c r="R26"/>
  <c r="P26"/>
  <c r="R25"/>
  <c r="P25"/>
  <c r="R24"/>
  <c r="P24"/>
  <c r="R23"/>
  <c r="P23"/>
  <c r="R22"/>
  <c r="P22"/>
  <c r="Q20" i="29"/>
  <c r="P20"/>
  <c r="Q19"/>
  <c r="P19"/>
  <c r="Q18"/>
  <c r="P18"/>
  <c r="Q17"/>
  <c r="P17"/>
  <c r="Q16"/>
  <c r="P16"/>
  <c r="Q15"/>
  <c r="P15"/>
  <c r="Q14"/>
  <c r="P14"/>
  <c r="Q13"/>
  <c r="P13"/>
  <c r="Q12"/>
  <c r="P12"/>
  <c r="Q11"/>
  <c r="P11"/>
  <c r="Q10"/>
  <c r="P10"/>
  <c r="Q9"/>
  <c r="P9"/>
  <c r="Q8"/>
  <c r="P8"/>
  <c r="Q72" i="2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73"/>
  <c r="P73"/>
  <c r="P9" i="21"/>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3"/>
  <c r="Q33"/>
  <c r="P34"/>
  <c r="Q34"/>
  <c r="P35"/>
  <c r="Q35"/>
  <c r="P36"/>
  <c r="Q36"/>
  <c r="P37"/>
  <c r="Q37"/>
  <c r="P38"/>
  <c r="Q38"/>
  <c r="P39"/>
  <c r="Q39"/>
  <c r="P40"/>
  <c r="Q40"/>
  <c r="P41"/>
  <c r="Q41"/>
  <c r="P42"/>
  <c r="Q42"/>
  <c r="P43"/>
  <c r="Q43"/>
  <c r="P44"/>
  <c r="Q44"/>
  <c r="P45"/>
  <c r="Q45"/>
  <c r="P46"/>
  <c r="Q46"/>
  <c r="Q8"/>
  <c r="P8"/>
  <c r="P10" i="28"/>
  <c r="P11"/>
  <c r="P12"/>
  <c r="P13"/>
  <c r="P14"/>
  <c r="P15"/>
  <c r="P16"/>
  <c r="P17"/>
  <c r="P18"/>
  <c r="P19"/>
  <c r="P20"/>
  <c r="P21"/>
  <c r="P22"/>
  <c r="P23"/>
  <c r="P24"/>
  <c r="P25"/>
  <c r="P26"/>
  <c r="P27"/>
  <c r="P9"/>
  <c r="Q9"/>
  <c r="Q10"/>
  <c r="Q11"/>
  <c r="Q12"/>
  <c r="Q13"/>
  <c r="Q14"/>
  <c r="Q15"/>
  <c r="Q16"/>
  <c r="Q17"/>
  <c r="Q18"/>
  <c r="Q19"/>
  <c r="Q20"/>
  <c r="Q21"/>
  <c r="Q22"/>
  <c r="Q23"/>
  <c r="Q24"/>
  <c r="Q25"/>
  <c r="Q26"/>
  <c r="Q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J56" i="10"/>
  <c r="J55"/>
  <c r="J54"/>
  <c r="J53"/>
  <c r="J52"/>
  <c r="J51"/>
  <c r="J50"/>
  <c r="J49"/>
  <c r="J48"/>
  <c r="J47"/>
  <c r="J46"/>
  <c r="J45"/>
  <c r="J44"/>
  <c r="J79"/>
  <c r="J78"/>
  <c r="J77"/>
  <c r="J76"/>
  <c r="J75"/>
  <c r="J74"/>
  <c r="J73"/>
  <c r="J72"/>
  <c r="J71"/>
  <c r="J70"/>
  <c r="J69"/>
  <c r="J68"/>
  <c r="J67"/>
  <c r="J102"/>
  <c r="J101"/>
  <c r="J100"/>
  <c r="J99"/>
  <c r="J98"/>
  <c r="J97"/>
  <c r="J96"/>
  <c r="J95"/>
  <c r="J94"/>
  <c r="J93"/>
  <c r="J92"/>
  <c r="J91"/>
  <c r="J90"/>
  <c r="J125"/>
  <c r="J124"/>
  <c r="J123"/>
  <c r="J122"/>
  <c r="J121"/>
  <c r="J120"/>
  <c r="J119"/>
  <c r="J118"/>
  <c r="J117"/>
  <c r="J116"/>
  <c r="J115"/>
  <c r="J114"/>
  <c r="J113"/>
  <c r="J148"/>
  <c r="J147"/>
  <c r="J146"/>
  <c r="J145"/>
  <c r="J144"/>
  <c r="J143"/>
  <c r="J142"/>
  <c r="J141"/>
  <c r="J140"/>
  <c r="J139"/>
  <c r="J138"/>
  <c r="J137"/>
  <c r="J136"/>
  <c r="J171"/>
  <c r="J170"/>
  <c r="J169"/>
  <c r="J168"/>
  <c r="J167"/>
  <c r="J166"/>
  <c r="J165"/>
  <c r="J164"/>
  <c r="J163"/>
  <c r="J162"/>
  <c r="J161"/>
  <c r="J160"/>
  <c r="J159"/>
  <c r="J194"/>
  <c r="J193"/>
  <c r="J192"/>
  <c r="J191"/>
  <c r="J190"/>
  <c r="J189"/>
  <c r="J188"/>
  <c r="J187"/>
  <c r="J186"/>
  <c r="J185"/>
  <c r="J184"/>
  <c r="J183"/>
  <c r="J182"/>
  <c r="J217"/>
  <c r="J216"/>
  <c r="J215"/>
  <c r="J214"/>
  <c r="J213"/>
  <c r="J212"/>
  <c r="J211"/>
  <c r="J210"/>
  <c r="J209"/>
  <c r="J208"/>
  <c r="J207"/>
  <c r="J206"/>
  <c r="J205"/>
  <c r="J240"/>
  <c r="J239"/>
  <c r="J238"/>
  <c r="J237"/>
  <c r="J236"/>
  <c r="J235"/>
  <c r="J234"/>
  <c r="J233"/>
  <c r="J232"/>
  <c r="J231"/>
  <c r="J230"/>
  <c r="J229"/>
  <c r="J228"/>
  <c r="J263"/>
  <c r="J262"/>
  <c r="J261"/>
  <c r="J260"/>
  <c r="J259"/>
  <c r="J258"/>
  <c r="J257"/>
  <c r="J256"/>
  <c r="J255"/>
  <c r="J254"/>
  <c r="J253"/>
  <c r="J252"/>
  <c r="J251"/>
  <c r="J286"/>
  <c r="J285"/>
  <c r="J284"/>
  <c r="J283"/>
  <c r="J282"/>
  <c r="J281"/>
  <c r="J280"/>
  <c r="J279"/>
  <c r="J278"/>
  <c r="J277"/>
  <c r="J276"/>
  <c r="J275"/>
  <c r="J274"/>
  <c r="I286"/>
  <c r="F286"/>
  <c r="I285"/>
  <c r="F285"/>
  <c r="I284"/>
  <c r="F284"/>
  <c r="I283"/>
  <c r="F283"/>
  <c r="I282"/>
  <c r="F282"/>
  <c r="I281"/>
  <c r="F281"/>
  <c r="I280"/>
  <c r="F280"/>
  <c r="I279"/>
  <c r="F279"/>
  <c r="I278"/>
  <c r="F278"/>
  <c r="I277"/>
  <c r="F277"/>
  <c r="I276"/>
  <c r="F276"/>
  <c r="I275"/>
  <c r="F275"/>
  <c r="I274"/>
  <c r="E274"/>
  <c r="F274" s="1"/>
  <c r="I273"/>
  <c r="E273"/>
  <c r="F273" s="1"/>
  <c r="I263"/>
  <c r="F263"/>
  <c r="I262"/>
  <c r="F262"/>
  <c r="I261"/>
  <c r="F261"/>
  <c r="I260"/>
  <c r="F260"/>
  <c r="I259"/>
  <c r="F259"/>
  <c r="I258"/>
  <c r="F258"/>
  <c r="I257"/>
  <c r="F257"/>
  <c r="I256"/>
  <c r="F256"/>
  <c r="I255"/>
  <c r="F255"/>
  <c r="I254"/>
  <c r="F254"/>
  <c r="I253"/>
  <c r="F253"/>
  <c r="I252"/>
  <c r="F252"/>
  <c r="I251"/>
  <c r="E251"/>
  <c r="F251" s="1"/>
  <c r="I250"/>
  <c r="E250"/>
  <c r="F250" s="1"/>
  <c r="I240"/>
  <c r="F240"/>
  <c r="I239"/>
  <c r="F239"/>
  <c r="I238"/>
  <c r="F238"/>
  <c r="I237"/>
  <c r="F237"/>
  <c r="I236"/>
  <c r="F236"/>
  <c r="I235"/>
  <c r="F235"/>
  <c r="I234"/>
  <c r="F234"/>
  <c r="I233"/>
  <c r="F233"/>
  <c r="I232"/>
  <c r="F232"/>
  <c r="I231"/>
  <c r="F231"/>
  <c r="I230"/>
  <c r="F230"/>
  <c r="I229"/>
  <c r="F229"/>
  <c r="I228"/>
  <c r="E228"/>
  <c r="F228" s="1"/>
  <c r="I227"/>
  <c r="E227"/>
  <c r="F227" s="1"/>
  <c r="I217"/>
  <c r="F217"/>
  <c r="I216"/>
  <c r="F216"/>
  <c r="I215"/>
  <c r="F215"/>
  <c r="I214"/>
  <c r="F214"/>
  <c r="I213"/>
  <c r="F213"/>
  <c r="I212"/>
  <c r="F212"/>
  <c r="I211"/>
  <c r="F211"/>
  <c r="I210"/>
  <c r="F210"/>
  <c r="I209"/>
  <c r="F209"/>
  <c r="I208"/>
  <c r="F208"/>
  <c r="I207"/>
  <c r="F207"/>
  <c r="I206"/>
  <c r="F206"/>
  <c r="I205"/>
  <c r="E205"/>
  <c r="F205" s="1"/>
  <c r="I204"/>
  <c r="E204"/>
  <c r="F204" s="1"/>
  <c r="I194"/>
  <c r="F194"/>
  <c r="I193"/>
  <c r="F193"/>
  <c r="I192"/>
  <c r="F192"/>
  <c r="I191"/>
  <c r="F191"/>
  <c r="I190"/>
  <c r="F190"/>
  <c r="I189"/>
  <c r="F189"/>
  <c r="I188"/>
  <c r="F188"/>
  <c r="I187"/>
  <c r="F187"/>
  <c r="I186"/>
  <c r="F186"/>
  <c r="I185"/>
  <c r="F185"/>
  <c r="I184"/>
  <c r="F184"/>
  <c r="I183"/>
  <c r="F183"/>
  <c r="I182"/>
  <c r="E182"/>
  <c r="F182" s="1"/>
  <c r="I181"/>
  <c r="E181"/>
  <c r="F181" s="1"/>
  <c r="I171"/>
  <c r="F171"/>
  <c r="I170"/>
  <c r="F170"/>
  <c r="I169"/>
  <c r="F169"/>
  <c r="I168"/>
  <c r="F168"/>
  <c r="I167"/>
  <c r="F167"/>
  <c r="I166"/>
  <c r="F166"/>
  <c r="I165"/>
  <c r="F165"/>
  <c r="I164"/>
  <c r="F164"/>
  <c r="I163"/>
  <c r="F163"/>
  <c r="I162"/>
  <c r="F162"/>
  <c r="I161"/>
  <c r="F161"/>
  <c r="I160"/>
  <c r="F160"/>
  <c r="I159"/>
  <c r="E159"/>
  <c r="F159" s="1"/>
  <c r="I158"/>
  <c r="E158"/>
  <c r="F158" s="1"/>
  <c r="I148"/>
  <c r="F148"/>
  <c r="I147"/>
  <c r="F147"/>
  <c r="I146"/>
  <c r="F146"/>
  <c r="I145"/>
  <c r="F145"/>
  <c r="I144"/>
  <c r="F144"/>
  <c r="I143"/>
  <c r="F143"/>
  <c r="I142"/>
  <c r="F142"/>
  <c r="I141"/>
  <c r="F141"/>
  <c r="I140"/>
  <c r="F140"/>
  <c r="I139"/>
  <c r="F139"/>
  <c r="I138"/>
  <c r="F138"/>
  <c r="I137"/>
  <c r="F137"/>
  <c r="I136"/>
  <c r="E136"/>
  <c r="F136" s="1"/>
  <c r="I135"/>
  <c r="E135"/>
  <c r="F135" s="1"/>
  <c r="I125"/>
  <c r="F125"/>
  <c r="I124"/>
  <c r="F124"/>
  <c r="I123"/>
  <c r="F123"/>
  <c r="I122"/>
  <c r="F122"/>
  <c r="I121"/>
  <c r="F121"/>
  <c r="I120"/>
  <c r="F120"/>
  <c r="I119"/>
  <c r="F119"/>
  <c r="I118"/>
  <c r="F118"/>
  <c r="I117"/>
  <c r="F117"/>
  <c r="I116"/>
  <c r="F116"/>
  <c r="I115"/>
  <c r="F115"/>
  <c r="I114"/>
  <c r="F114"/>
  <c r="I113"/>
  <c r="E113"/>
  <c r="F113" s="1"/>
  <c r="I112"/>
  <c r="E112"/>
  <c r="F112" s="1"/>
  <c r="I102"/>
  <c r="F102"/>
  <c r="I101"/>
  <c r="F101"/>
  <c r="I100"/>
  <c r="F100"/>
  <c r="I99"/>
  <c r="F99"/>
  <c r="I98"/>
  <c r="F98"/>
  <c r="I97"/>
  <c r="F97"/>
  <c r="I96"/>
  <c r="F96"/>
  <c r="I95"/>
  <c r="F95"/>
  <c r="I94"/>
  <c r="F94"/>
  <c r="I93"/>
  <c r="F93"/>
  <c r="I92"/>
  <c r="F92"/>
  <c r="I91"/>
  <c r="F91"/>
  <c r="I90"/>
  <c r="E90"/>
  <c r="F90" s="1"/>
  <c r="I89"/>
  <c r="E89"/>
  <c r="F89" s="1"/>
  <c r="I79"/>
  <c r="F79"/>
  <c r="I78"/>
  <c r="F78"/>
  <c r="I77"/>
  <c r="F77"/>
  <c r="I76"/>
  <c r="F76"/>
  <c r="I75"/>
  <c r="F75"/>
  <c r="I74"/>
  <c r="F74"/>
  <c r="I73"/>
  <c r="F73"/>
  <c r="I72"/>
  <c r="F72"/>
  <c r="I71"/>
  <c r="F71"/>
  <c r="I70"/>
  <c r="F70"/>
  <c r="I69"/>
  <c r="F69"/>
  <c r="I68"/>
  <c r="F68"/>
  <c r="I67"/>
  <c r="E67"/>
  <c r="F67" s="1"/>
  <c r="I66"/>
  <c r="E66"/>
  <c r="F66" s="1"/>
  <c r="I56"/>
  <c r="F56"/>
  <c r="I55"/>
  <c r="F55"/>
  <c r="I54"/>
  <c r="F54"/>
  <c r="I53"/>
  <c r="F53"/>
  <c r="I52"/>
  <c r="F52"/>
  <c r="I51"/>
  <c r="F51"/>
  <c r="I50"/>
  <c r="F50"/>
  <c r="I49"/>
  <c r="F49"/>
  <c r="I48"/>
  <c r="F48"/>
  <c r="I47"/>
  <c r="F47"/>
  <c r="I46"/>
  <c r="F46"/>
  <c r="I45"/>
  <c r="F45"/>
  <c r="I44"/>
  <c r="E44"/>
  <c r="F44" s="1"/>
  <c r="I43"/>
  <c r="E43"/>
  <c r="F43"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D124" s="1"/>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F420"/>
  <c r="G420" s="1"/>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G235"/>
  <c r="J234"/>
  <c r="G234"/>
  <c r="J233"/>
  <c r="E233"/>
  <c r="G233" s="1"/>
  <c r="J232"/>
  <c r="E232"/>
  <c r="G232" s="1"/>
  <c r="J231"/>
  <c r="E231"/>
  <c r="G231" s="1"/>
  <c r="J230"/>
  <c r="G230"/>
  <c r="J229"/>
  <c r="G229"/>
  <c r="J228"/>
  <c r="E228"/>
  <c r="G228" s="1"/>
  <c r="J227"/>
  <c r="E227"/>
  <c r="G227" s="1"/>
  <c r="J226"/>
  <c r="G226"/>
  <c r="J216"/>
  <c r="G216"/>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G159"/>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D86" i="9" l="1"/>
  <c r="D143"/>
  <c r="D200"/>
  <c r="D219"/>
  <c r="F180" i="8"/>
  <c r="G180" s="1"/>
  <c r="D96" i="43"/>
  <c r="D40" i="42"/>
  <c r="D160"/>
  <c r="D70"/>
  <c r="D41" i="40"/>
  <c r="D54" i="12"/>
  <c r="D142"/>
  <c r="D230"/>
  <c r="D495"/>
  <c r="D583"/>
  <c r="D671"/>
  <c r="D847"/>
  <c r="D363"/>
  <c r="D715"/>
  <c r="D803"/>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6" i="10"/>
  <c r="D59"/>
  <c r="D151"/>
  <c r="R16" i="30" s="1"/>
  <c r="D243" i="10"/>
  <c r="D266"/>
  <c r="D105"/>
  <c r="R14" i="30" s="1"/>
  <c r="D197" i="10"/>
  <c r="F768" i="8"/>
  <c r="G768" s="1"/>
  <c r="F804"/>
  <c r="G804" s="1"/>
  <c r="F756"/>
  <c r="G756" s="1"/>
  <c r="F753"/>
  <c r="G753" s="1"/>
  <c r="F762"/>
  <c r="G762" s="1"/>
  <c r="F745"/>
  <c r="G745" s="1"/>
  <c r="F766"/>
  <c r="G766" s="1"/>
  <c r="F774"/>
  <c r="G774" s="1"/>
  <c r="D48" i="7"/>
  <c r="D29"/>
  <c r="D143"/>
  <c r="D162"/>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07"/>
  <c r="D318"/>
  <c r="D451"/>
  <c r="D759"/>
  <c r="D220" i="10"/>
  <c r="D174"/>
  <c r="R15" i="30"/>
  <c r="D82" i="10"/>
  <c r="R13" i="30" s="1"/>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H36" i="46"/>
  <c r="I36"/>
  <c r="J36"/>
  <c r="K36"/>
  <c r="L36"/>
  <c r="M36"/>
  <c r="N36"/>
  <c r="O36"/>
  <c r="P36"/>
  <c r="Q36"/>
  <c r="I21" i="27" s="1"/>
  <c r="H34" i="45"/>
  <c r="I34"/>
  <c r="J34"/>
  <c r="K34"/>
  <c r="L34"/>
  <c r="M34"/>
  <c r="N34"/>
  <c r="O34"/>
  <c r="P34"/>
  <c r="Q34"/>
  <c r="I10" i="27" s="1"/>
  <c r="H47" i="21"/>
  <c r="I47"/>
  <c r="J47"/>
  <c r="K47"/>
  <c r="L47"/>
  <c r="M47"/>
  <c r="N47"/>
  <c r="O47"/>
  <c r="Q47"/>
  <c r="I5" i="27" s="1"/>
  <c r="P47" i="21"/>
  <c r="I74" i="22"/>
  <c r="J74"/>
  <c r="K74"/>
  <c r="L74"/>
  <c r="M74"/>
  <c r="N74"/>
  <c r="O74"/>
  <c r="P74"/>
  <c r="Q74"/>
  <c r="I6" i="27" s="1"/>
  <c r="H74" i="22"/>
  <c r="O17" i="30" l="1"/>
  <c r="R12"/>
  <c r="I12" s="1"/>
  <c r="R11"/>
  <c r="I11" s="1"/>
  <c r="I16"/>
  <c r="K16"/>
  <c r="O16"/>
  <c r="M16"/>
  <c r="I14"/>
  <c r="O14"/>
  <c r="M14"/>
  <c r="K14"/>
  <c r="I15"/>
  <c r="K15"/>
  <c r="O15"/>
  <c r="M15"/>
  <c r="I13"/>
  <c r="O13"/>
  <c r="M13"/>
  <c r="K13"/>
  <c r="R18"/>
  <c r="O18" s="1"/>
  <c r="D70" i="8"/>
  <c r="D490"/>
  <c r="D250"/>
  <c r="D730"/>
  <c r="D130"/>
  <c r="D550"/>
  <c r="D910"/>
  <c r="D850"/>
  <c r="D790"/>
  <c r="D190"/>
  <c r="D430"/>
  <c r="D370"/>
  <c r="D670"/>
  <c r="D610"/>
  <c r="D310"/>
  <c r="K11" i="30" l="1"/>
  <c r="O12"/>
  <c r="Q14"/>
  <c r="Q16"/>
  <c r="Q13"/>
  <c r="M12"/>
  <c r="Q15"/>
  <c r="M19"/>
  <c r="O19"/>
  <c r="I17"/>
  <c r="M17"/>
  <c r="K17"/>
  <c r="K12"/>
  <c r="Q12" s="1"/>
  <c r="M11"/>
  <c r="O11"/>
  <c r="M18"/>
  <c r="I18"/>
  <c r="K18"/>
  <c r="J36" i="42"/>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32" i="10"/>
  <c r="J31"/>
  <c r="J30"/>
  <c r="J29"/>
  <c r="J28"/>
  <c r="J27"/>
  <c r="J26"/>
  <c r="J25"/>
  <c r="J24"/>
  <c r="J22"/>
  <c r="J21"/>
  <c r="J20"/>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Q43" i="48"/>
  <c r="I13" i="27" s="1"/>
  <c r="P43" i="48"/>
  <c r="O43"/>
  <c r="N43"/>
  <c r="M43"/>
  <c r="L43"/>
  <c r="K43"/>
  <c r="J43"/>
  <c r="I43"/>
  <c r="H43"/>
  <c r="Q19" i="30" l="1"/>
  <c r="Q11"/>
  <c r="Q17"/>
  <c r="Q18"/>
  <c r="K126" i="8"/>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Q21" i="47"/>
  <c r="I11" i="27" s="1"/>
  <c r="P21" i="47"/>
  <c r="O21"/>
  <c r="N21"/>
  <c r="M21"/>
  <c r="L21"/>
  <c r="K21"/>
  <c r="J21"/>
  <c r="I21"/>
  <c r="H21"/>
  <c r="J17" i="7"/>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P21" i="44"/>
  <c r="Q21"/>
  <c r="I19" i="27" s="1"/>
  <c r="P27" i="23"/>
  <c r="Q27"/>
  <c r="I9" i="27" s="1"/>
  <c r="P36" i="33"/>
  <c r="Q36"/>
  <c r="P21" i="31"/>
  <c r="Q21"/>
  <c r="I20" i="27" s="1"/>
  <c r="P39" i="24"/>
  <c r="Q39"/>
  <c r="I18" i="27" s="1"/>
  <c r="P43" i="30"/>
  <c r="P21" i="29"/>
  <c r="Q21"/>
  <c r="I7" i="27" s="1"/>
  <c r="P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39" i="24"/>
  <c r="N39"/>
  <c r="M39"/>
  <c r="L39"/>
  <c r="K39"/>
  <c r="J39"/>
  <c r="I39"/>
  <c r="H3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20" i="10"/>
  <c r="E17"/>
  <c r="I560" i="38"/>
  <c r="G560"/>
  <c r="I509"/>
  <c r="G509"/>
  <c r="I489"/>
  <c r="G489"/>
  <c r="I485"/>
  <c r="G485"/>
  <c r="I467"/>
  <c r="G467"/>
  <c r="I459"/>
  <c r="G459"/>
  <c r="I383"/>
  <c r="G383"/>
  <c r="I260"/>
  <c r="G260"/>
  <c r="I235"/>
  <c r="G235"/>
  <c r="I214"/>
  <c r="G214"/>
  <c r="I207"/>
  <c r="G207"/>
  <c r="I191"/>
  <c r="G191"/>
  <c r="I107"/>
  <c r="G107"/>
  <c r="I83"/>
  <c r="G83"/>
  <c r="I47"/>
  <c r="G47"/>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G89" i="38"/>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13" l="1"/>
  <c r="G12" s="1"/>
  <c r="I13"/>
  <c r="I526"/>
  <c r="G526"/>
  <c r="G499"/>
  <c r="I499"/>
  <c r="I397"/>
  <c r="G397"/>
  <c r="I222"/>
  <c r="G327"/>
  <c r="G222"/>
  <c r="I327"/>
  <c r="G106"/>
  <c r="I106"/>
  <c r="I12"/>
  <c r="F56" i="8"/>
  <c r="F53"/>
  <c r="G53" s="1"/>
  <c r="F50"/>
  <c r="F47"/>
  <c r="F44"/>
  <c r="F41"/>
  <c r="F38"/>
  <c r="F35"/>
  <c r="F32"/>
  <c r="F29"/>
  <c r="F26"/>
  <c r="F23"/>
  <c r="F20"/>
  <c r="F17"/>
  <c r="J55"/>
  <c r="J54"/>
  <c r="J53"/>
  <c r="I566" i="38" l="1"/>
  <c r="G566"/>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F30" l="1"/>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F31"/>
  <c r="G31" s="1"/>
  <c r="F33"/>
  <c r="G33" s="1"/>
  <c r="F28"/>
  <c r="G28" s="1"/>
  <c r="F21"/>
  <c r="G21" s="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O21" i="44"/>
  <c r="N21"/>
  <c r="M21"/>
  <c r="L21"/>
  <c r="K21"/>
  <c r="J21"/>
  <c r="I21"/>
  <c r="H21"/>
  <c r="H27" i="23"/>
  <c r="I27"/>
  <c r="J27"/>
  <c r="K27"/>
  <c r="L27"/>
  <c r="M27"/>
  <c r="N27"/>
  <c r="O27"/>
  <c r="O36" i="33"/>
  <c r="N36"/>
  <c r="M36"/>
  <c r="L36"/>
  <c r="K36"/>
  <c r="J36"/>
  <c r="I36"/>
  <c r="H36"/>
  <c r="N43" i="30"/>
  <c r="L43"/>
  <c r="J43"/>
  <c r="H43"/>
  <c r="O21" i="29"/>
  <c r="N21"/>
  <c r="M21"/>
  <c r="L21"/>
  <c r="K21"/>
  <c r="J21"/>
  <c r="I21"/>
  <c r="H21"/>
  <c r="O28" i="28"/>
  <c r="N28"/>
  <c r="M28"/>
  <c r="L28"/>
  <c r="K28"/>
  <c r="J28"/>
  <c r="I28"/>
  <c r="H28"/>
  <c r="D79" i="27" l="1"/>
  <c r="G17" i="8"/>
  <c r="G59"/>
  <c r="G56"/>
  <c r="G65"/>
  <c r="D56" i="27" s="1"/>
  <c r="G62" i="8"/>
  <c r="D55" i="27" l="1"/>
  <c r="D54"/>
  <c r="D53"/>
  <c r="F60" i="8"/>
  <c r="F61"/>
  <c r="K26" i="7"/>
  <c r="O50" i="43" l="1"/>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I36"/>
  <c r="F36"/>
  <c r="I35"/>
  <c r="F35"/>
  <c r="I34"/>
  <c r="F34"/>
  <c r="I33"/>
  <c r="F33"/>
  <c r="I32"/>
  <c r="F32"/>
  <c r="I31"/>
  <c r="F31"/>
  <c r="I30"/>
  <c r="F30"/>
  <c r="I29"/>
  <c r="F29"/>
  <c r="I28"/>
  <c r="F28"/>
  <c r="I27"/>
  <c r="F27"/>
  <c r="I26"/>
  <c r="F26"/>
  <c r="I25"/>
  <c r="F25"/>
  <c r="I24"/>
  <c r="F24"/>
  <c r="I23"/>
  <c r="F23"/>
  <c r="I22"/>
  <c r="F22"/>
  <c r="I21"/>
  <c r="F21"/>
  <c r="I20"/>
  <c r="F20"/>
  <c r="I19"/>
  <c r="F19"/>
  <c r="J18"/>
  <c r="I18"/>
  <c r="F18"/>
  <c r="I17"/>
  <c r="F17"/>
  <c r="J18" i="12"/>
  <c r="Q39" i="43" l="1"/>
  <c r="Q2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3" i="10"/>
  <c r="J26" i="9"/>
  <c r="J18"/>
  <c r="D5" i="43" l="1"/>
  <c r="C11" i="27" s="1"/>
  <c r="K18" i="8"/>
  <c r="F26" i="7"/>
  <c r="Q28" i="28" l="1"/>
  <c r="I4" i="27" s="1"/>
  <c r="G26" i="7"/>
  <c r="J25" l="1"/>
  <c r="G25"/>
  <c r="I33" i="10" l="1"/>
  <c r="I32"/>
  <c r="I31"/>
  <c r="I30"/>
  <c r="I29"/>
  <c r="I28"/>
  <c r="I27"/>
  <c r="I26"/>
  <c r="I25"/>
  <c r="I24"/>
  <c r="I22"/>
  <c r="I21"/>
  <c r="I20"/>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C56" i="27"/>
  <c r="C55"/>
  <c r="C54"/>
  <c r="G17" i="7"/>
  <c r="E18"/>
  <c r="G18" s="1"/>
  <c r="J18"/>
  <c r="E19"/>
  <c r="G19" s="1"/>
  <c r="J19"/>
  <c r="G20"/>
  <c r="J20"/>
  <c r="G21"/>
  <c r="J21"/>
  <c r="E22"/>
  <c r="G22" s="1"/>
  <c r="J22"/>
  <c r="E23"/>
  <c r="G23" s="1"/>
  <c r="J23"/>
  <c r="E24"/>
  <c r="G24" s="1"/>
  <c r="J24"/>
  <c r="J26"/>
  <c r="C103" i="27" l="1"/>
  <c r="F58" i="8"/>
  <c r="G58" s="1"/>
  <c r="C57" i="27"/>
  <c r="D10" i="7"/>
  <c r="R10" i="30" l="1"/>
  <c r="D5" i="7"/>
  <c r="C4" i="27" s="1"/>
  <c r="O29" i="34"/>
  <c r="N29"/>
  <c r="M29"/>
  <c r="L29"/>
  <c r="K29"/>
  <c r="J29"/>
  <c r="I29"/>
  <c r="H29"/>
  <c r="Q29"/>
  <c r="O21" i="31"/>
  <c r="N21"/>
  <c r="M21"/>
  <c r="L21"/>
  <c r="K21"/>
  <c r="J21"/>
  <c r="I21"/>
  <c r="H21"/>
  <c r="F51" i="12"/>
  <c r="F50"/>
  <c r="F49"/>
  <c r="F48"/>
  <c r="F47"/>
  <c r="F46"/>
  <c r="F45"/>
  <c r="F44"/>
  <c r="F43"/>
  <c r="F42"/>
  <c r="F41"/>
  <c r="F40"/>
  <c r="F39"/>
  <c r="F38"/>
  <c r="F37"/>
  <c r="F36"/>
  <c r="F35"/>
  <c r="F34"/>
  <c r="F33"/>
  <c r="F32"/>
  <c r="F31"/>
  <c r="F30"/>
  <c r="F29"/>
  <c r="F28"/>
  <c r="F27"/>
  <c r="F26"/>
  <c r="F25"/>
  <c r="F24"/>
  <c r="F23"/>
  <c r="F22"/>
  <c r="F21"/>
  <c r="F20"/>
  <c r="F19"/>
  <c r="F18"/>
  <c r="F17"/>
  <c r="F33" i="10"/>
  <c r="F32"/>
  <c r="F31"/>
  <c r="D100" i="27" s="1"/>
  <c r="F30" i="10"/>
  <c r="F29"/>
  <c r="D98" i="27" s="1"/>
  <c r="F28" i="10"/>
  <c r="F27"/>
  <c r="F26"/>
  <c r="D95" i="27" s="1"/>
  <c r="F25" i="10"/>
  <c r="F24"/>
  <c r="D93" i="27" s="1"/>
  <c r="F22" i="10"/>
  <c r="F21"/>
  <c r="F20"/>
  <c r="F17"/>
  <c r="F26" i="9"/>
  <c r="F25"/>
  <c r="F24"/>
  <c r="F23"/>
  <c r="F22"/>
  <c r="D74" i="27" s="1"/>
  <c r="F21" i="9"/>
  <c r="D73" i="27" s="1"/>
  <c r="F20" i="9"/>
  <c r="F19"/>
  <c r="F18"/>
  <c r="F17"/>
  <c r="F66" i="8"/>
  <c r="G66" s="1"/>
  <c r="G64"/>
  <c r="G63"/>
  <c r="G61"/>
  <c r="T10" i="4"/>
  <c r="T31" s="1"/>
  <c r="D94" i="27" l="1"/>
  <c r="I22"/>
  <c r="I25" s="1"/>
  <c r="D99"/>
  <c r="P29" i="34"/>
  <c r="D102" i="27"/>
  <c r="D91"/>
  <c r="D92"/>
  <c r="D96"/>
  <c r="D97"/>
  <c r="D101"/>
  <c r="D77"/>
  <c r="D70"/>
  <c r="D78"/>
  <c r="D76"/>
  <c r="D71"/>
  <c r="D75"/>
  <c r="D86"/>
  <c r="D69"/>
  <c r="D72"/>
  <c r="D89"/>
  <c r="D10" i="12"/>
  <c r="C8" i="27" s="1"/>
  <c r="D10" i="9"/>
  <c r="G60" i="8"/>
  <c r="F67"/>
  <c r="G67" s="1"/>
  <c r="C7" i="27" l="1"/>
  <c r="R9" i="30"/>
  <c r="D103" i="27"/>
  <c r="D80"/>
  <c r="K10" i="30" l="1"/>
  <c r="K43" s="1"/>
  <c r="I10"/>
  <c r="O10"/>
  <c r="O43" s="1"/>
  <c r="M10"/>
  <c r="M43" s="1"/>
  <c r="R43"/>
  <c r="I8" i="27" s="1"/>
  <c r="I14" s="1"/>
  <c r="I27" s="1"/>
  <c r="I43" i="30" l="1"/>
  <c r="Q10"/>
  <c r="C6" i="27"/>
  <c r="C80"/>
  <c r="D40" l="1"/>
  <c r="D57" s="1"/>
  <c r="F19" i="8"/>
  <c r="G19" s="1"/>
  <c r="F18"/>
  <c r="G18" s="1"/>
  <c r="D10" l="1"/>
  <c r="C5" i="27" l="1"/>
  <c r="C13" s="1"/>
  <c r="I5" i="7"/>
  <c r="D27" i="38" l="1"/>
  <c r="D341"/>
  <c r="AD341"/>
  <c r="AJ341"/>
  <c r="AO341"/>
  <c r="E225"/>
  <c r="E227"/>
  <c r="E229"/>
  <c r="E231"/>
  <c r="E233"/>
  <c r="E216"/>
  <c r="E218"/>
  <c r="E220"/>
  <c r="E209"/>
  <c r="E211"/>
  <c r="E213"/>
  <c r="E202"/>
  <c r="E204"/>
  <c r="E206"/>
  <c r="E194"/>
  <c r="E196"/>
  <c r="E198"/>
  <c r="E167"/>
  <c r="E169"/>
  <c r="E171"/>
  <c r="E173"/>
  <c r="E175"/>
  <c r="E177"/>
  <c r="E179"/>
  <c r="E181"/>
  <c r="E183"/>
  <c r="E185"/>
  <c r="E187"/>
  <c r="E189"/>
  <c r="E152"/>
  <c r="E154"/>
  <c r="E156"/>
  <c r="D159"/>
  <c r="D161"/>
  <c r="D163"/>
  <c r="D136"/>
  <c r="D138"/>
  <c r="D140"/>
  <c r="D142"/>
  <c r="D144"/>
  <c r="D146"/>
  <c r="D148"/>
  <c r="D121"/>
  <c r="D123"/>
  <c r="D125"/>
  <c r="D127"/>
  <c r="D129"/>
  <c r="D131"/>
  <c r="D109"/>
  <c r="D111"/>
  <c r="D113"/>
  <c r="D115"/>
  <c r="D117"/>
  <c r="D99"/>
  <c r="D101"/>
  <c r="D103"/>
  <c r="D105"/>
  <c r="D92"/>
  <c r="D94"/>
  <c r="D85"/>
  <c r="D87"/>
  <c r="D49"/>
  <c r="D51"/>
  <c r="D53"/>
  <c r="D55"/>
  <c r="D57"/>
  <c r="D59"/>
  <c r="D61"/>
  <c r="D63"/>
  <c r="D65"/>
  <c r="D67"/>
  <c r="D69"/>
  <c r="D71"/>
  <c r="D73"/>
  <c r="D75"/>
  <c r="D77"/>
  <c r="D79"/>
  <c r="D81"/>
  <c r="D15"/>
  <c r="E17"/>
  <c r="E19"/>
  <c r="E341"/>
  <c r="AF341"/>
  <c r="AK341"/>
  <c r="AP341"/>
  <c r="D226"/>
  <c r="D228"/>
  <c r="D230"/>
  <c r="D232"/>
  <c r="D234"/>
  <c r="D217"/>
  <c r="D219"/>
  <c r="D221"/>
  <c r="D210"/>
  <c r="D212"/>
  <c r="D201"/>
  <c r="D203"/>
  <c r="D205"/>
  <c r="D193"/>
  <c r="D195"/>
  <c r="D197"/>
  <c r="D166"/>
  <c r="D168"/>
  <c r="D170"/>
  <c r="D172"/>
  <c r="D174"/>
  <c r="D176"/>
  <c r="D178"/>
  <c r="D180"/>
  <c r="D182"/>
  <c r="D184"/>
  <c r="D186"/>
  <c r="D188"/>
  <c r="D151"/>
  <c r="D153"/>
  <c r="D155"/>
  <c r="D157"/>
  <c r="E159"/>
  <c r="E161"/>
  <c r="E163"/>
  <c r="E136"/>
  <c r="E138"/>
  <c r="E140"/>
  <c r="E142"/>
  <c r="E144"/>
  <c r="E146"/>
  <c r="E148"/>
  <c r="E121"/>
  <c r="E123"/>
  <c r="E125"/>
  <c r="E127"/>
  <c r="E129"/>
  <c r="E131"/>
  <c r="E109"/>
  <c r="E111"/>
  <c r="E113"/>
  <c r="E115"/>
  <c r="E117"/>
  <c r="E99"/>
  <c r="E101"/>
  <c r="E103"/>
  <c r="E105"/>
  <c r="E92"/>
  <c r="E94"/>
  <c r="E85"/>
  <c r="E87"/>
  <c r="E49"/>
  <c r="E51"/>
  <c r="E53"/>
  <c r="E55"/>
  <c r="E57"/>
  <c r="E59"/>
  <c r="E61"/>
  <c r="E63"/>
  <c r="E65"/>
  <c r="E67"/>
  <c r="E69"/>
  <c r="E71"/>
  <c r="E73"/>
  <c r="E75"/>
  <c r="AB341"/>
  <c r="AG341"/>
  <c r="AL341"/>
  <c r="E226"/>
  <c r="E228"/>
  <c r="E230"/>
  <c r="E232"/>
  <c r="E234"/>
  <c r="E217"/>
  <c r="E219"/>
  <c r="E221"/>
  <c r="E210"/>
  <c r="E212"/>
  <c r="E201"/>
  <c r="E203"/>
  <c r="E205"/>
  <c r="E193"/>
  <c r="E195"/>
  <c r="E197"/>
  <c r="E166"/>
  <c r="E168"/>
  <c r="E170"/>
  <c r="E172"/>
  <c r="E174"/>
  <c r="E176"/>
  <c r="E178"/>
  <c r="E180"/>
  <c r="E182"/>
  <c r="E184"/>
  <c r="E186"/>
  <c r="E188"/>
  <c r="E151"/>
  <c r="E153"/>
  <c r="E155"/>
  <c r="E157"/>
  <c r="D160"/>
  <c r="D162"/>
  <c r="D135"/>
  <c r="D137"/>
  <c r="D139"/>
  <c r="D141"/>
  <c r="D143"/>
  <c r="D145"/>
  <c r="D147"/>
  <c r="D120"/>
  <c r="D122"/>
  <c r="D124"/>
  <c r="D126"/>
  <c r="D128"/>
  <c r="D130"/>
  <c r="D132"/>
  <c r="D110"/>
  <c r="D112"/>
  <c r="D114"/>
  <c r="D116"/>
  <c r="D98"/>
  <c r="D100"/>
  <c r="D102"/>
  <c r="D104"/>
  <c r="D91"/>
  <c r="D93"/>
  <c r="D95"/>
  <c r="D86"/>
  <c r="D88"/>
  <c r="D50"/>
  <c r="D52"/>
  <c r="D54"/>
  <c r="D56"/>
  <c r="D58"/>
  <c r="D60"/>
  <c r="D62"/>
  <c r="AC341"/>
  <c r="AH341"/>
  <c r="AN341"/>
  <c r="AQ341" s="1"/>
  <c r="D225"/>
  <c r="F225" s="1"/>
  <c r="D227"/>
  <c r="D229"/>
  <c r="D231"/>
  <c r="F231" s="1"/>
  <c r="D233"/>
  <c r="F233" s="1"/>
  <c r="D216"/>
  <c r="D218"/>
  <c r="D220"/>
  <c r="F220" s="1"/>
  <c r="D209"/>
  <c r="F209" s="1"/>
  <c r="D211"/>
  <c r="D213"/>
  <c r="D202"/>
  <c r="F202" s="1"/>
  <c r="D204"/>
  <c r="F204" s="1"/>
  <c r="D206"/>
  <c r="D194"/>
  <c r="D196"/>
  <c r="F196" s="1"/>
  <c r="D198"/>
  <c r="F198" s="1"/>
  <c r="D167"/>
  <c r="D169"/>
  <c r="D171"/>
  <c r="F171" s="1"/>
  <c r="D173"/>
  <c r="F173" s="1"/>
  <c r="D175"/>
  <c r="D177"/>
  <c r="D179"/>
  <c r="F179" s="1"/>
  <c r="D181"/>
  <c r="F181" s="1"/>
  <c r="D183"/>
  <c r="D185"/>
  <c r="D187"/>
  <c r="F187" s="1"/>
  <c r="D189"/>
  <c r="F189" s="1"/>
  <c r="D152"/>
  <c r="D154"/>
  <c r="D156"/>
  <c r="F156" s="1"/>
  <c r="E158"/>
  <c r="E160"/>
  <c r="E162"/>
  <c r="E135"/>
  <c r="E137"/>
  <c r="E139"/>
  <c r="E141"/>
  <c r="E143"/>
  <c r="E122"/>
  <c r="E130"/>
  <c r="E114"/>
  <c r="E102"/>
  <c r="E95"/>
  <c r="E52"/>
  <c r="E60"/>
  <c r="D66"/>
  <c r="D70"/>
  <c r="D74"/>
  <c r="E77"/>
  <c r="D80"/>
  <c r="E82"/>
  <c r="D18"/>
  <c r="E20"/>
  <c r="E22"/>
  <c r="E24"/>
  <c r="E26"/>
  <c r="E29"/>
  <c r="E31"/>
  <c r="E33"/>
  <c r="E35"/>
  <c r="E37"/>
  <c r="E39"/>
  <c r="E43"/>
  <c r="E46"/>
  <c r="E145"/>
  <c r="E124"/>
  <c r="E132"/>
  <c r="E116"/>
  <c r="E104"/>
  <c r="E86"/>
  <c r="E54"/>
  <c r="E62"/>
  <c r="E66"/>
  <c r="E70"/>
  <c r="E74"/>
  <c r="D78"/>
  <c r="E80"/>
  <c r="D16"/>
  <c r="E18"/>
  <c r="D21"/>
  <c r="D23"/>
  <c r="D25"/>
  <c r="E27"/>
  <c r="D30"/>
  <c r="D32"/>
  <c r="D34"/>
  <c r="D36"/>
  <c r="D38"/>
  <c r="D40"/>
  <c r="D42"/>
  <c r="D44"/>
  <c r="D46"/>
  <c r="F46" s="1"/>
  <c r="E44"/>
  <c r="E147"/>
  <c r="E126"/>
  <c r="E110"/>
  <c r="E98"/>
  <c r="E91"/>
  <c r="E88"/>
  <c r="E56"/>
  <c r="D64"/>
  <c r="D68"/>
  <c r="D72"/>
  <c r="D76"/>
  <c r="E78"/>
  <c r="E81"/>
  <c r="E16"/>
  <c r="D19"/>
  <c r="F19" s="1"/>
  <c r="E21"/>
  <c r="E23"/>
  <c r="E25"/>
  <c r="D28"/>
  <c r="E30"/>
  <c r="E32"/>
  <c r="E34"/>
  <c r="E36"/>
  <c r="E38"/>
  <c r="E40"/>
  <c r="E42"/>
  <c r="E120"/>
  <c r="E128"/>
  <c r="E112"/>
  <c r="E100"/>
  <c r="E93"/>
  <c r="E50"/>
  <c r="E58"/>
  <c r="E64"/>
  <c r="E68"/>
  <c r="E72"/>
  <c r="E76"/>
  <c r="E79"/>
  <c r="D82"/>
  <c r="D17"/>
  <c r="F17" s="1"/>
  <c r="D20"/>
  <c r="F20" s="1"/>
  <c r="D22"/>
  <c r="F22" s="1"/>
  <c r="D24"/>
  <c r="D26"/>
  <c r="D29"/>
  <c r="F29" s="1"/>
  <c r="D31"/>
  <c r="F31" s="1"/>
  <c r="D33"/>
  <c r="D35"/>
  <c r="D37"/>
  <c r="F37" s="1"/>
  <c r="D39"/>
  <c r="F39" s="1"/>
  <c r="D41"/>
  <c r="D43"/>
  <c r="D45"/>
  <c r="E41"/>
  <c r="E45"/>
  <c r="AN565"/>
  <c r="AH565"/>
  <c r="E565"/>
  <c r="AN564"/>
  <c r="AH564"/>
  <c r="AC564"/>
  <c r="AP563"/>
  <c r="AK563"/>
  <c r="AF563"/>
  <c r="E563"/>
  <c r="AN562"/>
  <c r="AH562"/>
  <c r="AC562"/>
  <c r="AP561"/>
  <c r="AK561"/>
  <c r="AF561"/>
  <c r="AO559"/>
  <c r="AJ559"/>
  <c r="AD559"/>
  <c r="D559"/>
  <c r="AL558"/>
  <c r="AG558"/>
  <c r="AB558"/>
  <c r="AO557"/>
  <c r="AJ557"/>
  <c r="AD557"/>
  <c r="D557"/>
  <c r="AL556"/>
  <c r="AG556"/>
  <c r="AB556"/>
  <c r="AO555"/>
  <c r="AJ555"/>
  <c r="AD555"/>
  <c r="D555"/>
  <c r="AL554"/>
  <c r="AG554"/>
  <c r="AB554"/>
  <c r="AO553"/>
  <c r="AJ553"/>
  <c r="AD553"/>
  <c r="D553"/>
  <c r="AL552"/>
  <c r="AG552"/>
  <c r="AB552"/>
  <c r="AO551"/>
  <c r="AJ551"/>
  <c r="AD551"/>
  <c r="D551"/>
  <c r="AL550"/>
  <c r="AG550"/>
  <c r="AB550"/>
  <c r="AO549"/>
  <c r="AJ549"/>
  <c r="AD549"/>
  <c r="D549"/>
  <c r="AL548"/>
  <c r="AG548"/>
  <c r="AB548"/>
  <c r="AO547"/>
  <c r="AJ547"/>
  <c r="AD547"/>
  <c r="D547"/>
  <c r="AL546"/>
  <c r="AG546"/>
  <c r="AB546"/>
  <c r="AO545"/>
  <c r="AJ545"/>
  <c r="AD545"/>
  <c r="D545"/>
  <c r="AL544"/>
  <c r="AG544"/>
  <c r="AB544"/>
  <c r="AO543"/>
  <c r="AJ543"/>
  <c r="AD543"/>
  <c r="D543"/>
  <c r="AL537"/>
  <c r="AG537"/>
  <c r="AB537"/>
  <c r="AO536"/>
  <c r="AJ536"/>
  <c r="AD536"/>
  <c r="D536"/>
  <c r="AL535"/>
  <c r="AG535"/>
  <c r="AL565"/>
  <c r="AG565"/>
  <c r="D565"/>
  <c r="AL564"/>
  <c r="AG564"/>
  <c r="AB564"/>
  <c r="AO563"/>
  <c r="AJ563"/>
  <c r="AD563"/>
  <c r="D563"/>
  <c r="F563" s="1"/>
  <c r="AL562"/>
  <c r="AG562"/>
  <c r="AB562"/>
  <c r="AO561"/>
  <c r="AJ561"/>
  <c r="AD561"/>
  <c r="AN559"/>
  <c r="AH559"/>
  <c r="AC559"/>
  <c r="AP558"/>
  <c r="AK558"/>
  <c r="AF558"/>
  <c r="E558"/>
  <c r="AN557"/>
  <c r="AH557"/>
  <c r="AC557"/>
  <c r="AP556"/>
  <c r="AK556"/>
  <c r="AF556"/>
  <c r="E556"/>
  <c r="AN555"/>
  <c r="AH555"/>
  <c r="AC555"/>
  <c r="AP554"/>
  <c r="AK554"/>
  <c r="AF554"/>
  <c r="E554"/>
  <c r="AN553"/>
  <c r="AH553"/>
  <c r="AC553"/>
  <c r="AP552"/>
  <c r="AK552"/>
  <c r="AF552"/>
  <c r="E552"/>
  <c r="AN551"/>
  <c r="AH551"/>
  <c r="AC551"/>
  <c r="AP550"/>
  <c r="AK550"/>
  <c r="AF550"/>
  <c r="E550"/>
  <c r="AN549"/>
  <c r="AH549"/>
  <c r="AC549"/>
  <c r="AP548"/>
  <c r="AK548"/>
  <c r="AF548"/>
  <c r="E548"/>
  <c r="AN547"/>
  <c r="AH547"/>
  <c r="AC547"/>
  <c r="AP546"/>
  <c r="AK546"/>
  <c r="AF546"/>
  <c r="E546"/>
  <c r="AN545"/>
  <c r="AH545"/>
  <c r="AC545"/>
  <c r="AP544"/>
  <c r="AK544"/>
  <c r="AF544"/>
  <c r="E544"/>
  <c r="AN543"/>
  <c r="AH543"/>
  <c r="AC543"/>
  <c r="AP537"/>
  <c r="AK537"/>
  <c r="AF537"/>
  <c r="E537"/>
  <c r="AN536"/>
  <c r="AH536"/>
  <c r="AP565"/>
  <c r="AK565"/>
  <c r="AD565"/>
  <c r="AP564"/>
  <c r="AK564"/>
  <c r="AF564"/>
  <c r="E564"/>
  <c r="AN563"/>
  <c r="AH563"/>
  <c r="AC563"/>
  <c r="AP562"/>
  <c r="AK562"/>
  <c r="AF562"/>
  <c r="AI562" s="1"/>
  <c r="E562"/>
  <c r="AN561"/>
  <c r="AH561"/>
  <c r="AC561"/>
  <c r="AL559"/>
  <c r="AG559"/>
  <c r="AB559"/>
  <c r="AO558"/>
  <c r="AJ558"/>
  <c r="AD558"/>
  <c r="D558"/>
  <c r="F558" s="1"/>
  <c r="AL557"/>
  <c r="AG557"/>
  <c r="AB557"/>
  <c r="AO556"/>
  <c r="AJ556"/>
  <c r="AM556" s="1"/>
  <c r="AD556"/>
  <c r="D556"/>
  <c r="AL555"/>
  <c r="AG555"/>
  <c r="AB555"/>
  <c r="AO554"/>
  <c r="AJ554"/>
  <c r="AD554"/>
  <c r="D554"/>
  <c r="AL553"/>
  <c r="AG553"/>
  <c r="AB553"/>
  <c r="AE553" s="1"/>
  <c r="AO552"/>
  <c r="AJ552"/>
  <c r="AD552"/>
  <c r="D552"/>
  <c r="F552" s="1"/>
  <c r="AL551"/>
  <c r="AG551"/>
  <c r="AB551"/>
  <c r="AO550"/>
  <c r="AJ550"/>
  <c r="AD550"/>
  <c r="D550"/>
  <c r="F550" s="1"/>
  <c r="AL549"/>
  <c r="AG549"/>
  <c r="AB549"/>
  <c r="AO548"/>
  <c r="AJ548"/>
  <c r="AM548" s="1"/>
  <c r="AD548"/>
  <c r="D548"/>
  <c r="AL547"/>
  <c r="AG547"/>
  <c r="AB547"/>
  <c r="AO546"/>
  <c r="AJ546"/>
  <c r="AD546"/>
  <c r="D546"/>
  <c r="AL545"/>
  <c r="AG545"/>
  <c r="AB545"/>
  <c r="AE545" s="1"/>
  <c r="AO544"/>
  <c r="AJ544"/>
  <c r="AD544"/>
  <c r="D544"/>
  <c r="F544" s="1"/>
  <c r="AL543"/>
  <c r="AG543"/>
  <c r="AB543"/>
  <c r="AO537"/>
  <c r="AJ537"/>
  <c r="AD537"/>
  <c r="D537"/>
  <c r="F537" s="1"/>
  <c r="AL536"/>
  <c r="AG536"/>
  <c r="AB536"/>
  <c r="AO535"/>
  <c r="AJ535"/>
  <c r="AO565"/>
  <c r="AJ565"/>
  <c r="AB565"/>
  <c r="AO564"/>
  <c r="AJ564"/>
  <c r="AD564"/>
  <c r="D564"/>
  <c r="F564" s="1"/>
  <c r="AL563"/>
  <c r="AG563"/>
  <c r="AB563"/>
  <c r="AO562"/>
  <c r="AJ562"/>
  <c r="AM562" s="1"/>
  <c r="AD562"/>
  <c r="D562"/>
  <c r="AL561"/>
  <c r="AG561"/>
  <c r="AP559"/>
  <c r="AK559"/>
  <c r="AF559"/>
  <c r="E559"/>
  <c r="AN558"/>
  <c r="AH558"/>
  <c r="AC558"/>
  <c r="AP557"/>
  <c r="AK557"/>
  <c r="AF557"/>
  <c r="E557"/>
  <c r="AN556"/>
  <c r="AQ556" s="1"/>
  <c r="AH556"/>
  <c r="AC556"/>
  <c r="AP555"/>
  <c r="AK555"/>
  <c r="AF555"/>
  <c r="E555"/>
  <c r="AN554"/>
  <c r="AH554"/>
  <c r="AC554"/>
  <c r="AP553"/>
  <c r="AK553"/>
  <c r="AF553"/>
  <c r="AI553" s="1"/>
  <c r="E553"/>
  <c r="AN552"/>
  <c r="AH552"/>
  <c r="AC552"/>
  <c r="AP551"/>
  <c r="AK551"/>
  <c r="AF551"/>
  <c r="E551"/>
  <c r="AN550"/>
  <c r="AH550"/>
  <c r="AC550"/>
  <c r="AP549"/>
  <c r="AK549"/>
  <c r="AF549"/>
  <c r="E549"/>
  <c r="AN548"/>
  <c r="AQ548" s="1"/>
  <c r="AH548"/>
  <c r="AC548"/>
  <c r="AP547"/>
  <c r="AK547"/>
  <c r="AF547"/>
  <c r="E547"/>
  <c r="AN546"/>
  <c r="AH546"/>
  <c r="AC546"/>
  <c r="AP545"/>
  <c r="AK545"/>
  <c r="AF545"/>
  <c r="AI545" s="1"/>
  <c r="E545"/>
  <c r="AN544"/>
  <c r="AH544"/>
  <c r="AC544"/>
  <c r="AP543"/>
  <c r="AK543"/>
  <c r="AF543"/>
  <c r="E543"/>
  <c r="AN537"/>
  <c r="AH537"/>
  <c r="AC537"/>
  <c r="AP536"/>
  <c r="AK536"/>
  <c r="E536"/>
  <c r="AH535"/>
  <c r="AB535"/>
  <c r="E538"/>
  <c r="AF538"/>
  <c r="AK538"/>
  <c r="AP538"/>
  <c r="AC539"/>
  <c r="AH539"/>
  <c r="AN539"/>
  <c r="E540"/>
  <c r="AF540"/>
  <c r="AK540"/>
  <c r="AP540"/>
  <c r="AL533"/>
  <c r="AG533"/>
  <c r="AB533"/>
  <c r="AO532"/>
  <c r="AJ532"/>
  <c r="AD532"/>
  <c r="D532"/>
  <c r="AL531"/>
  <c r="AG531"/>
  <c r="AB531"/>
  <c r="AO530"/>
  <c r="AJ530"/>
  <c r="AD530"/>
  <c r="D530"/>
  <c r="AL529"/>
  <c r="AG529"/>
  <c r="AB529"/>
  <c r="E534"/>
  <c r="AF534"/>
  <c r="AK534"/>
  <c r="AP534"/>
  <c r="AL518"/>
  <c r="AG518"/>
  <c r="AB518"/>
  <c r="AO517"/>
  <c r="AJ517"/>
  <c r="AD517"/>
  <c r="D517"/>
  <c r="AL516"/>
  <c r="AG516"/>
  <c r="AB516"/>
  <c r="AO515"/>
  <c r="AJ515"/>
  <c r="AD515"/>
  <c r="D515"/>
  <c r="AL514"/>
  <c r="AG514"/>
  <c r="AB514"/>
  <c r="AO513"/>
  <c r="AJ513"/>
  <c r="AD513"/>
  <c r="D513"/>
  <c r="AL512"/>
  <c r="AG512"/>
  <c r="AB512"/>
  <c r="AO511"/>
  <c r="AJ511"/>
  <c r="AD511"/>
  <c r="D511"/>
  <c r="AO520"/>
  <c r="AJ520"/>
  <c r="AD520"/>
  <c r="D520"/>
  <c r="AL522"/>
  <c r="AG522"/>
  <c r="AB522"/>
  <c r="AO521"/>
  <c r="AJ521"/>
  <c r="AD521"/>
  <c r="D521"/>
  <c r="AL519"/>
  <c r="AG519"/>
  <c r="AB519"/>
  <c r="AO510"/>
  <c r="AJ510"/>
  <c r="AD510"/>
  <c r="D510"/>
  <c r="AL524"/>
  <c r="AG524"/>
  <c r="AB524"/>
  <c r="AO523"/>
  <c r="AJ523"/>
  <c r="AD523"/>
  <c r="D523"/>
  <c r="AL525"/>
  <c r="AG525"/>
  <c r="AP535"/>
  <c r="AF535"/>
  <c r="E535"/>
  <c r="AB538"/>
  <c r="AG538"/>
  <c r="AL538"/>
  <c r="D539"/>
  <c r="AD539"/>
  <c r="AJ539"/>
  <c r="AO539"/>
  <c r="AB540"/>
  <c r="AG540"/>
  <c r="AL540"/>
  <c r="AP533"/>
  <c r="AK533"/>
  <c r="AF533"/>
  <c r="E533"/>
  <c r="AN532"/>
  <c r="AH532"/>
  <c r="AC532"/>
  <c r="AP531"/>
  <c r="AK531"/>
  <c r="AF531"/>
  <c r="E531"/>
  <c r="AN530"/>
  <c r="AH530"/>
  <c r="AC530"/>
  <c r="AP529"/>
  <c r="AK529"/>
  <c r="AF529"/>
  <c r="E529"/>
  <c r="AB534"/>
  <c r="AG534"/>
  <c r="AL534"/>
  <c r="AP518"/>
  <c r="AK518"/>
  <c r="AF518"/>
  <c r="E518"/>
  <c r="AN517"/>
  <c r="AH517"/>
  <c r="AC517"/>
  <c r="AP516"/>
  <c r="AK516"/>
  <c r="AF516"/>
  <c r="E516"/>
  <c r="AN515"/>
  <c r="AH515"/>
  <c r="AC515"/>
  <c r="AP514"/>
  <c r="AK514"/>
  <c r="AF514"/>
  <c r="E514"/>
  <c r="AN513"/>
  <c r="AH513"/>
  <c r="AC513"/>
  <c r="AP512"/>
  <c r="AK512"/>
  <c r="AF512"/>
  <c r="E512"/>
  <c r="AN511"/>
  <c r="AH511"/>
  <c r="AC511"/>
  <c r="AN520"/>
  <c r="AH520"/>
  <c r="AC520"/>
  <c r="AP522"/>
  <c r="AK522"/>
  <c r="AF522"/>
  <c r="E522"/>
  <c r="AN521"/>
  <c r="AH521"/>
  <c r="AC521"/>
  <c r="AP519"/>
  <c r="AK519"/>
  <c r="AF519"/>
  <c r="E519"/>
  <c r="AN510"/>
  <c r="AH510"/>
  <c r="AC510"/>
  <c r="AP524"/>
  <c r="AK524"/>
  <c r="AF524"/>
  <c r="E524"/>
  <c r="AN523"/>
  <c r="AH523"/>
  <c r="AF536"/>
  <c r="AI536" s="1"/>
  <c r="AN535"/>
  <c r="AD535"/>
  <c r="D535"/>
  <c r="F535" s="1"/>
  <c r="AC538"/>
  <c r="AH538"/>
  <c r="AN538"/>
  <c r="E539"/>
  <c r="AF539"/>
  <c r="AK539"/>
  <c r="AP539"/>
  <c r="AC540"/>
  <c r="AH540"/>
  <c r="AN540"/>
  <c r="AO533"/>
  <c r="AJ533"/>
  <c r="AM533" s="1"/>
  <c r="AD533"/>
  <c r="D533"/>
  <c r="AL532"/>
  <c r="AG532"/>
  <c r="AB532"/>
  <c r="AO531"/>
  <c r="AJ531"/>
  <c r="AM531" s="1"/>
  <c r="AD531"/>
  <c r="D531"/>
  <c r="AL530"/>
  <c r="AG530"/>
  <c r="AB530"/>
  <c r="AE530" s="1"/>
  <c r="AO529"/>
  <c r="AJ529"/>
  <c r="AD529"/>
  <c r="D529"/>
  <c r="F529" s="1"/>
  <c r="AC534"/>
  <c r="AH534"/>
  <c r="AN534"/>
  <c r="AO518"/>
  <c r="AJ518"/>
  <c r="AD518"/>
  <c r="D518"/>
  <c r="F518" s="1"/>
  <c r="AL517"/>
  <c r="AG517"/>
  <c r="AB517"/>
  <c r="AO516"/>
  <c r="AJ516"/>
  <c r="AM516" s="1"/>
  <c r="AD516"/>
  <c r="D516"/>
  <c r="AL515"/>
  <c r="AG515"/>
  <c r="AB515"/>
  <c r="AO514"/>
  <c r="AJ514"/>
  <c r="AM514" s="1"/>
  <c r="AD514"/>
  <c r="D514"/>
  <c r="AL513"/>
  <c r="AG513"/>
  <c r="AB513"/>
  <c r="AE513" s="1"/>
  <c r="AO512"/>
  <c r="AJ512"/>
  <c r="AD512"/>
  <c r="D512"/>
  <c r="F512" s="1"/>
  <c r="AL511"/>
  <c r="AG511"/>
  <c r="AB511"/>
  <c r="AE511" s="1"/>
  <c r="AL520"/>
  <c r="AG520"/>
  <c r="AB520"/>
  <c r="AO522"/>
  <c r="AJ522"/>
  <c r="AM522" s="1"/>
  <c r="AD522"/>
  <c r="D522"/>
  <c r="AL521"/>
  <c r="AG521"/>
  <c r="AB521"/>
  <c r="AO519"/>
  <c r="AJ519"/>
  <c r="AM519" s="1"/>
  <c r="AD519"/>
  <c r="D519"/>
  <c r="AL510"/>
  <c r="AG510"/>
  <c r="AB510"/>
  <c r="AO524"/>
  <c r="AJ524"/>
  <c r="AD524"/>
  <c r="D524"/>
  <c r="F524" s="1"/>
  <c r="AL523"/>
  <c r="AG523"/>
  <c r="AB523"/>
  <c r="AO525"/>
  <c r="AJ525"/>
  <c r="AD525"/>
  <c r="D525"/>
  <c r="AC536"/>
  <c r="AK535"/>
  <c r="AC535"/>
  <c r="D538"/>
  <c r="F538" s="1"/>
  <c r="AD538"/>
  <c r="AJ538"/>
  <c r="AO538"/>
  <c r="AB539"/>
  <c r="AE539" s="1"/>
  <c r="AG539"/>
  <c r="AL539"/>
  <c r="D540"/>
  <c r="AD540"/>
  <c r="AJ540"/>
  <c r="AM540" s="1"/>
  <c r="AO540"/>
  <c r="AN533"/>
  <c r="AH533"/>
  <c r="AC533"/>
  <c r="AP532"/>
  <c r="AK532"/>
  <c r="AF532"/>
  <c r="E532"/>
  <c r="AN531"/>
  <c r="AH531"/>
  <c r="AC531"/>
  <c r="AP530"/>
  <c r="AK530"/>
  <c r="AF530"/>
  <c r="E530"/>
  <c r="AN529"/>
  <c r="AQ529" s="1"/>
  <c r="AH529"/>
  <c r="AC529"/>
  <c r="D534"/>
  <c r="F534" s="1"/>
  <c r="AD534"/>
  <c r="AJ534"/>
  <c r="AO534"/>
  <c r="AN518"/>
  <c r="AH518"/>
  <c r="AC518"/>
  <c r="AP517"/>
  <c r="AK517"/>
  <c r="AF517"/>
  <c r="AI517" s="1"/>
  <c r="E517"/>
  <c r="AN516"/>
  <c r="AH516"/>
  <c r="AC516"/>
  <c r="AP515"/>
  <c r="AK515"/>
  <c r="AF515"/>
  <c r="E515"/>
  <c r="AN514"/>
  <c r="AH514"/>
  <c r="AC514"/>
  <c r="AP513"/>
  <c r="AK513"/>
  <c r="AF513"/>
  <c r="E513"/>
  <c r="AN512"/>
  <c r="AQ512" s="1"/>
  <c r="AH512"/>
  <c r="AC512"/>
  <c r="AP511"/>
  <c r="AK511"/>
  <c r="AF511"/>
  <c r="E511"/>
  <c r="AP520"/>
  <c r="AK520"/>
  <c r="AF520"/>
  <c r="E520"/>
  <c r="AN522"/>
  <c r="AQ522" s="1"/>
  <c r="AH522"/>
  <c r="AC522"/>
  <c r="AP521"/>
  <c r="AK521"/>
  <c r="AF521"/>
  <c r="AI521" s="1"/>
  <c r="E521"/>
  <c r="AN519"/>
  <c r="AH519"/>
  <c r="AC519"/>
  <c r="AP510"/>
  <c r="AK510"/>
  <c r="AF510"/>
  <c r="E510"/>
  <c r="AP523"/>
  <c r="E523"/>
  <c r="AH525"/>
  <c r="E525"/>
  <c r="AC505"/>
  <c r="AH505"/>
  <c r="AN505"/>
  <c r="E506"/>
  <c r="AF506"/>
  <c r="AK506"/>
  <c r="AP506"/>
  <c r="AC507"/>
  <c r="AH507"/>
  <c r="AN507"/>
  <c r="E508"/>
  <c r="AF508"/>
  <c r="AK508"/>
  <c r="AP508"/>
  <c r="AL504"/>
  <c r="AG504"/>
  <c r="AB504"/>
  <c r="AO503"/>
  <c r="AJ503"/>
  <c r="AD503"/>
  <c r="D503"/>
  <c r="AL502"/>
  <c r="AG502"/>
  <c r="AB502"/>
  <c r="AL491"/>
  <c r="AG491"/>
  <c r="AB491"/>
  <c r="AO494"/>
  <c r="AJ494"/>
  <c r="AD494"/>
  <c r="D494"/>
  <c r="AL493"/>
  <c r="AG493"/>
  <c r="AB493"/>
  <c r="AO492"/>
  <c r="AJ492"/>
  <c r="AD492"/>
  <c r="D492"/>
  <c r="AL490"/>
  <c r="AG490"/>
  <c r="AB490"/>
  <c r="AO496"/>
  <c r="AJ496"/>
  <c r="AD496"/>
  <c r="D496"/>
  <c r="AL495"/>
  <c r="AN524"/>
  <c r="AQ524" s="1"/>
  <c r="AK523"/>
  <c r="AP525"/>
  <c r="AF525"/>
  <c r="D505"/>
  <c r="AD505"/>
  <c r="AJ505"/>
  <c r="AO505"/>
  <c r="AB506"/>
  <c r="AG506"/>
  <c r="AL506"/>
  <c r="D507"/>
  <c r="AD507"/>
  <c r="AJ507"/>
  <c r="AO507"/>
  <c r="AB508"/>
  <c r="AG508"/>
  <c r="AL508"/>
  <c r="AP504"/>
  <c r="AK504"/>
  <c r="AF504"/>
  <c r="E504"/>
  <c r="AN503"/>
  <c r="AH503"/>
  <c r="AC503"/>
  <c r="AP502"/>
  <c r="AK502"/>
  <c r="AF502"/>
  <c r="E502"/>
  <c r="AP491"/>
  <c r="AK491"/>
  <c r="AF491"/>
  <c r="E491"/>
  <c r="AN494"/>
  <c r="AH494"/>
  <c r="AC494"/>
  <c r="AP493"/>
  <c r="AK493"/>
  <c r="AF493"/>
  <c r="E493"/>
  <c r="AN492"/>
  <c r="AH492"/>
  <c r="AC492"/>
  <c r="AP490"/>
  <c r="AK490"/>
  <c r="AF490"/>
  <c r="E490"/>
  <c r="AN496"/>
  <c r="AH496"/>
  <c r="AC496"/>
  <c r="AP495"/>
  <c r="AK495"/>
  <c r="AF495"/>
  <c r="E495"/>
  <c r="AN497"/>
  <c r="AH497"/>
  <c r="AC497"/>
  <c r="AN486"/>
  <c r="AH486"/>
  <c r="AC486"/>
  <c r="AP487"/>
  <c r="AK487"/>
  <c r="AF487"/>
  <c r="E487"/>
  <c r="AN477"/>
  <c r="AH477"/>
  <c r="AC477"/>
  <c r="AP476"/>
  <c r="AK476"/>
  <c r="AF476"/>
  <c r="E476"/>
  <c r="AN475"/>
  <c r="AH475"/>
  <c r="AC475"/>
  <c r="AP474"/>
  <c r="AK474"/>
  <c r="AF474"/>
  <c r="E474"/>
  <c r="AN473"/>
  <c r="AH473"/>
  <c r="AC473"/>
  <c r="AP472"/>
  <c r="AK472"/>
  <c r="AH524"/>
  <c r="AF523"/>
  <c r="AI523" s="1"/>
  <c r="AN525"/>
  <c r="AQ525" s="1"/>
  <c r="AC525"/>
  <c r="E505"/>
  <c r="AF505"/>
  <c r="AK505"/>
  <c r="AP505"/>
  <c r="AC506"/>
  <c r="AH506"/>
  <c r="AN506"/>
  <c r="E507"/>
  <c r="AF507"/>
  <c r="AK507"/>
  <c r="AP507"/>
  <c r="AC508"/>
  <c r="AH508"/>
  <c r="AN508"/>
  <c r="AO504"/>
  <c r="AJ504"/>
  <c r="AD504"/>
  <c r="D504"/>
  <c r="AL503"/>
  <c r="AG503"/>
  <c r="AB503"/>
  <c r="AO502"/>
  <c r="AJ502"/>
  <c r="AM502" s="1"/>
  <c r="AD502"/>
  <c r="D502"/>
  <c r="AO491"/>
  <c r="AJ491"/>
  <c r="AM491" s="1"/>
  <c r="AD491"/>
  <c r="D491"/>
  <c r="AL494"/>
  <c r="AG494"/>
  <c r="AB494"/>
  <c r="AO493"/>
  <c r="AJ493"/>
  <c r="AD493"/>
  <c r="D493"/>
  <c r="AL492"/>
  <c r="AG492"/>
  <c r="AB492"/>
  <c r="AE492" s="1"/>
  <c r="AO490"/>
  <c r="AJ490"/>
  <c r="AD490"/>
  <c r="D490"/>
  <c r="F490" s="1"/>
  <c r="AL496"/>
  <c r="AG496"/>
  <c r="AB496"/>
  <c r="AO495"/>
  <c r="AJ495"/>
  <c r="AD495"/>
  <c r="D495"/>
  <c r="AL497"/>
  <c r="AG497"/>
  <c r="AB497"/>
  <c r="AL486"/>
  <c r="AG486"/>
  <c r="AB486"/>
  <c r="AO487"/>
  <c r="AJ487"/>
  <c r="AD487"/>
  <c r="D487"/>
  <c r="AL477"/>
  <c r="AG477"/>
  <c r="AB477"/>
  <c r="AO476"/>
  <c r="AJ476"/>
  <c r="AD476"/>
  <c r="D476"/>
  <c r="F476" s="1"/>
  <c r="AL475"/>
  <c r="AG475"/>
  <c r="AB475"/>
  <c r="AO474"/>
  <c r="AJ474"/>
  <c r="AD474"/>
  <c r="D474"/>
  <c r="AL473"/>
  <c r="AG473"/>
  <c r="AB473"/>
  <c r="AO472"/>
  <c r="AJ472"/>
  <c r="AD472"/>
  <c r="D472"/>
  <c r="AC524"/>
  <c r="AC523"/>
  <c r="AK525"/>
  <c r="AB525"/>
  <c r="AB505"/>
  <c r="AG505"/>
  <c r="AL505"/>
  <c r="D506"/>
  <c r="AD506"/>
  <c r="AJ506"/>
  <c r="AM506" s="1"/>
  <c r="AO506"/>
  <c r="AB507"/>
  <c r="AG507"/>
  <c r="AL507"/>
  <c r="D508"/>
  <c r="AD508"/>
  <c r="AJ508"/>
  <c r="AO508"/>
  <c r="AN504"/>
  <c r="AH504"/>
  <c r="AC504"/>
  <c r="AP503"/>
  <c r="AK503"/>
  <c r="AF503"/>
  <c r="E503"/>
  <c r="AN502"/>
  <c r="AQ502" s="1"/>
  <c r="AH502"/>
  <c r="AC502"/>
  <c r="AN491"/>
  <c r="AH491"/>
  <c r="AC491"/>
  <c r="AP494"/>
  <c r="AK494"/>
  <c r="AF494"/>
  <c r="AI494" s="1"/>
  <c r="E494"/>
  <c r="AN493"/>
  <c r="AH493"/>
  <c r="AC493"/>
  <c r="AP492"/>
  <c r="AK492"/>
  <c r="AF492"/>
  <c r="E492"/>
  <c r="AN490"/>
  <c r="AQ490" s="1"/>
  <c r="AH490"/>
  <c r="AC490"/>
  <c r="AP496"/>
  <c r="AK496"/>
  <c r="AF496"/>
  <c r="E496"/>
  <c r="AN495"/>
  <c r="AQ495" s="1"/>
  <c r="AH495"/>
  <c r="AC495"/>
  <c r="AP497"/>
  <c r="AK497"/>
  <c r="AF497"/>
  <c r="AI497" s="1"/>
  <c r="E497"/>
  <c r="AP486"/>
  <c r="AK486"/>
  <c r="AF486"/>
  <c r="E486"/>
  <c r="AN487"/>
  <c r="AQ487" s="1"/>
  <c r="AH487"/>
  <c r="AC487"/>
  <c r="AP477"/>
  <c r="AK477"/>
  <c r="AF477"/>
  <c r="AI477" s="1"/>
  <c r="E477"/>
  <c r="AN476"/>
  <c r="AH476"/>
  <c r="AC476"/>
  <c r="AP475"/>
  <c r="AK475"/>
  <c r="AF475"/>
  <c r="AI475" s="1"/>
  <c r="E475"/>
  <c r="AN474"/>
  <c r="AH474"/>
  <c r="AC474"/>
  <c r="AP473"/>
  <c r="AK473"/>
  <c r="AF473"/>
  <c r="E473"/>
  <c r="AN472"/>
  <c r="AQ472" s="1"/>
  <c r="AH472"/>
  <c r="AC472"/>
  <c r="AP471"/>
  <c r="AO497"/>
  <c r="AD486"/>
  <c r="AB487"/>
  <c r="D477"/>
  <c r="AO475"/>
  <c r="AL474"/>
  <c r="AJ473"/>
  <c r="AG472"/>
  <c r="AO471"/>
  <c r="AJ471"/>
  <c r="AD471"/>
  <c r="D471"/>
  <c r="AL470"/>
  <c r="AG470"/>
  <c r="AB470"/>
  <c r="AO481"/>
  <c r="AJ481"/>
  <c r="AD481"/>
  <c r="D481"/>
  <c r="AL480"/>
  <c r="AG480"/>
  <c r="AB480"/>
  <c r="AO479"/>
  <c r="AJ479"/>
  <c r="AD479"/>
  <c r="D479"/>
  <c r="AL478"/>
  <c r="AG478"/>
  <c r="AB478"/>
  <c r="AO483"/>
  <c r="AJ483"/>
  <c r="AD483"/>
  <c r="D483"/>
  <c r="AL482"/>
  <c r="AG482"/>
  <c r="AB482"/>
  <c r="AO484"/>
  <c r="AJ484"/>
  <c r="AD484"/>
  <c r="D484"/>
  <c r="AO468"/>
  <c r="AJ468"/>
  <c r="AD468"/>
  <c r="D468"/>
  <c r="AO462"/>
  <c r="AJ462"/>
  <c r="AD462"/>
  <c r="D462"/>
  <c r="AL461"/>
  <c r="AG461"/>
  <c r="AB461"/>
  <c r="AO460"/>
  <c r="AJ460"/>
  <c r="AD460"/>
  <c r="D460"/>
  <c r="AL464"/>
  <c r="AG464"/>
  <c r="AB464"/>
  <c r="AO463"/>
  <c r="AJ463"/>
  <c r="AD463"/>
  <c r="D463"/>
  <c r="AL465"/>
  <c r="AG465"/>
  <c r="AB465"/>
  <c r="AO456"/>
  <c r="AJ456"/>
  <c r="AD456"/>
  <c r="D456"/>
  <c r="AL453"/>
  <c r="AG453"/>
  <c r="AB453"/>
  <c r="AO402"/>
  <c r="AJ402"/>
  <c r="AD402"/>
  <c r="D402"/>
  <c r="AL401"/>
  <c r="AG401"/>
  <c r="AB401"/>
  <c r="AO400"/>
  <c r="AJ400"/>
  <c r="AD400"/>
  <c r="D400"/>
  <c r="AL428"/>
  <c r="AG428"/>
  <c r="AB428"/>
  <c r="AO427"/>
  <c r="AJ427"/>
  <c r="AD427"/>
  <c r="D427"/>
  <c r="AL426"/>
  <c r="AG426"/>
  <c r="AB426"/>
  <c r="AO425"/>
  <c r="AJ425"/>
  <c r="AD425"/>
  <c r="D425"/>
  <c r="AL424"/>
  <c r="AG424"/>
  <c r="E424"/>
  <c r="AN423"/>
  <c r="AH423"/>
  <c r="AB423"/>
  <c r="AO422"/>
  <c r="AJ422"/>
  <c r="AD422"/>
  <c r="AP421"/>
  <c r="AK421"/>
  <c r="AF421"/>
  <c r="D421"/>
  <c r="AL420"/>
  <c r="AG420"/>
  <c r="E420"/>
  <c r="AN419"/>
  <c r="AH419"/>
  <c r="AB419"/>
  <c r="AO418"/>
  <c r="AJ418"/>
  <c r="AD418"/>
  <c r="AP417"/>
  <c r="AK417"/>
  <c r="AF417"/>
  <c r="D417"/>
  <c r="AL416"/>
  <c r="AG416"/>
  <c r="E416"/>
  <c r="AN415"/>
  <c r="AH415"/>
  <c r="AB415"/>
  <c r="AO414"/>
  <c r="AJ414"/>
  <c r="AD414"/>
  <c r="AP413"/>
  <c r="AK413"/>
  <c r="AF413"/>
  <c r="D413"/>
  <c r="AL412"/>
  <c r="AG412"/>
  <c r="E412"/>
  <c r="AN411"/>
  <c r="AH411"/>
  <c r="AB411"/>
  <c r="AO410"/>
  <c r="AJ410"/>
  <c r="AD410"/>
  <c r="AP409"/>
  <c r="AJ409"/>
  <c r="AD409"/>
  <c r="D409"/>
  <c r="AL408"/>
  <c r="AG408"/>
  <c r="E408"/>
  <c r="AN407"/>
  <c r="AH407"/>
  <c r="AB407"/>
  <c r="AO406"/>
  <c r="AJ406"/>
  <c r="AD406"/>
  <c r="AP405"/>
  <c r="AK405"/>
  <c r="AF405"/>
  <c r="D405"/>
  <c r="AJ497"/>
  <c r="D486"/>
  <c r="F486" s="1"/>
  <c r="AO477"/>
  <c r="AL476"/>
  <c r="AJ475"/>
  <c r="AM475" s="1"/>
  <c r="AG474"/>
  <c r="AD473"/>
  <c r="AF472"/>
  <c r="AN471"/>
  <c r="AH471"/>
  <c r="AC471"/>
  <c r="AP470"/>
  <c r="AK470"/>
  <c r="AF470"/>
  <c r="E470"/>
  <c r="AN481"/>
  <c r="AH481"/>
  <c r="AC481"/>
  <c r="AP480"/>
  <c r="AK480"/>
  <c r="AF480"/>
  <c r="E480"/>
  <c r="AN479"/>
  <c r="AH479"/>
  <c r="AC479"/>
  <c r="AP478"/>
  <c r="AK478"/>
  <c r="AF478"/>
  <c r="E478"/>
  <c r="AN483"/>
  <c r="AH483"/>
  <c r="AC483"/>
  <c r="AP482"/>
  <c r="AK482"/>
  <c r="AF482"/>
  <c r="E482"/>
  <c r="AN484"/>
  <c r="AH484"/>
  <c r="AC484"/>
  <c r="AN468"/>
  <c r="AH468"/>
  <c r="AC468"/>
  <c r="AN462"/>
  <c r="AH462"/>
  <c r="AC462"/>
  <c r="AP461"/>
  <c r="AK461"/>
  <c r="AF461"/>
  <c r="E461"/>
  <c r="AN460"/>
  <c r="AH460"/>
  <c r="AC460"/>
  <c r="AP464"/>
  <c r="AK464"/>
  <c r="AF464"/>
  <c r="E464"/>
  <c r="AN463"/>
  <c r="AH463"/>
  <c r="AC463"/>
  <c r="AP465"/>
  <c r="AK465"/>
  <c r="AF465"/>
  <c r="E465"/>
  <c r="AN456"/>
  <c r="AH456"/>
  <c r="AC456"/>
  <c r="AP453"/>
  <c r="AK453"/>
  <c r="AF453"/>
  <c r="E453"/>
  <c r="AN402"/>
  <c r="AH402"/>
  <c r="AC402"/>
  <c r="AP401"/>
  <c r="AK401"/>
  <c r="AF401"/>
  <c r="E401"/>
  <c r="AN400"/>
  <c r="AH400"/>
  <c r="AC400"/>
  <c r="AP428"/>
  <c r="AK428"/>
  <c r="AF428"/>
  <c r="E428"/>
  <c r="AN427"/>
  <c r="AH427"/>
  <c r="AC427"/>
  <c r="AP426"/>
  <c r="AK426"/>
  <c r="AF426"/>
  <c r="E426"/>
  <c r="AN425"/>
  <c r="AH425"/>
  <c r="AC425"/>
  <c r="AP424"/>
  <c r="AK424"/>
  <c r="AF424"/>
  <c r="D424"/>
  <c r="F424" s="1"/>
  <c r="AL423"/>
  <c r="AG423"/>
  <c r="E423"/>
  <c r="AN422"/>
  <c r="AH422"/>
  <c r="AB422"/>
  <c r="AO421"/>
  <c r="AJ421"/>
  <c r="AD421"/>
  <c r="AP420"/>
  <c r="AK420"/>
  <c r="AF420"/>
  <c r="D420"/>
  <c r="F420" s="1"/>
  <c r="AL419"/>
  <c r="AG419"/>
  <c r="E419"/>
  <c r="AN418"/>
  <c r="AH418"/>
  <c r="AB418"/>
  <c r="AO417"/>
  <c r="AJ417"/>
  <c r="AD417"/>
  <c r="AP416"/>
  <c r="AK416"/>
  <c r="AF416"/>
  <c r="D416"/>
  <c r="F416" s="1"/>
  <c r="AL415"/>
  <c r="AG415"/>
  <c r="E415"/>
  <c r="AN414"/>
  <c r="AH414"/>
  <c r="AB414"/>
  <c r="AO413"/>
  <c r="AJ413"/>
  <c r="AD413"/>
  <c r="AP412"/>
  <c r="AK412"/>
  <c r="AF412"/>
  <c r="D412"/>
  <c r="F412" s="1"/>
  <c r="AL411"/>
  <c r="AG411"/>
  <c r="E411"/>
  <c r="AN410"/>
  <c r="AH410"/>
  <c r="AB410"/>
  <c r="AO409"/>
  <c r="AH409"/>
  <c r="AC409"/>
  <c r="AP408"/>
  <c r="AK408"/>
  <c r="AF408"/>
  <c r="D408"/>
  <c r="F408" s="1"/>
  <c r="AL407"/>
  <c r="AG407"/>
  <c r="E407"/>
  <c r="AN406"/>
  <c r="AH406"/>
  <c r="AB406"/>
  <c r="AG495"/>
  <c r="AD497"/>
  <c r="AO486"/>
  <c r="AL487"/>
  <c r="AJ477"/>
  <c r="AM477" s="1"/>
  <c r="AG476"/>
  <c r="AD475"/>
  <c r="AB474"/>
  <c r="AE474" s="1"/>
  <c r="D473"/>
  <c r="F473" s="1"/>
  <c r="AB472"/>
  <c r="AE472" s="1"/>
  <c r="AL471"/>
  <c r="AG471"/>
  <c r="AB471"/>
  <c r="AO470"/>
  <c r="AJ470"/>
  <c r="AM470" s="1"/>
  <c r="AD470"/>
  <c r="D470"/>
  <c r="AL481"/>
  <c r="AG481"/>
  <c r="AB481"/>
  <c r="AO480"/>
  <c r="AJ480"/>
  <c r="AM480" s="1"/>
  <c r="AD480"/>
  <c r="D480"/>
  <c r="AL479"/>
  <c r="AG479"/>
  <c r="AB479"/>
  <c r="AE479" s="1"/>
  <c r="AO478"/>
  <c r="AJ478"/>
  <c r="AD478"/>
  <c r="D478"/>
  <c r="F478" s="1"/>
  <c r="AL483"/>
  <c r="AG483"/>
  <c r="AB483"/>
  <c r="AE483" s="1"/>
  <c r="AO482"/>
  <c r="AJ482"/>
  <c r="AD482"/>
  <c r="D482"/>
  <c r="F482" s="1"/>
  <c r="AL484"/>
  <c r="AG484"/>
  <c r="AB484"/>
  <c r="AL468"/>
  <c r="AG468"/>
  <c r="AB468"/>
  <c r="AL462"/>
  <c r="AG462"/>
  <c r="AB462"/>
  <c r="AE462" s="1"/>
  <c r="AO461"/>
  <c r="AJ461"/>
  <c r="AD461"/>
  <c r="D461"/>
  <c r="F461" s="1"/>
  <c r="AL460"/>
  <c r="AG460"/>
  <c r="AB460"/>
  <c r="AE460" s="1"/>
  <c r="AO464"/>
  <c r="AJ464"/>
  <c r="AD464"/>
  <c r="D464"/>
  <c r="F464" s="1"/>
  <c r="AL463"/>
  <c r="AG463"/>
  <c r="AB463"/>
  <c r="AO465"/>
  <c r="AJ465"/>
  <c r="AM465" s="1"/>
  <c r="AD465"/>
  <c r="D465"/>
  <c r="AL456"/>
  <c r="AG456"/>
  <c r="AB456"/>
  <c r="AO453"/>
  <c r="AJ453"/>
  <c r="AM453" s="1"/>
  <c r="AD453"/>
  <c r="D453"/>
  <c r="AL402"/>
  <c r="AG402"/>
  <c r="AB402"/>
  <c r="AE402" s="1"/>
  <c r="AO401"/>
  <c r="AJ401"/>
  <c r="AD401"/>
  <c r="D401"/>
  <c r="F401" s="1"/>
  <c r="AL400"/>
  <c r="AG400"/>
  <c r="AB400"/>
  <c r="AE400" s="1"/>
  <c r="AO428"/>
  <c r="AJ428"/>
  <c r="AD428"/>
  <c r="D428"/>
  <c r="F428" s="1"/>
  <c r="AL427"/>
  <c r="AG427"/>
  <c r="AB427"/>
  <c r="AO426"/>
  <c r="AJ426"/>
  <c r="AM426" s="1"/>
  <c r="AD426"/>
  <c r="D426"/>
  <c r="AL425"/>
  <c r="AG425"/>
  <c r="AB425"/>
  <c r="AO424"/>
  <c r="AJ424"/>
  <c r="AM424" s="1"/>
  <c r="AD424"/>
  <c r="AP423"/>
  <c r="AK423"/>
  <c r="AF423"/>
  <c r="AI423" s="1"/>
  <c r="D423"/>
  <c r="F423" s="1"/>
  <c r="AL422"/>
  <c r="AG422"/>
  <c r="E422"/>
  <c r="AN421"/>
  <c r="AQ421" s="1"/>
  <c r="AH421"/>
  <c r="AB421"/>
  <c r="AO420"/>
  <c r="AJ420"/>
  <c r="AM420" s="1"/>
  <c r="AD420"/>
  <c r="AP419"/>
  <c r="AK419"/>
  <c r="AF419"/>
  <c r="AI419" s="1"/>
  <c r="D419"/>
  <c r="AL418"/>
  <c r="AG418"/>
  <c r="E418"/>
  <c r="AN417"/>
  <c r="AH417"/>
  <c r="AB417"/>
  <c r="AO416"/>
  <c r="AJ416"/>
  <c r="AD416"/>
  <c r="AP415"/>
  <c r="AK415"/>
  <c r="AF415"/>
  <c r="D415"/>
  <c r="AL414"/>
  <c r="AG414"/>
  <c r="E414"/>
  <c r="AN413"/>
  <c r="AH413"/>
  <c r="AB413"/>
  <c r="AO412"/>
  <c r="AJ412"/>
  <c r="AD412"/>
  <c r="AP411"/>
  <c r="AK411"/>
  <c r="AF411"/>
  <c r="D411"/>
  <c r="F411" s="1"/>
  <c r="AL410"/>
  <c r="AG410"/>
  <c r="E410"/>
  <c r="AN409"/>
  <c r="AQ409" s="1"/>
  <c r="AG409"/>
  <c r="AB409"/>
  <c r="AO408"/>
  <c r="AJ408"/>
  <c r="AM408" s="1"/>
  <c r="AD408"/>
  <c r="AP407"/>
  <c r="AK407"/>
  <c r="AF407"/>
  <c r="AI407" s="1"/>
  <c r="D407"/>
  <c r="F407" s="1"/>
  <c r="AL406"/>
  <c r="AG406"/>
  <c r="E406"/>
  <c r="AN405"/>
  <c r="AH405"/>
  <c r="AB405"/>
  <c r="AO404"/>
  <c r="AJ404"/>
  <c r="AD404"/>
  <c r="AO444"/>
  <c r="AJ444"/>
  <c r="AD444"/>
  <c r="D444"/>
  <c r="AL443"/>
  <c r="AG443"/>
  <c r="AB495"/>
  <c r="AE495" s="1"/>
  <c r="D497"/>
  <c r="F497" s="1"/>
  <c r="AJ486"/>
  <c r="AM486" s="1"/>
  <c r="AG487"/>
  <c r="AD477"/>
  <c r="AB476"/>
  <c r="AE476" s="1"/>
  <c r="D475"/>
  <c r="F475" s="1"/>
  <c r="AO473"/>
  <c r="AL472"/>
  <c r="E472"/>
  <c r="AK471"/>
  <c r="AF471"/>
  <c r="AI471" s="1"/>
  <c r="E471"/>
  <c r="AN470"/>
  <c r="AH470"/>
  <c r="AC470"/>
  <c r="AP481"/>
  <c r="AK481"/>
  <c r="AF481"/>
  <c r="E481"/>
  <c r="AN480"/>
  <c r="AQ480" s="1"/>
  <c r="AH480"/>
  <c r="AC480"/>
  <c r="AP479"/>
  <c r="AK479"/>
  <c r="AF479"/>
  <c r="E479"/>
  <c r="AN478"/>
  <c r="AQ478" s="1"/>
  <c r="AH478"/>
  <c r="AC478"/>
  <c r="AP483"/>
  <c r="AK483"/>
  <c r="AF483"/>
  <c r="AI483" s="1"/>
  <c r="E483"/>
  <c r="AN482"/>
  <c r="AH482"/>
  <c r="AC482"/>
  <c r="AP484"/>
  <c r="AK484"/>
  <c r="AF484"/>
  <c r="AI484" s="1"/>
  <c r="E484"/>
  <c r="AP468"/>
  <c r="AK468"/>
  <c r="AF468"/>
  <c r="E468"/>
  <c r="AP462"/>
  <c r="AK462"/>
  <c r="AF462"/>
  <c r="AI462" s="1"/>
  <c r="E462"/>
  <c r="AN461"/>
  <c r="AQ461" s="1"/>
  <c r="AH461"/>
  <c r="AC461"/>
  <c r="AP460"/>
  <c r="AK460"/>
  <c r="AF460"/>
  <c r="E460"/>
  <c r="AN464"/>
  <c r="AQ464" s="1"/>
  <c r="AH464"/>
  <c r="AC464"/>
  <c r="AP463"/>
  <c r="AK463"/>
  <c r="AF463"/>
  <c r="AI463" s="1"/>
  <c r="E463"/>
  <c r="AN465"/>
  <c r="AQ465" s="1"/>
  <c r="AH465"/>
  <c r="AC465"/>
  <c r="AP456"/>
  <c r="AK456"/>
  <c r="AF456"/>
  <c r="AI456" s="1"/>
  <c r="E456"/>
  <c r="AN453"/>
  <c r="AH453"/>
  <c r="AC453"/>
  <c r="AP402"/>
  <c r="AK402"/>
  <c r="AF402"/>
  <c r="AI402" s="1"/>
  <c r="E402"/>
  <c r="AN401"/>
  <c r="AQ401" s="1"/>
  <c r="AH401"/>
  <c r="AC401"/>
  <c r="AP400"/>
  <c r="AK400"/>
  <c r="AF400"/>
  <c r="E400"/>
  <c r="AN428"/>
  <c r="AQ428" s="1"/>
  <c r="AH428"/>
  <c r="AC428"/>
  <c r="AP427"/>
  <c r="AK427"/>
  <c r="AF427"/>
  <c r="AI427" s="1"/>
  <c r="E427"/>
  <c r="AN426"/>
  <c r="AQ426" s="1"/>
  <c r="AH426"/>
  <c r="AC426"/>
  <c r="AP425"/>
  <c r="AK425"/>
  <c r="AF425"/>
  <c r="AI425" s="1"/>
  <c r="E425"/>
  <c r="AN424"/>
  <c r="AH424"/>
  <c r="AB424"/>
  <c r="AO423"/>
  <c r="AJ423"/>
  <c r="AD423"/>
  <c r="AP422"/>
  <c r="AK422"/>
  <c r="AF422"/>
  <c r="D422"/>
  <c r="F422" s="1"/>
  <c r="AL421"/>
  <c r="AG421"/>
  <c r="E421"/>
  <c r="AN420"/>
  <c r="AQ420" s="1"/>
  <c r="AH420"/>
  <c r="AB420"/>
  <c r="AO419"/>
  <c r="AJ419"/>
  <c r="AM419" s="1"/>
  <c r="AD419"/>
  <c r="AP418"/>
  <c r="AK418"/>
  <c r="AF418"/>
  <c r="AI418" s="1"/>
  <c r="D418"/>
  <c r="F418" s="1"/>
  <c r="AL417"/>
  <c r="AG417"/>
  <c r="E417"/>
  <c r="AN416"/>
  <c r="AQ416" s="1"/>
  <c r="AH416"/>
  <c r="AB416"/>
  <c r="AO415"/>
  <c r="AJ415"/>
  <c r="AM415" s="1"/>
  <c r="AD415"/>
  <c r="AP414"/>
  <c r="AK414"/>
  <c r="AF414"/>
  <c r="AI414" s="1"/>
  <c r="D414"/>
  <c r="F414" s="1"/>
  <c r="AL413"/>
  <c r="AG413"/>
  <c r="E413"/>
  <c r="AN412"/>
  <c r="AQ412" s="1"/>
  <c r="AH412"/>
  <c r="AB412"/>
  <c r="AO411"/>
  <c r="AJ411"/>
  <c r="AM411" s="1"/>
  <c r="AD411"/>
  <c r="AP410"/>
  <c r="AK410"/>
  <c r="AF410"/>
  <c r="AI410" s="1"/>
  <c r="D410"/>
  <c r="F410" s="1"/>
  <c r="AK409"/>
  <c r="AF409"/>
  <c r="AI409" s="1"/>
  <c r="E409"/>
  <c r="AN408"/>
  <c r="AH408"/>
  <c r="AB408"/>
  <c r="AO407"/>
  <c r="AJ407"/>
  <c r="AD407"/>
  <c r="AP406"/>
  <c r="AK406"/>
  <c r="AF406"/>
  <c r="D406"/>
  <c r="F406" s="1"/>
  <c r="AL405"/>
  <c r="AG405"/>
  <c r="E405"/>
  <c r="AO405"/>
  <c r="AN404"/>
  <c r="AG404"/>
  <c r="AP444"/>
  <c r="AH444"/>
  <c r="AB444"/>
  <c r="AN443"/>
  <c r="AF443"/>
  <c r="E443"/>
  <c r="AN442"/>
  <c r="AH442"/>
  <c r="AC442"/>
  <c r="AP441"/>
  <c r="AK441"/>
  <c r="AF441"/>
  <c r="E441"/>
  <c r="AN440"/>
  <c r="AH440"/>
  <c r="AC440"/>
  <c r="AP439"/>
  <c r="AK439"/>
  <c r="AF439"/>
  <c r="E439"/>
  <c r="AN438"/>
  <c r="AH438"/>
  <c r="AC438"/>
  <c r="AP437"/>
  <c r="AK437"/>
  <c r="AF437"/>
  <c r="E437"/>
  <c r="AN436"/>
  <c r="AH436"/>
  <c r="AC436"/>
  <c r="AP435"/>
  <c r="AK435"/>
  <c r="AF435"/>
  <c r="E435"/>
  <c r="AN434"/>
  <c r="AH434"/>
  <c r="AC434"/>
  <c r="AP433"/>
  <c r="AK433"/>
  <c r="AF433"/>
  <c r="E433"/>
  <c r="AN432"/>
  <c r="AH432"/>
  <c r="AC432"/>
  <c r="AP431"/>
  <c r="AK431"/>
  <c r="AF431"/>
  <c r="E431"/>
  <c r="AN430"/>
  <c r="AH430"/>
  <c r="AC430"/>
  <c r="AP429"/>
  <c r="AK429"/>
  <c r="AF429"/>
  <c r="E429"/>
  <c r="AN452"/>
  <c r="AH452"/>
  <c r="AC452"/>
  <c r="AP451"/>
  <c r="AK451"/>
  <c r="AF451"/>
  <c r="E451"/>
  <c r="AN450"/>
  <c r="AH450"/>
  <c r="AC450"/>
  <c r="AP449"/>
  <c r="AK449"/>
  <c r="AF449"/>
  <c r="E449"/>
  <c r="AN448"/>
  <c r="AH448"/>
  <c r="AC448"/>
  <c r="AP447"/>
  <c r="AK447"/>
  <c r="AF447"/>
  <c r="E447"/>
  <c r="AN446"/>
  <c r="AH446"/>
  <c r="AC446"/>
  <c r="AP445"/>
  <c r="AK445"/>
  <c r="AF445"/>
  <c r="E445"/>
  <c r="AN455"/>
  <c r="AH455"/>
  <c r="AC455"/>
  <c r="AP454"/>
  <c r="AK454"/>
  <c r="AF454"/>
  <c r="E454"/>
  <c r="AN396"/>
  <c r="AH396"/>
  <c r="AC396"/>
  <c r="AP394"/>
  <c r="AK394"/>
  <c r="AF394"/>
  <c r="E394"/>
  <c r="AN393"/>
  <c r="AH393"/>
  <c r="AC393"/>
  <c r="AP392"/>
  <c r="AK392"/>
  <c r="AF392"/>
  <c r="E392"/>
  <c r="AN391"/>
  <c r="AH391"/>
  <c r="AC391"/>
  <c r="AN385"/>
  <c r="AG385"/>
  <c r="AB385"/>
  <c r="AN386"/>
  <c r="AH386"/>
  <c r="AC386"/>
  <c r="AP384"/>
  <c r="AK384"/>
  <c r="AF384"/>
  <c r="E384"/>
  <c r="AB387"/>
  <c r="AG387"/>
  <c r="AL387"/>
  <c r="D388"/>
  <c r="AD388"/>
  <c r="AJ388"/>
  <c r="AO388"/>
  <c r="AN362"/>
  <c r="AH362"/>
  <c r="AC362"/>
  <c r="AP361"/>
  <c r="AK361"/>
  <c r="AF361"/>
  <c r="E361"/>
  <c r="AN360"/>
  <c r="AH360"/>
  <c r="AC360"/>
  <c r="AP359"/>
  <c r="AK359"/>
  <c r="AF359"/>
  <c r="E359"/>
  <c r="AN358"/>
  <c r="AH358"/>
  <c r="AC358"/>
  <c r="AP357"/>
  <c r="AJ357"/>
  <c r="AC357"/>
  <c r="AO356"/>
  <c r="AJ405"/>
  <c r="AL404"/>
  <c r="AF404"/>
  <c r="AN444"/>
  <c r="AQ444" s="1"/>
  <c r="AG444"/>
  <c r="E444"/>
  <c r="AK443"/>
  <c r="AD443"/>
  <c r="D443"/>
  <c r="F443" s="1"/>
  <c r="AL442"/>
  <c r="AG442"/>
  <c r="AB442"/>
  <c r="AO441"/>
  <c r="AJ441"/>
  <c r="AD441"/>
  <c r="D441"/>
  <c r="F441" s="1"/>
  <c r="AL440"/>
  <c r="AG440"/>
  <c r="AB440"/>
  <c r="AO439"/>
  <c r="AJ439"/>
  <c r="AD439"/>
  <c r="D439"/>
  <c r="F439" s="1"/>
  <c r="AL438"/>
  <c r="AG438"/>
  <c r="AB438"/>
  <c r="AO437"/>
  <c r="AJ437"/>
  <c r="AD437"/>
  <c r="D437"/>
  <c r="F437" s="1"/>
  <c r="AL436"/>
  <c r="AG436"/>
  <c r="AB436"/>
  <c r="AO435"/>
  <c r="AJ435"/>
  <c r="AD435"/>
  <c r="D435"/>
  <c r="F435" s="1"/>
  <c r="AL434"/>
  <c r="AG434"/>
  <c r="AB434"/>
  <c r="AO433"/>
  <c r="AJ433"/>
  <c r="AD433"/>
  <c r="D433"/>
  <c r="F433" s="1"/>
  <c r="AL432"/>
  <c r="AG432"/>
  <c r="AB432"/>
  <c r="AO431"/>
  <c r="AJ431"/>
  <c r="AD431"/>
  <c r="D431"/>
  <c r="F431" s="1"/>
  <c r="AL430"/>
  <c r="AG430"/>
  <c r="AB430"/>
  <c r="AO429"/>
  <c r="AJ429"/>
  <c r="AD429"/>
  <c r="D429"/>
  <c r="F429" s="1"/>
  <c r="AL452"/>
  <c r="AG452"/>
  <c r="AB452"/>
  <c r="AO451"/>
  <c r="AJ451"/>
  <c r="AD451"/>
  <c r="D451"/>
  <c r="F451" s="1"/>
  <c r="AL450"/>
  <c r="AG450"/>
  <c r="AB450"/>
  <c r="AO449"/>
  <c r="AJ449"/>
  <c r="AD449"/>
  <c r="D449"/>
  <c r="F449" s="1"/>
  <c r="AL448"/>
  <c r="AG448"/>
  <c r="AB448"/>
  <c r="AO447"/>
  <c r="AJ447"/>
  <c r="AD447"/>
  <c r="D447"/>
  <c r="F447" s="1"/>
  <c r="AL446"/>
  <c r="AG446"/>
  <c r="AB446"/>
  <c r="AO445"/>
  <c r="AJ445"/>
  <c r="AD445"/>
  <c r="D445"/>
  <c r="F445" s="1"/>
  <c r="AL455"/>
  <c r="AG455"/>
  <c r="AB455"/>
  <c r="AO454"/>
  <c r="AJ454"/>
  <c r="AD454"/>
  <c r="D454"/>
  <c r="F454" s="1"/>
  <c r="AL396"/>
  <c r="AG396"/>
  <c r="AB396"/>
  <c r="AO394"/>
  <c r="AJ394"/>
  <c r="AD394"/>
  <c r="D394"/>
  <c r="F394" s="1"/>
  <c r="AL393"/>
  <c r="AG393"/>
  <c r="AB393"/>
  <c r="AO392"/>
  <c r="AJ392"/>
  <c r="AD392"/>
  <c r="D392"/>
  <c r="F392" s="1"/>
  <c r="AL391"/>
  <c r="AG391"/>
  <c r="AB391"/>
  <c r="AL385"/>
  <c r="AF385"/>
  <c r="E385"/>
  <c r="AL386"/>
  <c r="AG386"/>
  <c r="AB386"/>
  <c r="AO384"/>
  <c r="AJ384"/>
  <c r="AD384"/>
  <c r="D384"/>
  <c r="AC387"/>
  <c r="AH387"/>
  <c r="AN387"/>
  <c r="E388"/>
  <c r="AF388"/>
  <c r="AK388"/>
  <c r="AP388"/>
  <c r="AL362"/>
  <c r="AG362"/>
  <c r="AB362"/>
  <c r="AO361"/>
  <c r="AJ361"/>
  <c r="AD361"/>
  <c r="D361"/>
  <c r="F361" s="1"/>
  <c r="AL360"/>
  <c r="AG360"/>
  <c r="AB360"/>
  <c r="AO359"/>
  <c r="AJ359"/>
  <c r="AD359"/>
  <c r="D359"/>
  <c r="F359" s="1"/>
  <c r="AL358"/>
  <c r="AG358"/>
  <c r="AB358"/>
  <c r="AN357"/>
  <c r="AH357"/>
  <c r="AB357"/>
  <c r="AN356"/>
  <c r="AH356"/>
  <c r="AC356"/>
  <c r="AP355"/>
  <c r="AK355"/>
  <c r="AF355"/>
  <c r="E355"/>
  <c r="AN354"/>
  <c r="AH354"/>
  <c r="AC354"/>
  <c r="AP353"/>
  <c r="AK353"/>
  <c r="AF353"/>
  <c r="E353"/>
  <c r="AN352"/>
  <c r="AH352"/>
  <c r="AC352"/>
  <c r="AP351"/>
  <c r="AK351"/>
  <c r="AF351"/>
  <c r="E351"/>
  <c r="AL350"/>
  <c r="AF350"/>
  <c r="AD405"/>
  <c r="AK404"/>
  <c r="AC404"/>
  <c r="AL444"/>
  <c r="AF444"/>
  <c r="AP443"/>
  <c r="AJ443"/>
  <c r="AM443" s="1"/>
  <c r="AC443"/>
  <c r="AP442"/>
  <c r="AK442"/>
  <c r="AF442"/>
  <c r="AI442" s="1"/>
  <c r="E442"/>
  <c r="AN441"/>
  <c r="AH441"/>
  <c r="AC441"/>
  <c r="AP440"/>
  <c r="AK440"/>
  <c r="AF440"/>
  <c r="E440"/>
  <c r="AN439"/>
  <c r="AQ439" s="1"/>
  <c r="AH439"/>
  <c r="AC439"/>
  <c r="AP438"/>
  <c r="AK438"/>
  <c r="AF438"/>
  <c r="E438"/>
  <c r="AN437"/>
  <c r="AQ437" s="1"/>
  <c r="AH437"/>
  <c r="AC437"/>
  <c r="AP436"/>
  <c r="AK436"/>
  <c r="AF436"/>
  <c r="AI436" s="1"/>
  <c r="E436"/>
  <c r="AN435"/>
  <c r="AH435"/>
  <c r="AC435"/>
  <c r="AP434"/>
  <c r="AK434"/>
  <c r="AF434"/>
  <c r="AI434" s="1"/>
  <c r="E434"/>
  <c r="AN433"/>
  <c r="AH433"/>
  <c r="AC433"/>
  <c r="AP432"/>
  <c r="AK432"/>
  <c r="AF432"/>
  <c r="E432"/>
  <c r="AN431"/>
  <c r="AQ431" s="1"/>
  <c r="AH431"/>
  <c r="AC431"/>
  <c r="AP430"/>
  <c r="AK430"/>
  <c r="AF430"/>
  <c r="E430"/>
  <c r="AN429"/>
  <c r="AQ429" s="1"/>
  <c r="AH429"/>
  <c r="AC429"/>
  <c r="AP452"/>
  <c r="AK452"/>
  <c r="AF452"/>
  <c r="AI452" s="1"/>
  <c r="E452"/>
  <c r="AN451"/>
  <c r="AH451"/>
  <c r="AC451"/>
  <c r="AP450"/>
  <c r="AK450"/>
  <c r="AF450"/>
  <c r="AI450" s="1"/>
  <c r="E450"/>
  <c r="AN449"/>
  <c r="AH449"/>
  <c r="AC449"/>
  <c r="AP448"/>
  <c r="AK448"/>
  <c r="AF448"/>
  <c r="E448"/>
  <c r="AN447"/>
  <c r="AQ447" s="1"/>
  <c r="AH447"/>
  <c r="AC447"/>
  <c r="AP446"/>
  <c r="AK446"/>
  <c r="AF446"/>
  <c r="E446"/>
  <c r="AN445"/>
  <c r="AQ445" s="1"/>
  <c r="AH445"/>
  <c r="AC445"/>
  <c r="AP455"/>
  <c r="AK455"/>
  <c r="AF455"/>
  <c r="AI455" s="1"/>
  <c r="E455"/>
  <c r="AN454"/>
  <c r="AH454"/>
  <c r="AC454"/>
  <c r="AP396"/>
  <c r="AK396"/>
  <c r="AF396"/>
  <c r="AI396" s="1"/>
  <c r="E396"/>
  <c r="AN394"/>
  <c r="AH394"/>
  <c r="AC394"/>
  <c r="AP393"/>
  <c r="AK393"/>
  <c r="AF393"/>
  <c r="E393"/>
  <c r="AN392"/>
  <c r="AQ392" s="1"/>
  <c r="AH392"/>
  <c r="AC392"/>
  <c r="AP391"/>
  <c r="AK391"/>
  <c r="AF391"/>
  <c r="E391"/>
  <c r="AP385"/>
  <c r="AK385"/>
  <c r="AD385"/>
  <c r="AP386"/>
  <c r="AK386"/>
  <c r="AF386"/>
  <c r="AI386" s="1"/>
  <c r="E386"/>
  <c r="AN384"/>
  <c r="AH384"/>
  <c r="AC384"/>
  <c r="D387"/>
  <c r="AD387"/>
  <c r="AJ387"/>
  <c r="AO387"/>
  <c r="AB388"/>
  <c r="AG388"/>
  <c r="AL388"/>
  <c r="AP362"/>
  <c r="AK362"/>
  <c r="AF362"/>
  <c r="E362"/>
  <c r="AN361"/>
  <c r="AQ361" s="1"/>
  <c r="AH361"/>
  <c r="AC361"/>
  <c r="AP360"/>
  <c r="AK360"/>
  <c r="AF360"/>
  <c r="AI360" s="1"/>
  <c r="E360"/>
  <c r="AN359"/>
  <c r="AH359"/>
  <c r="AC359"/>
  <c r="AP358"/>
  <c r="AK358"/>
  <c r="AF358"/>
  <c r="AI358" s="1"/>
  <c r="E358"/>
  <c r="AL357"/>
  <c r="AG357"/>
  <c r="E357"/>
  <c r="AL356"/>
  <c r="AG356"/>
  <c r="AB356"/>
  <c r="AO355"/>
  <c r="AJ355"/>
  <c r="AD355"/>
  <c r="D355"/>
  <c r="AL354"/>
  <c r="AG354"/>
  <c r="AB354"/>
  <c r="AO353"/>
  <c r="AJ353"/>
  <c r="AD353"/>
  <c r="D353"/>
  <c r="AL352"/>
  <c r="AG352"/>
  <c r="AB352"/>
  <c r="AO351"/>
  <c r="AJ351"/>
  <c r="AD351"/>
  <c r="D351"/>
  <c r="F351" s="1"/>
  <c r="AK350"/>
  <c r="AC350"/>
  <c r="AO349"/>
  <c r="AJ349"/>
  <c r="AP404"/>
  <c r="AH404"/>
  <c r="E404"/>
  <c r="AK444"/>
  <c r="AC444"/>
  <c r="AO443"/>
  <c r="AH443"/>
  <c r="AB443"/>
  <c r="AO442"/>
  <c r="AJ442"/>
  <c r="AM442" s="1"/>
  <c r="AD442"/>
  <c r="D442"/>
  <c r="AL441"/>
  <c r="AG441"/>
  <c r="AB441"/>
  <c r="AE441" s="1"/>
  <c r="AO440"/>
  <c r="AJ440"/>
  <c r="AM440" s="1"/>
  <c r="AD440"/>
  <c r="D440"/>
  <c r="F440" s="1"/>
  <c r="AL439"/>
  <c r="AG439"/>
  <c r="AB439"/>
  <c r="AE439" s="1"/>
  <c r="AO438"/>
  <c r="AJ438"/>
  <c r="AD438"/>
  <c r="D438"/>
  <c r="F438" s="1"/>
  <c r="AL437"/>
  <c r="AG437"/>
  <c r="AB437"/>
  <c r="AE437" s="1"/>
  <c r="AO436"/>
  <c r="AJ436"/>
  <c r="AM436" s="1"/>
  <c r="AD436"/>
  <c r="D436"/>
  <c r="F436" s="1"/>
  <c r="AL435"/>
  <c r="AG435"/>
  <c r="AB435"/>
  <c r="AO434"/>
  <c r="AJ434"/>
  <c r="AM434" s="1"/>
  <c r="AD434"/>
  <c r="D434"/>
  <c r="AL433"/>
  <c r="AG433"/>
  <c r="AB433"/>
  <c r="AE433" s="1"/>
  <c r="AO432"/>
  <c r="AJ432"/>
  <c r="AM432" s="1"/>
  <c r="AD432"/>
  <c r="D432"/>
  <c r="F432" s="1"/>
  <c r="AL431"/>
  <c r="AG431"/>
  <c r="AB431"/>
  <c r="AE431" s="1"/>
  <c r="AO430"/>
  <c r="AJ430"/>
  <c r="AD430"/>
  <c r="D430"/>
  <c r="F430" s="1"/>
  <c r="AL429"/>
  <c r="AG429"/>
  <c r="AB429"/>
  <c r="AE429" s="1"/>
  <c r="AO452"/>
  <c r="AJ452"/>
  <c r="AM452" s="1"/>
  <c r="AD452"/>
  <c r="D452"/>
  <c r="F452" s="1"/>
  <c r="AL451"/>
  <c r="AG451"/>
  <c r="AB451"/>
  <c r="AO450"/>
  <c r="AJ450"/>
  <c r="AM450" s="1"/>
  <c r="AD450"/>
  <c r="D450"/>
  <c r="AL449"/>
  <c r="AG449"/>
  <c r="AB449"/>
  <c r="AE449" s="1"/>
  <c r="AO448"/>
  <c r="AJ448"/>
  <c r="AM448" s="1"/>
  <c r="AD448"/>
  <c r="D448"/>
  <c r="F448" s="1"/>
  <c r="AL447"/>
  <c r="AG447"/>
  <c r="AB447"/>
  <c r="AE447" s="1"/>
  <c r="AO446"/>
  <c r="AJ446"/>
  <c r="AD446"/>
  <c r="D446"/>
  <c r="F446" s="1"/>
  <c r="AL445"/>
  <c r="AG445"/>
  <c r="AB445"/>
  <c r="AE445" s="1"/>
  <c r="AO455"/>
  <c r="AJ455"/>
  <c r="AM455" s="1"/>
  <c r="AD455"/>
  <c r="D455"/>
  <c r="F455" s="1"/>
  <c r="AL454"/>
  <c r="AG454"/>
  <c r="AB454"/>
  <c r="AO396"/>
  <c r="AJ396"/>
  <c r="AM396" s="1"/>
  <c r="AD396"/>
  <c r="D396"/>
  <c r="AL394"/>
  <c r="AG394"/>
  <c r="AB394"/>
  <c r="AE394" s="1"/>
  <c r="AO393"/>
  <c r="AJ393"/>
  <c r="AM393" s="1"/>
  <c r="AD393"/>
  <c r="D393"/>
  <c r="F393" s="1"/>
  <c r="AL392"/>
  <c r="AG392"/>
  <c r="AB392"/>
  <c r="AE392" s="1"/>
  <c r="AO391"/>
  <c r="AJ391"/>
  <c r="AD391"/>
  <c r="D391"/>
  <c r="F391" s="1"/>
  <c r="AO385"/>
  <c r="AH385"/>
  <c r="AC385"/>
  <c r="AO386"/>
  <c r="AJ386"/>
  <c r="AM386" s="1"/>
  <c r="AD386"/>
  <c r="D386"/>
  <c r="F386" s="1"/>
  <c r="AL384"/>
  <c r="AL383" s="1"/>
  <c r="AG384"/>
  <c r="AG383" s="1"/>
  <c r="AB384"/>
  <c r="E387"/>
  <c r="AF387"/>
  <c r="AI387" s="1"/>
  <c r="AK387"/>
  <c r="AP387"/>
  <c r="AC388"/>
  <c r="AH388"/>
  <c r="AN388"/>
  <c r="AQ388" s="1"/>
  <c r="AO362"/>
  <c r="AJ362"/>
  <c r="AM362" s="1"/>
  <c r="AD362"/>
  <c r="D362"/>
  <c r="F362" s="1"/>
  <c r="AL361"/>
  <c r="AG361"/>
  <c r="AB361"/>
  <c r="AE361" s="1"/>
  <c r="AO360"/>
  <c r="AJ360"/>
  <c r="AD360"/>
  <c r="D360"/>
  <c r="F360" s="1"/>
  <c r="AL359"/>
  <c r="AO358"/>
  <c r="AK357"/>
  <c r="AJ356"/>
  <c r="D356"/>
  <c r="AG355"/>
  <c r="AO354"/>
  <c r="AD354"/>
  <c r="AL353"/>
  <c r="AB353"/>
  <c r="AJ352"/>
  <c r="D352"/>
  <c r="AG351"/>
  <c r="AN350"/>
  <c r="D350"/>
  <c r="AK349"/>
  <c r="AC349"/>
  <c r="AN348"/>
  <c r="AH348"/>
  <c r="D348"/>
  <c r="AL347"/>
  <c r="AG347"/>
  <c r="AB347"/>
  <c r="AO378"/>
  <c r="AJ378"/>
  <c r="AD378"/>
  <c r="D378"/>
  <c r="AL377"/>
  <c r="AG377"/>
  <c r="AB377"/>
  <c r="AO376"/>
  <c r="AJ376"/>
  <c r="AD376"/>
  <c r="D376"/>
  <c r="AL375"/>
  <c r="AG375"/>
  <c r="AB375"/>
  <c r="AO374"/>
  <c r="AJ374"/>
  <c r="AD374"/>
  <c r="D374"/>
  <c r="AL373"/>
  <c r="AG373"/>
  <c r="AB373"/>
  <c r="AO372"/>
  <c r="AJ372"/>
  <c r="AD372"/>
  <c r="D372"/>
  <c r="AL371"/>
  <c r="AG371"/>
  <c r="AB371"/>
  <c r="AO370"/>
  <c r="AJ370"/>
  <c r="AD370"/>
  <c r="D370"/>
  <c r="AL369"/>
  <c r="AG369"/>
  <c r="AB369"/>
  <c r="AO368"/>
  <c r="AJ368"/>
  <c r="AD368"/>
  <c r="D368"/>
  <c r="AL367"/>
  <c r="AG367"/>
  <c r="AB367"/>
  <c r="AO366"/>
  <c r="AJ366"/>
  <c r="AP365"/>
  <c r="AK365"/>
  <c r="AF365"/>
  <c r="E365"/>
  <c r="AN364"/>
  <c r="AH364"/>
  <c r="AC364"/>
  <c r="AP363"/>
  <c r="AK363"/>
  <c r="AF363"/>
  <c r="E363"/>
  <c r="AN382"/>
  <c r="AH382"/>
  <c r="AC382"/>
  <c r="AP381"/>
  <c r="AK381"/>
  <c r="AF381"/>
  <c r="E381"/>
  <c r="AN380"/>
  <c r="AH380"/>
  <c r="AC380"/>
  <c r="AP379"/>
  <c r="AK379"/>
  <c r="AF379"/>
  <c r="E379"/>
  <c r="AN342"/>
  <c r="AH342"/>
  <c r="AC342"/>
  <c r="AP343"/>
  <c r="AK343"/>
  <c r="AF343"/>
  <c r="E343"/>
  <c r="AN340"/>
  <c r="AH340"/>
  <c r="AC340"/>
  <c r="AP337"/>
  <c r="AK337"/>
  <c r="AF337"/>
  <c r="E337"/>
  <c r="AN336"/>
  <c r="AH336"/>
  <c r="AC336"/>
  <c r="AP334"/>
  <c r="AK334"/>
  <c r="AF334"/>
  <c r="E334"/>
  <c r="AN331"/>
  <c r="AH331"/>
  <c r="AC331"/>
  <c r="AP333"/>
  <c r="AK333"/>
  <c r="AF333"/>
  <c r="E333"/>
  <c r="AN332"/>
  <c r="AH332"/>
  <c r="AC332"/>
  <c r="AP319"/>
  <c r="AK319"/>
  <c r="AF319"/>
  <c r="E319"/>
  <c r="AN318"/>
  <c r="AH318"/>
  <c r="AC318"/>
  <c r="AP317"/>
  <c r="AK317"/>
  <c r="AF317"/>
  <c r="AP316"/>
  <c r="AK316"/>
  <c r="AF316"/>
  <c r="E316"/>
  <c r="AN315"/>
  <c r="AH315"/>
  <c r="AB315"/>
  <c r="AO314"/>
  <c r="AJ314"/>
  <c r="AD314"/>
  <c r="D314"/>
  <c r="AL323"/>
  <c r="AG323"/>
  <c r="AB323"/>
  <c r="AO322"/>
  <c r="AJ322"/>
  <c r="AC322"/>
  <c r="AN321"/>
  <c r="AH321"/>
  <c r="AC321"/>
  <c r="AP320"/>
  <c r="AK320"/>
  <c r="AF320"/>
  <c r="E320"/>
  <c r="AN325"/>
  <c r="AH325"/>
  <c r="AC325"/>
  <c r="AP324"/>
  <c r="AK324"/>
  <c r="AF324"/>
  <c r="E324"/>
  <c r="AN326"/>
  <c r="AH326"/>
  <c r="AC326"/>
  <c r="AP300"/>
  <c r="AK300"/>
  <c r="AF300"/>
  <c r="E300"/>
  <c r="AJ358"/>
  <c r="AM358" s="1"/>
  <c r="AF357"/>
  <c r="AI357" s="1"/>
  <c r="AF356"/>
  <c r="AI356" s="1"/>
  <c r="AN355"/>
  <c r="AC355"/>
  <c r="AK354"/>
  <c r="E354"/>
  <c r="AH353"/>
  <c r="AP352"/>
  <c r="AF352"/>
  <c r="AI352" s="1"/>
  <c r="AN351"/>
  <c r="AQ351" s="1"/>
  <c r="AC351"/>
  <c r="AH350"/>
  <c r="AP349"/>
  <c r="AH349"/>
  <c r="AB349"/>
  <c r="AL348"/>
  <c r="AG348"/>
  <c r="AP347"/>
  <c r="AK347"/>
  <c r="AF347"/>
  <c r="E347"/>
  <c r="AN378"/>
  <c r="AH378"/>
  <c r="AC378"/>
  <c r="AP377"/>
  <c r="AK377"/>
  <c r="AF377"/>
  <c r="E377"/>
  <c r="AN376"/>
  <c r="AH376"/>
  <c r="AC376"/>
  <c r="AP375"/>
  <c r="AK375"/>
  <c r="AF375"/>
  <c r="E375"/>
  <c r="AN374"/>
  <c r="AH374"/>
  <c r="AC374"/>
  <c r="AP373"/>
  <c r="AK373"/>
  <c r="AF373"/>
  <c r="E373"/>
  <c r="AN372"/>
  <c r="AH372"/>
  <c r="AC372"/>
  <c r="AP371"/>
  <c r="AK371"/>
  <c r="AF371"/>
  <c r="E371"/>
  <c r="AN370"/>
  <c r="AH370"/>
  <c r="AC370"/>
  <c r="AP369"/>
  <c r="AK369"/>
  <c r="AF369"/>
  <c r="E369"/>
  <c r="AN368"/>
  <c r="AH368"/>
  <c r="AC368"/>
  <c r="AP367"/>
  <c r="AK367"/>
  <c r="AF367"/>
  <c r="E367"/>
  <c r="AN366"/>
  <c r="AH366"/>
  <c r="AO365"/>
  <c r="AJ365"/>
  <c r="AD365"/>
  <c r="D365"/>
  <c r="F365" s="1"/>
  <c r="AL364"/>
  <c r="AG364"/>
  <c r="AB364"/>
  <c r="AO363"/>
  <c r="AJ363"/>
  <c r="AD363"/>
  <c r="D363"/>
  <c r="F363" s="1"/>
  <c r="AL382"/>
  <c r="AG382"/>
  <c r="AB382"/>
  <c r="AO381"/>
  <c r="AJ381"/>
  <c r="AD381"/>
  <c r="D381"/>
  <c r="AL380"/>
  <c r="AG380"/>
  <c r="AB380"/>
  <c r="AO379"/>
  <c r="AJ379"/>
  <c r="AD379"/>
  <c r="D379"/>
  <c r="AL342"/>
  <c r="AG342"/>
  <c r="AB342"/>
  <c r="AO343"/>
  <c r="AJ343"/>
  <c r="AD343"/>
  <c r="D343"/>
  <c r="F343" s="1"/>
  <c r="AL340"/>
  <c r="AG340"/>
  <c r="AB340"/>
  <c r="AO337"/>
  <c r="AJ337"/>
  <c r="AD337"/>
  <c r="D337"/>
  <c r="F337" s="1"/>
  <c r="AL336"/>
  <c r="AG336"/>
  <c r="AB336"/>
  <c r="AO334"/>
  <c r="AJ334"/>
  <c r="AD334"/>
  <c r="D334"/>
  <c r="AL331"/>
  <c r="AG331"/>
  <c r="AB331"/>
  <c r="AO333"/>
  <c r="AJ333"/>
  <c r="AD333"/>
  <c r="D333"/>
  <c r="AL332"/>
  <c r="AG332"/>
  <c r="AB332"/>
  <c r="AO319"/>
  <c r="AJ319"/>
  <c r="AD319"/>
  <c r="D319"/>
  <c r="F319" s="1"/>
  <c r="AL318"/>
  <c r="AG318"/>
  <c r="AB318"/>
  <c r="AO317"/>
  <c r="AJ317"/>
  <c r="AC317"/>
  <c r="AO316"/>
  <c r="AJ316"/>
  <c r="AD316"/>
  <c r="D316"/>
  <c r="AL315"/>
  <c r="AG315"/>
  <c r="E315"/>
  <c r="AN314"/>
  <c r="AH314"/>
  <c r="AC314"/>
  <c r="AP323"/>
  <c r="AK323"/>
  <c r="AF323"/>
  <c r="E323"/>
  <c r="AN322"/>
  <c r="AH322"/>
  <c r="E322"/>
  <c r="AL321"/>
  <c r="AG321"/>
  <c r="AB321"/>
  <c r="AO320"/>
  <c r="AJ320"/>
  <c r="AD320"/>
  <c r="D320"/>
  <c r="AL325"/>
  <c r="AG325"/>
  <c r="AB325"/>
  <c r="AO324"/>
  <c r="AJ324"/>
  <c r="AD324"/>
  <c r="D324"/>
  <c r="AL326"/>
  <c r="AG326"/>
  <c r="AB326"/>
  <c r="AO300"/>
  <c r="AJ300"/>
  <c r="AD300"/>
  <c r="D300"/>
  <c r="F300" s="1"/>
  <c r="AL299"/>
  <c r="AG299"/>
  <c r="AG359"/>
  <c r="AD358"/>
  <c r="AP356"/>
  <c r="AD356"/>
  <c r="AL355"/>
  <c r="AB355"/>
  <c r="AE355" s="1"/>
  <c r="AJ354"/>
  <c r="D354"/>
  <c r="F354" s="1"/>
  <c r="AG353"/>
  <c r="AO352"/>
  <c r="AD352"/>
  <c r="AL351"/>
  <c r="AB351"/>
  <c r="AG350"/>
  <c r="AN349"/>
  <c r="AG349"/>
  <c r="E349"/>
  <c r="AK348"/>
  <c r="AF348"/>
  <c r="AO347"/>
  <c r="AJ347"/>
  <c r="AD347"/>
  <c r="D347"/>
  <c r="AL378"/>
  <c r="AG378"/>
  <c r="AB378"/>
  <c r="AE378" s="1"/>
  <c r="AO377"/>
  <c r="AJ377"/>
  <c r="AM377" s="1"/>
  <c r="AD377"/>
  <c r="D377"/>
  <c r="F377" s="1"/>
  <c r="AL376"/>
  <c r="AG376"/>
  <c r="AB376"/>
  <c r="AE376" s="1"/>
  <c r="AO375"/>
  <c r="AJ375"/>
  <c r="AD375"/>
  <c r="D375"/>
  <c r="AL374"/>
  <c r="AG374"/>
  <c r="AB374"/>
  <c r="AE374" s="1"/>
  <c r="AO373"/>
  <c r="AJ373"/>
  <c r="AM373" s="1"/>
  <c r="AD373"/>
  <c r="D373"/>
  <c r="F373" s="1"/>
  <c r="AL372"/>
  <c r="AG372"/>
  <c r="AB372"/>
  <c r="AO371"/>
  <c r="AJ371"/>
  <c r="AM371" s="1"/>
  <c r="AD371"/>
  <c r="D371"/>
  <c r="AL370"/>
  <c r="AG370"/>
  <c r="AB370"/>
  <c r="AE370" s="1"/>
  <c r="AO369"/>
  <c r="AJ369"/>
  <c r="AM369" s="1"/>
  <c r="AD369"/>
  <c r="D369"/>
  <c r="F369" s="1"/>
  <c r="AL368"/>
  <c r="AG368"/>
  <c r="AB368"/>
  <c r="AE368" s="1"/>
  <c r="AO367"/>
  <c r="AJ367"/>
  <c r="AD367"/>
  <c r="D367"/>
  <c r="F367" s="1"/>
  <c r="AL366"/>
  <c r="AG366"/>
  <c r="AN365"/>
  <c r="AQ365" s="1"/>
  <c r="AH365"/>
  <c r="AC365"/>
  <c r="AP364"/>
  <c r="AK364"/>
  <c r="AF364"/>
  <c r="AI364" s="1"/>
  <c r="E364"/>
  <c r="AN363"/>
  <c r="AH363"/>
  <c r="AC363"/>
  <c r="AP382"/>
  <c r="AK382"/>
  <c r="AF382"/>
  <c r="AI382" s="1"/>
  <c r="E382"/>
  <c r="AN381"/>
  <c r="AQ381" s="1"/>
  <c r="AH381"/>
  <c r="AC381"/>
  <c r="AP380"/>
  <c r="AK380"/>
  <c r="AF380"/>
  <c r="E380"/>
  <c r="AN379"/>
  <c r="AH379"/>
  <c r="AC379"/>
  <c r="AP342"/>
  <c r="AK342"/>
  <c r="AF342"/>
  <c r="AI342" s="1"/>
  <c r="E342"/>
  <c r="AN343"/>
  <c r="AQ343" s="1"/>
  <c r="AH343"/>
  <c r="AC343"/>
  <c r="AP340"/>
  <c r="AK340"/>
  <c r="AF340"/>
  <c r="E340"/>
  <c r="AN337"/>
  <c r="AH337"/>
  <c r="AC337"/>
  <c r="AP336"/>
  <c r="AK336"/>
  <c r="AF336"/>
  <c r="AI336" s="1"/>
  <c r="E336"/>
  <c r="AN334"/>
  <c r="AQ334" s="1"/>
  <c r="AH334"/>
  <c r="AC334"/>
  <c r="AP331"/>
  <c r="AK331"/>
  <c r="AF331"/>
  <c r="E331"/>
  <c r="AN333"/>
  <c r="AH333"/>
  <c r="AC333"/>
  <c r="AP332"/>
  <c r="AK332"/>
  <c r="AF332"/>
  <c r="AI332" s="1"/>
  <c r="E332"/>
  <c r="AN319"/>
  <c r="AQ319" s="1"/>
  <c r="AH319"/>
  <c r="AC319"/>
  <c r="AP318"/>
  <c r="AK318"/>
  <c r="AF318"/>
  <c r="E318"/>
  <c r="AN317"/>
  <c r="AH317"/>
  <c r="AB317"/>
  <c r="AN316"/>
  <c r="AQ316" s="1"/>
  <c r="AH316"/>
  <c r="AC316"/>
  <c r="AP315"/>
  <c r="AK315"/>
  <c r="AF315"/>
  <c r="D315"/>
  <c r="F315" s="1"/>
  <c r="AL314"/>
  <c r="AG314"/>
  <c r="AB314"/>
  <c r="AO323"/>
  <c r="AJ323"/>
  <c r="AD323"/>
  <c r="D323"/>
  <c r="AL322"/>
  <c r="AG322"/>
  <c r="AP321"/>
  <c r="AK321"/>
  <c r="AF321"/>
  <c r="AI321" s="1"/>
  <c r="E321"/>
  <c r="AN320"/>
  <c r="AQ320" s="1"/>
  <c r="AH320"/>
  <c r="AC320"/>
  <c r="AP325"/>
  <c r="AK325"/>
  <c r="AF325"/>
  <c r="E325"/>
  <c r="AN324"/>
  <c r="AH324"/>
  <c r="AC324"/>
  <c r="AP326"/>
  <c r="AK326"/>
  <c r="AF326"/>
  <c r="AI326" s="1"/>
  <c r="E326"/>
  <c r="AN300"/>
  <c r="AQ300" s="1"/>
  <c r="AH300"/>
  <c r="AB359"/>
  <c r="AE359" s="1"/>
  <c r="D358"/>
  <c r="F358" s="1"/>
  <c r="AK356"/>
  <c r="E356"/>
  <c r="AH355"/>
  <c r="AP354"/>
  <c r="AF354"/>
  <c r="AI354" s="1"/>
  <c r="AN353"/>
  <c r="AQ353" s="1"/>
  <c r="AC353"/>
  <c r="AK352"/>
  <c r="E352"/>
  <c r="AH351"/>
  <c r="AP350"/>
  <c r="E350"/>
  <c r="AL349"/>
  <c r="AF349"/>
  <c r="AO348"/>
  <c r="AJ348"/>
  <c r="AB348"/>
  <c r="AN347"/>
  <c r="AH347"/>
  <c r="AC347"/>
  <c r="AP378"/>
  <c r="AK378"/>
  <c r="AF378"/>
  <c r="AI378" s="1"/>
  <c r="E378"/>
  <c r="AN377"/>
  <c r="AH377"/>
  <c r="AC377"/>
  <c r="AP376"/>
  <c r="AK376"/>
  <c r="AF376"/>
  <c r="E376"/>
  <c r="AN375"/>
  <c r="AH375"/>
  <c r="AC375"/>
  <c r="AP374"/>
  <c r="AK374"/>
  <c r="AF374"/>
  <c r="E374"/>
  <c r="AN373"/>
  <c r="AQ373" s="1"/>
  <c r="AH373"/>
  <c r="AC373"/>
  <c r="AP372"/>
  <c r="AK372"/>
  <c r="AF372"/>
  <c r="E372"/>
  <c r="AN371"/>
  <c r="AH371"/>
  <c r="AC371"/>
  <c r="AP370"/>
  <c r="AK370"/>
  <c r="AF370"/>
  <c r="AI370" s="1"/>
  <c r="E370"/>
  <c r="AN369"/>
  <c r="AH369"/>
  <c r="AC369"/>
  <c r="AP368"/>
  <c r="AK368"/>
  <c r="AF368"/>
  <c r="E368"/>
  <c r="AN367"/>
  <c r="AH367"/>
  <c r="AC367"/>
  <c r="AP366"/>
  <c r="AK366"/>
  <c r="AF366"/>
  <c r="AL365"/>
  <c r="AG365"/>
  <c r="AB365"/>
  <c r="AO364"/>
  <c r="AJ364"/>
  <c r="AD364"/>
  <c r="D364"/>
  <c r="AL363"/>
  <c r="AG363"/>
  <c r="AB363"/>
  <c r="AE363" s="1"/>
  <c r="AO382"/>
  <c r="AJ382"/>
  <c r="AD382"/>
  <c r="D382"/>
  <c r="F382" s="1"/>
  <c r="AL381"/>
  <c r="AG381"/>
  <c r="AB381"/>
  <c r="AO380"/>
  <c r="AJ380"/>
  <c r="AD380"/>
  <c r="D380"/>
  <c r="AL379"/>
  <c r="AG379"/>
  <c r="AB379"/>
  <c r="AO342"/>
  <c r="AJ342"/>
  <c r="AM342" s="1"/>
  <c r="AD342"/>
  <c r="D342"/>
  <c r="F342" s="1"/>
  <c r="AL343"/>
  <c r="AG343"/>
  <c r="AB343"/>
  <c r="AO340"/>
  <c r="AJ340"/>
  <c r="AD340"/>
  <c r="D340"/>
  <c r="AL337"/>
  <c r="AG337"/>
  <c r="AB337"/>
  <c r="AE337" s="1"/>
  <c r="AO336"/>
  <c r="AJ336"/>
  <c r="AD336"/>
  <c r="D336"/>
  <c r="F336" s="1"/>
  <c r="AL334"/>
  <c r="AG334"/>
  <c r="AB334"/>
  <c r="AO331"/>
  <c r="AJ331"/>
  <c r="AD331"/>
  <c r="D331"/>
  <c r="AL333"/>
  <c r="AG333"/>
  <c r="AB333"/>
  <c r="AO332"/>
  <c r="AJ332"/>
  <c r="AM332" s="1"/>
  <c r="AD332"/>
  <c r="D332"/>
  <c r="F332" s="1"/>
  <c r="AL319"/>
  <c r="AG319"/>
  <c r="AB319"/>
  <c r="AO318"/>
  <c r="AJ318"/>
  <c r="AD318"/>
  <c r="D318"/>
  <c r="AL317"/>
  <c r="AG317"/>
  <c r="E317"/>
  <c r="AL316"/>
  <c r="AG316"/>
  <c r="AB316"/>
  <c r="AO315"/>
  <c r="AJ315"/>
  <c r="AD315"/>
  <c r="AP314"/>
  <c r="AK314"/>
  <c r="AF314"/>
  <c r="E314"/>
  <c r="AN323"/>
  <c r="AH323"/>
  <c r="AC323"/>
  <c r="AP322"/>
  <c r="AK322"/>
  <c r="AF322"/>
  <c r="AI322" s="1"/>
  <c r="AO321"/>
  <c r="AJ321"/>
  <c r="AD321"/>
  <c r="D321"/>
  <c r="F321" s="1"/>
  <c r="AL320"/>
  <c r="AG320"/>
  <c r="AB320"/>
  <c r="AD325"/>
  <c r="AB324"/>
  <c r="AE324" s="1"/>
  <c r="D326"/>
  <c r="F326" s="1"/>
  <c r="AB300"/>
  <c r="AK299"/>
  <c r="AD299"/>
  <c r="D299"/>
  <c r="AL298"/>
  <c r="AG298"/>
  <c r="AB298"/>
  <c r="AO297"/>
  <c r="AJ297"/>
  <c r="AD297"/>
  <c r="D297"/>
  <c r="AL296"/>
  <c r="AG296"/>
  <c r="AB296"/>
  <c r="AO295"/>
  <c r="AJ295"/>
  <c r="AD295"/>
  <c r="D295"/>
  <c r="AL294"/>
  <c r="AG294"/>
  <c r="AB294"/>
  <c r="AO293"/>
  <c r="AJ293"/>
  <c r="AD293"/>
  <c r="D293"/>
  <c r="AL292"/>
  <c r="AG292"/>
  <c r="AB292"/>
  <c r="AO291"/>
  <c r="AJ291"/>
  <c r="AD291"/>
  <c r="D291"/>
  <c r="AL290"/>
  <c r="AG290"/>
  <c r="AB290"/>
  <c r="AO289"/>
  <c r="AJ289"/>
  <c r="AD289"/>
  <c r="D289"/>
  <c r="AL288"/>
  <c r="AG288"/>
  <c r="AB288"/>
  <c r="AO287"/>
  <c r="AJ287"/>
  <c r="AD287"/>
  <c r="D287"/>
  <c r="AL286"/>
  <c r="AG286"/>
  <c r="AB286"/>
  <c r="AO285"/>
  <c r="AJ285"/>
  <c r="AD285"/>
  <c r="D285"/>
  <c r="AL284"/>
  <c r="AG284"/>
  <c r="AB284"/>
  <c r="AO283"/>
  <c r="AJ283"/>
  <c r="AD283"/>
  <c r="D283"/>
  <c r="AL282"/>
  <c r="AG282"/>
  <c r="AB282"/>
  <c r="AO281"/>
  <c r="AJ281"/>
  <c r="AD281"/>
  <c r="D281"/>
  <c r="AL280"/>
  <c r="AG280"/>
  <c r="AB280"/>
  <c r="AO279"/>
  <c r="AJ279"/>
  <c r="AD279"/>
  <c r="D279"/>
  <c r="AL278"/>
  <c r="AG278"/>
  <c r="AB278"/>
  <c r="AO277"/>
  <c r="AJ277"/>
  <c r="AD277"/>
  <c r="D277"/>
  <c r="AL276"/>
  <c r="AG276"/>
  <c r="AB276"/>
  <c r="AO275"/>
  <c r="AJ275"/>
  <c r="AD275"/>
  <c r="D275"/>
  <c r="AL274"/>
  <c r="AG274"/>
  <c r="AB274"/>
  <c r="AO273"/>
  <c r="AJ273"/>
  <c r="AD273"/>
  <c r="D273"/>
  <c r="AL272"/>
  <c r="AG272"/>
  <c r="AB272"/>
  <c r="AO271"/>
  <c r="AJ271"/>
  <c r="AD271"/>
  <c r="D271"/>
  <c r="AL270"/>
  <c r="AG270"/>
  <c r="AB270"/>
  <c r="AO269"/>
  <c r="AJ269"/>
  <c r="AD269"/>
  <c r="D269"/>
  <c r="AL311"/>
  <c r="AG311"/>
  <c r="AB311"/>
  <c r="AO310"/>
  <c r="AJ310"/>
  <c r="AD310"/>
  <c r="D310"/>
  <c r="AL309"/>
  <c r="AG309"/>
  <c r="AB309"/>
  <c r="AO308"/>
  <c r="AJ308"/>
  <c r="AD308"/>
  <c r="D308"/>
  <c r="AL307"/>
  <c r="AG307"/>
  <c r="AB307"/>
  <c r="AO306"/>
  <c r="AJ306"/>
  <c r="AD306"/>
  <c r="D306"/>
  <c r="AL305"/>
  <c r="AG305"/>
  <c r="AB305"/>
  <c r="AO304"/>
  <c r="AJ304"/>
  <c r="AD304"/>
  <c r="D304"/>
  <c r="AL303"/>
  <c r="AG303"/>
  <c r="AB303"/>
  <c r="AO302"/>
  <c r="AJ302"/>
  <c r="AD302"/>
  <c r="D302"/>
  <c r="AL301"/>
  <c r="AG301"/>
  <c r="AB301"/>
  <c r="AL263"/>
  <c r="AG263"/>
  <c r="AB263"/>
  <c r="AO262"/>
  <c r="AJ262"/>
  <c r="AD262"/>
  <c r="D262"/>
  <c r="AL261"/>
  <c r="AG261"/>
  <c r="AB261"/>
  <c r="AO266"/>
  <c r="AJ266"/>
  <c r="AD266"/>
  <c r="D266"/>
  <c r="AL265"/>
  <c r="AG265"/>
  <c r="AB265"/>
  <c r="AO264"/>
  <c r="AJ264"/>
  <c r="AD264"/>
  <c r="D264"/>
  <c r="AL232"/>
  <c r="AG232"/>
  <c r="AB232"/>
  <c r="AL231"/>
  <c r="AG231"/>
  <c r="AB231"/>
  <c r="AL233"/>
  <c r="AG233"/>
  <c r="AB233"/>
  <c r="AL253"/>
  <c r="AG253"/>
  <c r="AB253"/>
  <c r="AO252"/>
  <c r="AJ252"/>
  <c r="AD252"/>
  <c r="D252"/>
  <c r="D325"/>
  <c r="F325" s="1"/>
  <c r="AO326"/>
  <c r="AL300"/>
  <c r="AP299"/>
  <c r="AJ299"/>
  <c r="AC299"/>
  <c r="AP298"/>
  <c r="AK298"/>
  <c r="AF298"/>
  <c r="E298"/>
  <c r="AN297"/>
  <c r="AH297"/>
  <c r="AC297"/>
  <c r="AP296"/>
  <c r="AK296"/>
  <c r="AF296"/>
  <c r="E296"/>
  <c r="AN295"/>
  <c r="AH295"/>
  <c r="AC295"/>
  <c r="AP294"/>
  <c r="AK294"/>
  <c r="AF294"/>
  <c r="E294"/>
  <c r="AN293"/>
  <c r="AH293"/>
  <c r="AC293"/>
  <c r="AP292"/>
  <c r="AK292"/>
  <c r="AF292"/>
  <c r="E292"/>
  <c r="AN291"/>
  <c r="AH291"/>
  <c r="AC291"/>
  <c r="AP290"/>
  <c r="AK290"/>
  <c r="AF290"/>
  <c r="E290"/>
  <c r="AN289"/>
  <c r="AH289"/>
  <c r="AC289"/>
  <c r="AP288"/>
  <c r="AK288"/>
  <c r="AF288"/>
  <c r="E288"/>
  <c r="AN287"/>
  <c r="AH287"/>
  <c r="AC287"/>
  <c r="AP286"/>
  <c r="AK286"/>
  <c r="AF286"/>
  <c r="E286"/>
  <c r="AN285"/>
  <c r="AH285"/>
  <c r="AC285"/>
  <c r="AP284"/>
  <c r="AK284"/>
  <c r="AF284"/>
  <c r="E284"/>
  <c r="AN283"/>
  <c r="AH283"/>
  <c r="AC283"/>
  <c r="AP282"/>
  <c r="AK282"/>
  <c r="AF282"/>
  <c r="E282"/>
  <c r="AN281"/>
  <c r="AH281"/>
  <c r="AC281"/>
  <c r="AP280"/>
  <c r="AK280"/>
  <c r="AF280"/>
  <c r="E280"/>
  <c r="AN279"/>
  <c r="AH279"/>
  <c r="AC279"/>
  <c r="AP278"/>
  <c r="AK278"/>
  <c r="AF278"/>
  <c r="E278"/>
  <c r="AN277"/>
  <c r="AH277"/>
  <c r="AC277"/>
  <c r="AP276"/>
  <c r="AK276"/>
  <c r="AF276"/>
  <c r="E276"/>
  <c r="AN275"/>
  <c r="AH275"/>
  <c r="AC275"/>
  <c r="AP274"/>
  <c r="AK274"/>
  <c r="AF274"/>
  <c r="E274"/>
  <c r="AN273"/>
  <c r="AH273"/>
  <c r="AC273"/>
  <c r="AP272"/>
  <c r="AK272"/>
  <c r="AF272"/>
  <c r="E272"/>
  <c r="AN271"/>
  <c r="AH271"/>
  <c r="AC271"/>
  <c r="AP270"/>
  <c r="AK270"/>
  <c r="AF270"/>
  <c r="E270"/>
  <c r="AN269"/>
  <c r="AH269"/>
  <c r="AC269"/>
  <c r="AP311"/>
  <c r="AK311"/>
  <c r="AF311"/>
  <c r="E311"/>
  <c r="AN310"/>
  <c r="AH310"/>
  <c r="AC310"/>
  <c r="AP309"/>
  <c r="AK309"/>
  <c r="AF309"/>
  <c r="E309"/>
  <c r="AN308"/>
  <c r="AH308"/>
  <c r="AC308"/>
  <c r="AP307"/>
  <c r="AK307"/>
  <c r="AF307"/>
  <c r="E307"/>
  <c r="AN306"/>
  <c r="AH306"/>
  <c r="AC306"/>
  <c r="AP305"/>
  <c r="AK305"/>
  <c r="AF305"/>
  <c r="E305"/>
  <c r="AN304"/>
  <c r="AH304"/>
  <c r="AC304"/>
  <c r="AP303"/>
  <c r="AK303"/>
  <c r="AF303"/>
  <c r="E303"/>
  <c r="AN302"/>
  <c r="AH302"/>
  <c r="AC302"/>
  <c r="AP301"/>
  <c r="AK301"/>
  <c r="AF301"/>
  <c r="E301"/>
  <c r="AP263"/>
  <c r="AK263"/>
  <c r="AF263"/>
  <c r="E263"/>
  <c r="AN262"/>
  <c r="AH262"/>
  <c r="AC262"/>
  <c r="AP261"/>
  <c r="AK261"/>
  <c r="AF261"/>
  <c r="E261"/>
  <c r="AN266"/>
  <c r="AH266"/>
  <c r="AC266"/>
  <c r="AP265"/>
  <c r="AK265"/>
  <c r="AF265"/>
  <c r="E265"/>
  <c r="AN264"/>
  <c r="AO325"/>
  <c r="AL324"/>
  <c r="AJ326"/>
  <c r="AM326" s="1"/>
  <c r="AG300"/>
  <c r="AO299"/>
  <c r="AH299"/>
  <c r="AB299"/>
  <c r="AO298"/>
  <c r="AJ298"/>
  <c r="AM298" s="1"/>
  <c r="AD298"/>
  <c r="D298"/>
  <c r="AL297"/>
  <c r="AG297"/>
  <c r="AB297"/>
  <c r="AO296"/>
  <c r="AJ296"/>
  <c r="AM296" s="1"/>
  <c r="AD296"/>
  <c r="D296"/>
  <c r="AL295"/>
  <c r="AG295"/>
  <c r="AB295"/>
  <c r="AE295" s="1"/>
  <c r="AO294"/>
  <c r="AJ294"/>
  <c r="AD294"/>
  <c r="D294"/>
  <c r="F294" s="1"/>
  <c r="AL293"/>
  <c r="AG293"/>
  <c r="AB293"/>
  <c r="AE293" s="1"/>
  <c r="AO292"/>
  <c r="AJ292"/>
  <c r="AD292"/>
  <c r="D292"/>
  <c r="F292" s="1"/>
  <c r="AL291"/>
  <c r="AG291"/>
  <c r="AB291"/>
  <c r="AO290"/>
  <c r="AJ290"/>
  <c r="AM290" s="1"/>
  <c r="AD290"/>
  <c r="D290"/>
  <c r="AL289"/>
  <c r="AG289"/>
  <c r="AB289"/>
  <c r="AO288"/>
  <c r="AJ288"/>
  <c r="AM288" s="1"/>
  <c r="AD288"/>
  <c r="D288"/>
  <c r="AL287"/>
  <c r="AG287"/>
  <c r="AB287"/>
  <c r="AE287" s="1"/>
  <c r="AO286"/>
  <c r="AJ286"/>
  <c r="AD286"/>
  <c r="D286"/>
  <c r="F286" s="1"/>
  <c r="AL285"/>
  <c r="AG285"/>
  <c r="AB285"/>
  <c r="AE285" s="1"/>
  <c r="AO284"/>
  <c r="AJ284"/>
  <c r="AD284"/>
  <c r="D284"/>
  <c r="F284" s="1"/>
  <c r="AL283"/>
  <c r="AG283"/>
  <c r="AB283"/>
  <c r="AO282"/>
  <c r="AJ282"/>
  <c r="AM282" s="1"/>
  <c r="AD282"/>
  <c r="D282"/>
  <c r="AL281"/>
  <c r="AG281"/>
  <c r="AB281"/>
  <c r="AO280"/>
  <c r="AJ280"/>
  <c r="AM280" s="1"/>
  <c r="AD280"/>
  <c r="D280"/>
  <c r="AL279"/>
  <c r="AG279"/>
  <c r="AB279"/>
  <c r="AE279" s="1"/>
  <c r="AO278"/>
  <c r="AJ278"/>
  <c r="AD278"/>
  <c r="D278"/>
  <c r="F278" s="1"/>
  <c r="AL277"/>
  <c r="AG277"/>
  <c r="AB277"/>
  <c r="AE277" s="1"/>
  <c r="AO276"/>
  <c r="AJ276"/>
  <c r="AD276"/>
  <c r="D276"/>
  <c r="F276" s="1"/>
  <c r="AL275"/>
  <c r="AG275"/>
  <c r="AB275"/>
  <c r="AO274"/>
  <c r="AJ274"/>
  <c r="AM274" s="1"/>
  <c r="AD274"/>
  <c r="D274"/>
  <c r="AL273"/>
  <c r="AG273"/>
  <c r="AB273"/>
  <c r="AO272"/>
  <c r="AJ272"/>
  <c r="AM272" s="1"/>
  <c r="AD272"/>
  <c r="D272"/>
  <c r="AL271"/>
  <c r="AG271"/>
  <c r="AB271"/>
  <c r="AE271" s="1"/>
  <c r="AO270"/>
  <c r="AJ270"/>
  <c r="AD270"/>
  <c r="D270"/>
  <c r="F270" s="1"/>
  <c r="AL269"/>
  <c r="AG269"/>
  <c r="AB269"/>
  <c r="AE269" s="1"/>
  <c r="AO311"/>
  <c r="AJ311"/>
  <c r="AD311"/>
  <c r="D311"/>
  <c r="F311" s="1"/>
  <c r="AL310"/>
  <c r="AG310"/>
  <c r="AB310"/>
  <c r="AO309"/>
  <c r="AJ309"/>
  <c r="AM309" s="1"/>
  <c r="AD309"/>
  <c r="D309"/>
  <c r="AL308"/>
  <c r="AG308"/>
  <c r="AB308"/>
  <c r="AO307"/>
  <c r="AJ307"/>
  <c r="AM307" s="1"/>
  <c r="AD307"/>
  <c r="D307"/>
  <c r="AL306"/>
  <c r="AG306"/>
  <c r="AB306"/>
  <c r="AE306" s="1"/>
  <c r="AO305"/>
  <c r="AJ305"/>
  <c r="AD305"/>
  <c r="D305"/>
  <c r="F305" s="1"/>
  <c r="AL304"/>
  <c r="AG304"/>
  <c r="AB304"/>
  <c r="AE304" s="1"/>
  <c r="AO303"/>
  <c r="AJ303"/>
  <c r="AD303"/>
  <c r="D303"/>
  <c r="F303" s="1"/>
  <c r="AL302"/>
  <c r="AG302"/>
  <c r="AB302"/>
  <c r="AO301"/>
  <c r="AJ301"/>
  <c r="AM301" s="1"/>
  <c r="AD301"/>
  <c r="D301"/>
  <c r="AO263"/>
  <c r="AJ263"/>
  <c r="AM263" s="1"/>
  <c r="AD263"/>
  <c r="D263"/>
  <c r="AL262"/>
  <c r="AG262"/>
  <c r="AB262"/>
  <c r="AO261"/>
  <c r="AJ261"/>
  <c r="AD261"/>
  <c r="D261"/>
  <c r="AL266"/>
  <c r="AG266"/>
  <c r="AB266"/>
  <c r="AE266" s="1"/>
  <c r="AO265"/>
  <c r="AJ265"/>
  <c r="AD265"/>
  <c r="D265"/>
  <c r="F265" s="1"/>
  <c r="AL264"/>
  <c r="AG264"/>
  <c r="AB264"/>
  <c r="AO232"/>
  <c r="AJ232"/>
  <c r="AD232"/>
  <c r="AO231"/>
  <c r="AJ231"/>
  <c r="AD231"/>
  <c r="AO233"/>
  <c r="AJ233"/>
  <c r="AD233"/>
  <c r="AO253"/>
  <c r="AJ253"/>
  <c r="AD253"/>
  <c r="D253"/>
  <c r="AL252"/>
  <c r="AG252"/>
  <c r="AJ325"/>
  <c r="AM325" s="1"/>
  <c r="AG324"/>
  <c r="AD326"/>
  <c r="AC300"/>
  <c r="AN299"/>
  <c r="AF299"/>
  <c r="AI299" s="1"/>
  <c r="E299"/>
  <c r="AN298"/>
  <c r="AH298"/>
  <c r="AC298"/>
  <c r="AP297"/>
  <c r="AK297"/>
  <c r="AF297"/>
  <c r="E297"/>
  <c r="AN296"/>
  <c r="AH296"/>
  <c r="AC296"/>
  <c r="AP295"/>
  <c r="AK295"/>
  <c r="AF295"/>
  <c r="E295"/>
  <c r="AN294"/>
  <c r="AQ294" s="1"/>
  <c r="AH294"/>
  <c r="AC294"/>
  <c r="AP293"/>
  <c r="AK293"/>
  <c r="AF293"/>
  <c r="E293"/>
  <c r="AN292"/>
  <c r="AH292"/>
  <c r="AC292"/>
  <c r="AP291"/>
  <c r="AK291"/>
  <c r="AF291"/>
  <c r="AI291" s="1"/>
  <c r="E291"/>
  <c r="AN290"/>
  <c r="AH290"/>
  <c r="AC290"/>
  <c r="AP289"/>
  <c r="AK289"/>
  <c r="AF289"/>
  <c r="E289"/>
  <c r="AN288"/>
  <c r="AH288"/>
  <c r="AC288"/>
  <c r="AP287"/>
  <c r="AK287"/>
  <c r="AF287"/>
  <c r="E287"/>
  <c r="AN286"/>
  <c r="AQ286" s="1"/>
  <c r="AH286"/>
  <c r="AC286"/>
  <c r="AP285"/>
  <c r="AK285"/>
  <c r="AF285"/>
  <c r="E285"/>
  <c r="AN284"/>
  <c r="AH284"/>
  <c r="AC284"/>
  <c r="AP283"/>
  <c r="AK283"/>
  <c r="AF283"/>
  <c r="AI283" s="1"/>
  <c r="E283"/>
  <c r="AN282"/>
  <c r="AH282"/>
  <c r="AC282"/>
  <c r="AP281"/>
  <c r="AK281"/>
  <c r="AF281"/>
  <c r="E281"/>
  <c r="AN280"/>
  <c r="AH280"/>
  <c r="AC280"/>
  <c r="AP279"/>
  <c r="AK279"/>
  <c r="AF279"/>
  <c r="E279"/>
  <c r="AN278"/>
  <c r="AQ278" s="1"/>
  <c r="AH278"/>
  <c r="AC278"/>
  <c r="AP277"/>
  <c r="AK277"/>
  <c r="AF277"/>
  <c r="E277"/>
  <c r="AN276"/>
  <c r="AH276"/>
  <c r="AC276"/>
  <c r="AP275"/>
  <c r="AK275"/>
  <c r="AF275"/>
  <c r="AI275" s="1"/>
  <c r="E275"/>
  <c r="AN274"/>
  <c r="AH274"/>
  <c r="AC274"/>
  <c r="AP273"/>
  <c r="AK273"/>
  <c r="AF273"/>
  <c r="E273"/>
  <c r="AN272"/>
  <c r="AH272"/>
  <c r="AC272"/>
  <c r="AP271"/>
  <c r="AK271"/>
  <c r="AF271"/>
  <c r="E271"/>
  <c r="AN270"/>
  <c r="AQ270" s="1"/>
  <c r="AH270"/>
  <c r="AC270"/>
  <c r="AP269"/>
  <c r="AK269"/>
  <c r="AF269"/>
  <c r="E269"/>
  <c r="AN311"/>
  <c r="AH311"/>
  <c r="AC311"/>
  <c r="AP310"/>
  <c r="AK310"/>
  <c r="AF310"/>
  <c r="AI310" s="1"/>
  <c r="E310"/>
  <c r="AN309"/>
  <c r="AH309"/>
  <c r="AC309"/>
  <c r="AP308"/>
  <c r="AK308"/>
  <c r="AF308"/>
  <c r="E308"/>
  <c r="AN307"/>
  <c r="AH307"/>
  <c r="AC307"/>
  <c r="AP306"/>
  <c r="AK306"/>
  <c r="AF306"/>
  <c r="E306"/>
  <c r="AN305"/>
  <c r="AQ305" s="1"/>
  <c r="AH305"/>
  <c r="AC305"/>
  <c r="AP304"/>
  <c r="AK304"/>
  <c r="AF304"/>
  <c r="E304"/>
  <c r="AN303"/>
  <c r="AH303"/>
  <c r="AC303"/>
  <c r="AP302"/>
  <c r="AK302"/>
  <c r="AF302"/>
  <c r="AI302" s="1"/>
  <c r="E302"/>
  <c r="AN301"/>
  <c r="AH301"/>
  <c r="AC301"/>
  <c r="AN263"/>
  <c r="AH263"/>
  <c r="AC263"/>
  <c r="AP262"/>
  <c r="AK262"/>
  <c r="AF262"/>
  <c r="E262"/>
  <c r="AN261"/>
  <c r="AH261"/>
  <c r="AC261"/>
  <c r="AP266"/>
  <c r="AK266"/>
  <c r="AF266"/>
  <c r="E266"/>
  <c r="AN265"/>
  <c r="AQ265" s="1"/>
  <c r="AH265"/>
  <c r="AC265"/>
  <c r="AP264"/>
  <c r="AK264"/>
  <c r="AF264"/>
  <c r="AH264"/>
  <c r="AN232"/>
  <c r="AC232"/>
  <c r="AH231"/>
  <c r="AN233"/>
  <c r="AC233"/>
  <c r="AH253"/>
  <c r="AP252"/>
  <c r="AF252"/>
  <c r="AP251"/>
  <c r="AK251"/>
  <c r="AF251"/>
  <c r="E251"/>
  <c r="AN250"/>
  <c r="AH250"/>
  <c r="AC250"/>
  <c r="AP249"/>
  <c r="AK249"/>
  <c r="AF249"/>
  <c r="E249"/>
  <c r="AN248"/>
  <c r="AH248"/>
  <c r="AB248"/>
  <c r="AN247"/>
  <c r="AH247"/>
  <c r="AC247"/>
  <c r="AP246"/>
  <c r="AK246"/>
  <c r="AF246"/>
  <c r="E246"/>
  <c r="AN245"/>
  <c r="AH245"/>
  <c r="AC245"/>
  <c r="AP259"/>
  <c r="AK259"/>
  <c r="AF259"/>
  <c r="E259"/>
  <c r="AN258"/>
  <c r="AH258"/>
  <c r="AC258"/>
  <c r="AP257"/>
  <c r="AK257"/>
  <c r="AF257"/>
  <c r="E257"/>
  <c r="AN256"/>
  <c r="AH256"/>
  <c r="AC256"/>
  <c r="AP255"/>
  <c r="AK255"/>
  <c r="AF255"/>
  <c r="E255"/>
  <c r="AN254"/>
  <c r="AH254"/>
  <c r="AC254"/>
  <c r="AN239"/>
  <c r="AH239"/>
  <c r="AC239"/>
  <c r="AP238"/>
  <c r="AK238"/>
  <c r="AF238"/>
  <c r="E238"/>
  <c r="AN237"/>
  <c r="AH237"/>
  <c r="AC237"/>
  <c r="AP236"/>
  <c r="AK236"/>
  <c r="AF236"/>
  <c r="E236"/>
  <c r="AN241"/>
  <c r="AH241"/>
  <c r="AC241"/>
  <c r="AP240"/>
  <c r="AK240"/>
  <c r="AF240"/>
  <c r="E240"/>
  <c r="AN242"/>
  <c r="AH242"/>
  <c r="AC242"/>
  <c r="AP226"/>
  <c r="AK226"/>
  <c r="AF226"/>
  <c r="AP225"/>
  <c r="AK225"/>
  <c r="AD225"/>
  <c r="AO230"/>
  <c r="AJ230"/>
  <c r="AD230"/>
  <c r="AO229"/>
  <c r="AJ229"/>
  <c r="AD229"/>
  <c r="AO228"/>
  <c r="AJ228"/>
  <c r="AD228"/>
  <c r="AO227"/>
  <c r="AJ227"/>
  <c r="AD227"/>
  <c r="AL217"/>
  <c r="AG217"/>
  <c r="AB217"/>
  <c r="AL216"/>
  <c r="AG216"/>
  <c r="AB216"/>
  <c r="AL215"/>
  <c r="AG215"/>
  <c r="AB215"/>
  <c r="AO219"/>
  <c r="AJ219"/>
  <c r="AD219"/>
  <c r="AO218"/>
  <c r="AJ218"/>
  <c r="AD218"/>
  <c r="AO220"/>
  <c r="AJ220"/>
  <c r="AD220"/>
  <c r="AL209"/>
  <c r="AG209"/>
  <c r="AB209"/>
  <c r="AF210"/>
  <c r="AK210"/>
  <c r="AP210"/>
  <c r="AL211"/>
  <c r="AG211"/>
  <c r="AB211"/>
  <c r="AL208"/>
  <c r="AG208"/>
  <c r="AB208"/>
  <c r="AO212"/>
  <c r="AJ212"/>
  <c r="AD212"/>
  <c r="AO204"/>
  <c r="AJ204"/>
  <c r="AD204"/>
  <c r="AO203"/>
  <c r="AJ203"/>
  <c r="AD203"/>
  <c r="AO202"/>
  <c r="AJ202"/>
  <c r="AD202"/>
  <c r="AO201"/>
  <c r="AJ201"/>
  <c r="AD201"/>
  <c r="AN205"/>
  <c r="AH205"/>
  <c r="AC205"/>
  <c r="AP193"/>
  <c r="AK193"/>
  <c r="AF193"/>
  <c r="AP194"/>
  <c r="AK194"/>
  <c r="AF194"/>
  <c r="AP192"/>
  <c r="AK192"/>
  <c r="AF192"/>
  <c r="E192"/>
  <c r="E191" s="1"/>
  <c r="AN196"/>
  <c r="AH196"/>
  <c r="AC196"/>
  <c r="AN195"/>
  <c r="AH195"/>
  <c r="AC195"/>
  <c r="AN197"/>
  <c r="AH197"/>
  <c r="AC197"/>
  <c r="AN185"/>
  <c r="AH185"/>
  <c r="AC185"/>
  <c r="AN184"/>
  <c r="AH184"/>
  <c r="AC184"/>
  <c r="AN183"/>
  <c r="AH183"/>
  <c r="AC183"/>
  <c r="AN182"/>
  <c r="AH182"/>
  <c r="AC182"/>
  <c r="AN181"/>
  <c r="AH181"/>
  <c r="AC181"/>
  <c r="AN180"/>
  <c r="AH180"/>
  <c r="AC180"/>
  <c r="AN179"/>
  <c r="AH179"/>
  <c r="AC179"/>
  <c r="AN178"/>
  <c r="AH178"/>
  <c r="AC178"/>
  <c r="AN177"/>
  <c r="AH177"/>
  <c r="AC177"/>
  <c r="AN176"/>
  <c r="AH176"/>
  <c r="AC176"/>
  <c r="AN175"/>
  <c r="AH175"/>
  <c r="AC175"/>
  <c r="AN174"/>
  <c r="AH174"/>
  <c r="AC174"/>
  <c r="AN173"/>
  <c r="AH173"/>
  <c r="AC173"/>
  <c r="AN172"/>
  <c r="AH172"/>
  <c r="AC172"/>
  <c r="AN171"/>
  <c r="AH171"/>
  <c r="AB171"/>
  <c r="AL170"/>
  <c r="AG170"/>
  <c r="AB170"/>
  <c r="AL189"/>
  <c r="AG189"/>
  <c r="AB189"/>
  <c r="AL188"/>
  <c r="AG188"/>
  <c r="AB188"/>
  <c r="AL187"/>
  <c r="AG187"/>
  <c r="AB187"/>
  <c r="AL186"/>
  <c r="AG186"/>
  <c r="AB186"/>
  <c r="AL166"/>
  <c r="AG166"/>
  <c r="AB166"/>
  <c r="AL167"/>
  <c r="AG167"/>
  <c r="AB167"/>
  <c r="AL168"/>
  <c r="AG168"/>
  <c r="AB168"/>
  <c r="AL169"/>
  <c r="AG169"/>
  <c r="AB169"/>
  <c r="AL158"/>
  <c r="AG158"/>
  <c r="AP157"/>
  <c r="AK157"/>
  <c r="AF157"/>
  <c r="AP156"/>
  <c r="AK156"/>
  <c r="AF156"/>
  <c r="AP155"/>
  <c r="AK155"/>
  <c r="AF155"/>
  <c r="AP154"/>
  <c r="AK154"/>
  <c r="AF154"/>
  <c r="AP153"/>
  <c r="AK153"/>
  <c r="AF153"/>
  <c r="AP152"/>
  <c r="AK152"/>
  <c r="AF152"/>
  <c r="AP151"/>
  <c r="AK151"/>
  <c r="AF151"/>
  <c r="AP161"/>
  <c r="AK161"/>
  <c r="AF161"/>
  <c r="AP160"/>
  <c r="AK160"/>
  <c r="AF160"/>
  <c r="AP159"/>
  <c r="AK159"/>
  <c r="AF159"/>
  <c r="AP140"/>
  <c r="AK140"/>
  <c r="AF140"/>
  <c r="AP139"/>
  <c r="AK139"/>
  <c r="AF139"/>
  <c r="AB141"/>
  <c r="AG141"/>
  <c r="AL141"/>
  <c r="AB142"/>
  <c r="AG142"/>
  <c r="AL142"/>
  <c r="AP143"/>
  <c r="AK143"/>
  <c r="AF143"/>
  <c r="AP138"/>
  <c r="AK138"/>
  <c r="AF138"/>
  <c r="AP145"/>
  <c r="AK145"/>
  <c r="AF145"/>
  <c r="AP144"/>
  <c r="AK144"/>
  <c r="AF144"/>
  <c r="AP146"/>
  <c r="AK146"/>
  <c r="AF146"/>
  <c r="AP137"/>
  <c r="AK137"/>
  <c r="AF137"/>
  <c r="AP136"/>
  <c r="AK136"/>
  <c r="AF136"/>
  <c r="AP135"/>
  <c r="AK135"/>
  <c r="AF135"/>
  <c r="AP147"/>
  <c r="AK147"/>
  <c r="AF147"/>
  <c r="AP125"/>
  <c r="AK125"/>
  <c r="AF125"/>
  <c r="AP124"/>
  <c r="AK124"/>
  <c r="AF124"/>
  <c r="AP123"/>
  <c r="AK123"/>
  <c r="AF123"/>
  <c r="AP122"/>
  <c r="AK122"/>
  <c r="AF122"/>
  <c r="AP121"/>
  <c r="AK121"/>
  <c r="AF121"/>
  <c r="AP120"/>
  <c r="AK120"/>
  <c r="AF120"/>
  <c r="AP128"/>
  <c r="AK128"/>
  <c r="AF128"/>
  <c r="AP127"/>
  <c r="AK127"/>
  <c r="AF127"/>
  <c r="AC264"/>
  <c r="AK232"/>
  <c r="AP231"/>
  <c r="AF231"/>
  <c r="AK233"/>
  <c r="AP253"/>
  <c r="AF253"/>
  <c r="AI253" s="1"/>
  <c r="AN252"/>
  <c r="AC252"/>
  <c r="AO251"/>
  <c r="AJ251"/>
  <c r="AD251"/>
  <c r="D251"/>
  <c r="F251" s="1"/>
  <c r="AL250"/>
  <c r="AG250"/>
  <c r="AB250"/>
  <c r="AO249"/>
  <c r="AJ249"/>
  <c r="AD249"/>
  <c r="D249"/>
  <c r="AL248"/>
  <c r="AG248"/>
  <c r="E248"/>
  <c r="AL247"/>
  <c r="AG247"/>
  <c r="AB247"/>
  <c r="AO246"/>
  <c r="AJ246"/>
  <c r="AD246"/>
  <c r="D246"/>
  <c r="F246" s="1"/>
  <c r="AL245"/>
  <c r="AG245"/>
  <c r="AB245"/>
  <c r="AO259"/>
  <c r="AJ259"/>
  <c r="AD259"/>
  <c r="D259"/>
  <c r="F259" s="1"/>
  <c r="AL258"/>
  <c r="AG258"/>
  <c r="AB258"/>
  <c r="AO257"/>
  <c r="AJ257"/>
  <c r="AD257"/>
  <c r="D257"/>
  <c r="AL256"/>
  <c r="AG256"/>
  <c r="AB256"/>
  <c r="AO255"/>
  <c r="AJ255"/>
  <c r="AD255"/>
  <c r="D255"/>
  <c r="F255" s="1"/>
  <c r="AL254"/>
  <c r="AG254"/>
  <c r="AB254"/>
  <c r="AL239"/>
  <c r="AG239"/>
  <c r="AB239"/>
  <c r="AO238"/>
  <c r="AJ238"/>
  <c r="AD238"/>
  <c r="D238"/>
  <c r="F238" s="1"/>
  <c r="AL237"/>
  <c r="AG237"/>
  <c r="AB237"/>
  <c r="AO236"/>
  <c r="AJ236"/>
  <c r="AD236"/>
  <c r="D236"/>
  <c r="AL241"/>
  <c r="AG241"/>
  <c r="AB241"/>
  <c r="AO240"/>
  <c r="AJ240"/>
  <c r="AD240"/>
  <c r="D240"/>
  <c r="F240" s="1"/>
  <c r="AL242"/>
  <c r="AG242"/>
  <c r="AB242"/>
  <c r="AO226"/>
  <c r="AJ226"/>
  <c r="AD226"/>
  <c r="AO225"/>
  <c r="AJ225"/>
  <c r="AC225"/>
  <c r="AN230"/>
  <c r="AH230"/>
  <c r="AC230"/>
  <c r="AN229"/>
  <c r="AH229"/>
  <c r="AC229"/>
  <c r="AN228"/>
  <c r="AH228"/>
  <c r="AC228"/>
  <c r="AN227"/>
  <c r="AH227"/>
  <c r="AC227"/>
  <c r="AP217"/>
  <c r="AK217"/>
  <c r="AF217"/>
  <c r="AP216"/>
  <c r="AK216"/>
  <c r="AF216"/>
  <c r="AP215"/>
  <c r="AK215"/>
  <c r="AF215"/>
  <c r="E215"/>
  <c r="E214" s="1"/>
  <c r="AN219"/>
  <c r="AH219"/>
  <c r="AC219"/>
  <c r="AN218"/>
  <c r="AH218"/>
  <c r="AC218"/>
  <c r="AN220"/>
  <c r="AH220"/>
  <c r="AC220"/>
  <c r="AP209"/>
  <c r="AK209"/>
  <c r="AF209"/>
  <c r="AB210"/>
  <c r="AG210"/>
  <c r="AL210"/>
  <c r="AP211"/>
  <c r="AK211"/>
  <c r="AF211"/>
  <c r="AP208"/>
  <c r="AK208"/>
  <c r="AF208"/>
  <c r="E208"/>
  <c r="E207" s="1"/>
  <c r="AN212"/>
  <c r="AH212"/>
  <c r="AC212"/>
  <c r="AN204"/>
  <c r="AH204"/>
  <c r="AC204"/>
  <c r="AN203"/>
  <c r="AH203"/>
  <c r="AC203"/>
  <c r="AN202"/>
  <c r="AH202"/>
  <c r="AC202"/>
  <c r="AN201"/>
  <c r="AH201"/>
  <c r="AB201"/>
  <c r="AL205"/>
  <c r="AG205"/>
  <c r="AB205"/>
  <c r="AO193"/>
  <c r="AJ193"/>
  <c r="AD193"/>
  <c r="AO194"/>
  <c r="AJ194"/>
  <c r="AD194"/>
  <c r="AO192"/>
  <c r="AJ192"/>
  <c r="AD192"/>
  <c r="D192"/>
  <c r="AL196"/>
  <c r="AG196"/>
  <c r="AB196"/>
  <c r="AL195"/>
  <c r="AG195"/>
  <c r="AB195"/>
  <c r="AL197"/>
  <c r="AG197"/>
  <c r="AB197"/>
  <c r="AL185"/>
  <c r="AG185"/>
  <c r="AB185"/>
  <c r="AL184"/>
  <c r="AG184"/>
  <c r="AB184"/>
  <c r="AL183"/>
  <c r="AG183"/>
  <c r="AB183"/>
  <c r="AL182"/>
  <c r="AG182"/>
  <c r="AB182"/>
  <c r="AL181"/>
  <c r="AG181"/>
  <c r="AB181"/>
  <c r="AL180"/>
  <c r="AG180"/>
  <c r="AB180"/>
  <c r="AL179"/>
  <c r="AG179"/>
  <c r="AB179"/>
  <c r="AL178"/>
  <c r="AG178"/>
  <c r="AB178"/>
  <c r="AL177"/>
  <c r="AG177"/>
  <c r="AB177"/>
  <c r="AL176"/>
  <c r="AG176"/>
  <c r="AB176"/>
  <c r="AL175"/>
  <c r="AG175"/>
  <c r="AB175"/>
  <c r="AL174"/>
  <c r="AG174"/>
  <c r="AB174"/>
  <c r="AL173"/>
  <c r="AG173"/>
  <c r="AB173"/>
  <c r="AL172"/>
  <c r="AG172"/>
  <c r="AB172"/>
  <c r="AL171"/>
  <c r="AG171"/>
  <c r="AP170"/>
  <c r="AK170"/>
  <c r="AF170"/>
  <c r="AP189"/>
  <c r="AK189"/>
  <c r="AF189"/>
  <c r="AP188"/>
  <c r="AK188"/>
  <c r="AF188"/>
  <c r="AP187"/>
  <c r="AK187"/>
  <c r="AF187"/>
  <c r="AP186"/>
  <c r="AK186"/>
  <c r="AF186"/>
  <c r="AP166"/>
  <c r="AK166"/>
  <c r="AF166"/>
  <c r="AP167"/>
  <c r="AK167"/>
  <c r="AF167"/>
  <c r="AP168"/>
  <c r="AK168"/>
  <c r="AF168"/>
  <c r="AP169"/>
  <c r="AK169"/>
  <c r="AF169"/>
  <c r="AP158"/>
  <c r="AK158"/>
  <c r="AF158"/>
  <c r="AO157"/>
  <c r="AJ157"/>
  <c r="AD157"/>
  <c r="AO156"/>
  <c r="AJ156"/>
  <c r="AD156"/>
  <c r="AO155"/>
  <c r="AJ155"/>
  <c r="AD155"/>
  <c r="AO154"/>
  <c r="AJ154"/>
  <c r="AD154"/>
  <c r="AO153"/>
  <c r="AJ153"/>
  <c r="AD153"/>
  <c r="AO152"/>
  <c r="AJ152"/>
  <c r="AD152"/>
  <c r="AO151"/>
  <c r="AJ151"/>
  <c r="AD151"/>
  <c r="AO161"/>
  <c r="AJ161"/>
  <c r="AD161"/>
  <c r="AO160"/>
  <c r="AJ160"/>
  <c r="AD160"/>
  <c r="AO159"/>
  <c r="AJ159"/>
  <c r="AD159"/>
  <c r="AO140"/>
  <c r="AJ140"/>
  <c r="AD140"/>
  <c r="AO139"/>
  <c r="AJ139"/>
  <c r="AD139"/>
  <c r="AC141"/>
  <c r="AH141"/>
  <c r="AN141"/>
  <c r="AC142"/>
  <c r="AH142"/>
  <c r="AN142"/>
  <c r="AO143"/>
  <c r="AJ143"/>
  <c r="AD143"/>
  <c r="AO138"/>
  <c r="AJ138"/>
  <c r="AD138"/>
  <c r="AO145"/>
  <c r="AJ145"/>
  <c r="AD145"/>
  <c r="AO144"/>
  <c r="AJ144"/>
  <c r="AD144"/>
  <c r="AO146"/>
  <c r="AJ146"/>
  <c r="AD146"/>
  <c r="AO137"/>
  <c r="AJ137"/>
  <c r="AD137"/>
  <c r="AO136"/>
  <c r="AJ136"/>
  <c r="AD136"/>
  <c r="AO135"/>
  <c r="AJ135"/>
  <c r="AD135"/>
  <c r="AO147"/>
  <c r="AJ147"/>
  <c r="AD147"/>
  <c r="AO125"/>
  <c r="AJ125"/>
  <c r="AD125"/>
  <c r="AO124"/>
  <c r="AJ124"/>
  <c r="AD124"/>
  <c r="AO123"/>
  <c r="AJ123"/>
  <c r="AD123"/>
  <c r="AO122"/>
  <c r="AJ122"/>
  <c r="AD122"/>
  <c r="AO121"/>
  <c r="AJ121"/>
  <c r="AD121"/>
  <c r="AO120"/>
  <c r="AJ120"/>
  <c r="AD120"/>
  <c r="AO128"/>
  <c r="AJ128"/>
  <c r="AD128"/>
  <c r="AO127"/>
  <c r="AJ127"/>
  <c r="AD127"/>
  <c r="AO126"/>
  <c r="AJ126"/>
  <c r="AD126"/>
  <c r="AO130"/>
  <c r="AJ130"/>
  <c r="AD130"/>
  <c r="AO129"/>
  <c r="AJ129"/>
  <c r="AD129"/>
  <c r="E264"/>
  <c r="AH232"/>
  <c r="AN231"/>
  <c r="AQ231" s="1"/>
  <c r="AC231"/>
  <c r="AH233"/>
  <c r="AN253"/>
  <c r="AQ253" s="1"/>
  <c r="AC253"/>
  <c r="AK252"/>
  <c r="AB252"/>
  <c r="AE252" s="1"/>
  <c r="AN251"/>
  <c r="AQ251" s="1"/>
  <c r="AH251"/>
  <c r="AC251"/>
  <c r="AP250"/>
  <c r="AK250"/>
  <c r="AF250"/>
  <c r="AI250" s="1"/>
  <c r="E250"/>
  <c r="AN249"/>
  <c r="AQ249" s="1"/>
  <c r="AH249"/>
  <c r="AC249"/>
  <c r="AP248"/>
  <c r="AK248"/>
  <c r="AF248"/>
  <c r="AI248" s="1"/>
  <c r="AP247"/>
  <c r="AK247"/>
  <c r="AF247"/>
  <c r="AI247" s="1"/>
  <c r="E247"/>
  <c r="AN246"/>
  <c r="AQ246" s="1"/>
  <c r="AH246"/>
  <c r="AC246"/>
  <c r="AP245"/>
  <c r="AK245"/>
  <c r="AF245"/>
  <c r="AI245" s="1"/>
  <c r="E245"/>
  <c r="AN259"/>
  <c r="AQ259" s="1"/>
  <c r="AH259"/>
  <c r="AC259"/>
  <c r="AP258"/>
  <c r="AK258"/>
  <c r="AF258"/>
  <c r="AI258" s="1"/>
  <c r="E258"/>
  <c r="AN257"/>
  <c r="AQ257" s="1"/>
  <c r="AH257"/>
  <c r="AC257"/>
  <c r="AP256"/>
  <c r="AK256"/>
  <c r="AF256"/>
  <c r="AI256" s="1"/>
  <c r="E256"/>
  <c r="AN255"/>
  <c r="AQ255" s="1"/>
  <c r="AH255"/>
  <c r="AC255"/>
  <c r="AP254"/>
  <c r="AK254"/>
  <c r="AF254"/>
  <c r="AI254" s="1"/>
  <c r="E254"/>
  <c r="AP239"/>
  <c r="AK239"/>
  <c r="AF239"/>
  <c r="AI239" s="1"/>
  <c r="E239"/>
  <c r="AN238"/>
  <c r="AH238"/>
  <c r="AC238"/>
  <c r="AP237"/>
  <c r="AK237"/>
  <c r="AF237"/>
  <c r="AI237" s="1"/>
  <c r="E237"/>
  <c r="AN236"/>
  <c r="AH236"/>
  <c r="AC236"/>
  <c r="AP241"/>
  <c r="AK241"/>
  <c r="AF241"/>
  <c r="E241"/>
  <c r="AN240"/>
  <c r="AQ240" s="1"/>
  <c r="AH240"/>
  <c r="AC240"/>
  <c r="AP242"/>
  <c r="AK242"/>
  <c r="AF242"/>
  <c r="AI242" s="1"/>
  <c r="E242"/>
  <c r="AN226"/>
  <c r="AQ226" s="1"/>
  <c r="AH226"/>
  <c r="AC226"/>
  <c r="AN225"/>
  <c r="AH225"/>
  <c r="AB225"/>
  <c r="AE225" s="1"/>
  <c r="AL230"/>
  <c r="AG230"/>
  <c r="AB230"/>
  <c r="AE230" s="1"/>
  <c r="AL229"/>
  <c r="AG229"/>
  <c r="AB229"/>
  <c r="AL228"/>
  <c r="AG228"/>
  <c r="AB228"/>
  <c r="AE228" s="1"/>
  <c r="AL227"/>
  <c r="AG227"/>
  <c r="AB227"/>
  <c r="AE227" s="1"/>
  <c r="AO217"/>
  <c r="AJ217"/>
  <c r="AD217"/>
  <c r="AO216"/>
  <c r="AJ216"/>
  <c r="AM216" s="1"/>
  <c r="AD216"/>
  <c r="AO215"/>
  <c r="AJ215"/>
  <c r="AM215" s="1"/>
  <c r="AD215"/>
  <c r="D215"/>
  <c r="AL219"/>
  <c r="AG219"/>
  <c r="AB219"/>
  <c r="AE219" s="1"/>
  <c r="AL218"/>
  <c r="AG218"/>
  <c r="AB218"/>
  <c r="AE218" s="1"/>
  <c r="AL220"/>
  <c r="AG220"/>
  <c r="AB220"/>
  <c r="AE220" s="1"/>
  <c r="AO209"/>
  <c r="AJ209"/>
  <c r="AM209" s="1"/>
  <c r="AD209"/>
  <c r="AC210"/>
  <c r="AH210"/>
  <c r="AN210"/>
  <c r="AO211"/>
  <c r="AJ211"/>
  <c r="AM211" s="1"/>
  <c r="AD211"/>
  <c r="AO208"/>
  <c r="AJ208"/>
  <c r="AD208"/>
  <c r="D208"/>
  <c r="AL212"/>
  <c r="AG212"/>
  <c r="AB212"/>
  <c r="AE212" s="1"/>
  <c r="AL204"/>
  <c r="AG204"/>
  <c r="AB204"/>
  <c r="AL203"/>
  <c r="AG203"/>
  <c r="AB203"/>
  <c r="AE203" s="1"/>
  <c r="AL202"/>
  <c r="AG202"/>
  <c r="AB202"/>
  <c r="AE202" s="1"/>
  <c r="AL201"/>
  <c r="AG201"/>
  <c r="AP205"/>
  <c r="AK205"/>
  <c r="AF205"/>
  <c r="AI205" s="1"/>
  <c r="AN193"/>
  <c r="AQ193" s="1"/>
  <c r="AH193"/>
  <c r="AC193"/>
  <c r="AN194"/>
  <c r="AQ194" s="1"/>
  <c r="AH194"/>
  <c r="AC194"/>
  <c r="AN192"/>
  <c r="AQ192" s="1"/>
  <c r="AH192"/>
  <c r="AC192"/>
  <c r="AP196"/>
  <c r="AK196"/>
  <c r="AF196"/>
  <c r="AI196" s="1"/>
  <c r="AP195"/>
  <c r="AK195"/>
  <c r="AF195"/>
  <c r="AI195" s="1"/>
  <c r="AP197"/>
  <c r="AK197"/>
  <c r="AF197"/>
  <c r="AI197" s="1"/>
  <c r="AP185"/>
  <c r="AK185"/>
  <c r="AF185"/>
  <c r="AI185" s="1"/>
  <c r="AP184"/>
  <c r="AK184"/>
  <c r="AF184"/>
  <c r="AI184" s="1"/>
  <c r="AP183"/>
  <c r="AK183"/>
  <c r="AF183"/>
  <c r="AI183" s="1"/>
  <c r="AP182"/>
  <c r="AK182"/>
  <c r="AF182"/>
  <c r="AI182" s="1"/>
  <c r="AP181"/>
  <c r="AK181"/>
  <c r="AF181"/>
  <c r="AI181" s="1"/>
  <c r="AP180"/>
  <c r="AK180"/>
  <c r="AF180"/>
  <c r="AI180" s="1"/>
  <c r="AP179"/>
  <c r="AK179"/>
  <c r="AF179"/>
  <c r="AI179" s="1"/>
  <c r="AP178"/>
  <c r="AK178"/>
  <c r="AF178"/>
  <c r="AI178" s="1"/>
  <c r="AP177"/>
  <c r="AK177"/>
  <c r="AF177"/>
  <c r="AI177" s="1"/>
  <c r="AP176"/>
  <c r="AK176"/>
  <c r="AF176"/>
  <c r="AI176" s="1"/>
  <c r="AP175"/>
  <c r="AK175"/>
  <c r="AF175"/>
  <c r="AI175" s="1"/>
  <c r="AP174"/>
  <c r="AK174"/>
  <c r="AF174"/>
  <c r="AI174" s="1"/>
  <c r="AP173"/>
  <c r="AK173"/>
  <c r="AF173"/>
  <c r="AI173" s="1"/>
  <c r="AP172"/>
  <c r="AK172"/>
  <c r="AF172"/>
  <c r="AI172" s="1"/>
  <c r="AP171"/>
  <c r="AK171"/>
  <c r="AF171"/>
  <c r="AI171" s="1"/>
  <c r="AO170"/>
  <c r="AJ170"/>
  <c r="AM170" s="1"/>
  <c r="AD170"/>
  <c r="AO189"/>
  <c r="AJ189"/>
  <c r="AM189" s="1"/>
  <c r="AD189"/>
  <c r="AO188"/>
  <c r="AJ188"/>
  <c r="AM188" s="1"/>
  <c r="AD188"/>
  <c r="AO187"/>
  <c r="AJ187"/>
  <c r="AM187" s="1"/>
  <c r="AD187"/>
  <c r="AO186"/>
  <c r="AJ186"/>
  <c r="AM186" s="1"/>
  <c r="AD186"/>
  <c r="AO166"/>
  <c r="AJ166"/>
  <c r="AM166" s="1"/>
  <c r="AD166"/>
  <c r="AO167"/>
  <c r="AJ167"/>
  <c r="AM167" s="1"/>
  <c r="AD167"/>
  <c r="AO168"/>
  <c r="AJ168"/>
  <c r="AM168" s="1"/>
  <c r="AD168"/>
  <c r="AO169"/>
  <c r="AJ169"/>
  <c r="AM169" s="1"/>
  <c r="AD169"/>
  <c r="AO158"/>
  <c r="AJ158"/>
  <c r="AM158" s="1"/>
  <c r="AD158"/>
  <c r="AN157"/>
  <c r="AQ157" s="1"/>
  <c r="AH157"/>
  <c r="AC157"/>
  <c r="AN156"/>
  <c r="AQ156" s="1"/>
  <c r="AH156"/>
  <c r="AC156"/>
  <c r="AN155"/>
  <c r="AQ155" s="1"/>
  <c r="AH155"/>
  <c r="AC155"/>
  <c r="AN154"/>
  <c r="AQ154" s="1"/>
  <c r="AH154"/>
  <c r="AC154"/>
  <c r="AN153"/>
  <c r="AQ153" s="1"/>
  <c r="AH153"/>
  <c r="AC153"/>
  <c r="AN152"/>
  <c r="AQ152" s="1"/>
  <c r="AH152"/>
  <c r="AC152"/>
  <c r="AN151"/>
  <c r="AQ151" s="1"/>
  <c r="AH151"/>
  <c r="AC151"/>
  <c r="AN161"/>
  <c r="AQ161" s="1"/>
  <c r="AH161"/>
  <c r="AC161"/>
  <c r="AN160"/>
  <c r="AQ160" s="1"/>
  <c r="AH160"/>
  <c r="AC160"/>
  <c r="AN159"/>
  <c r="AQ159" s="1"/>
  <c r="AH159"/>
  <c r="AC159"/>
  <c r="AN140"/>
  <c r="AQ140" s="1"/>
  <c r="AH140"/>
  <c r="AC140"/>
  <c r="AN139"/>
  <c r="AQ139" s="1"/>
  <c r="AH139"/>
  <c r="AC139"/>
  <c r="AD141"/>
  <c r="AJ141"/>
  <c r="AO141"/>
  <c r="AD142"/>
  <c r="AJ142"/>
  <c r="AO142"/>
  <c r="AN143"/>
  <c r="AQ143" s="1"/>
  <c r="AH143"/>
  <c r="AC143"/>
  <c r="AN138"/>
  <c r="AQ138" s="1"/>
  <c r="AH138"/>
  <c r="AC138"/>
  <c r="AN145"/>
  <c r="AQ145" s="1"/>
  <c r="AH145"/>
  <c r="AC145"/>
  <c r="AN144"/>
  <c r="AQ144" s="1"/>
  <c r="AH144"/>
  <c r="AC144"/>
  <c r="AN146"/>
  <c r="AQ146" s="1"/>
  <c r="AH146"/>
  <c r="AC146"/>
  <c r="AN137"/>
  <c r="AQ137" s="1"/>
  <c r="AH137"/>
  <c r="AC137"/>
  <c r="AN136"/>
  <c r="AQ136" s="1"/>
  <c r="AH136"/>
  <c r="AC136"/>
  <c r="AN135"/>
  <c r="AQ135" s="1"/>
  <c r="AH135"/>
  <c r="AC135"/>
  <c r="AN147"/>
  <c r="AQ147" s="1"/>
  <c r="AH147"/>
  <c r="AC147"/>
  <c r="AN125"/>
  <c r="AQ125" s="1"/>
  <c r="AH125"/>
  <c r="AC125"/>
  <c r="AN124"/>
  <c r="AQ124" s="1"/>
  <c r="AH124"/>
  <c r="AC124"/>
  <c r="AN123"/>
  <c r="AQ123" s="1"/>
  <c r="AH123"/>
  <c r="AC123"/>
  <c r="AN122"/>
  <c r="AQ122" s="1"/>
  <c r="AH122"/>
  <c r="AC122"/>
  <c r="AN121"/>
  <c r="AQ121" s="1"/>
  <c r="AH121"/>
  <c r="AC121"/>
  <c r="AN120"/>
  <c r="AQ120" s="1"/>
  <c r="AH120"/>
  <c r="AC120"/>
  <c r="AN128"/>
  <c r="AQ128" s="1"/>
  <c r="AH128"/>
  <c r="AC128"/>
  <c r="AN127"/>
  <c r="AQ127" s="1"/>
  <c r="AH127"/>
  <c r="AC127"/>
  <c r="AP232"/>
  <c r="AF232"/>
  <c r="AI232" s="1"/>
  <c r="AK231"/>
  <c r="AP233"/>
  <c r="AF233"/>
  <c r="AI233" s="1"/>
  <c r="AK253"/>
  <c r="E253"/>
  <c r="AH252"/>
  <c r="E252"/>
  <c r="AL251"/>
  <c r="AG251"/>
  <c r="AB251"/>
  <c r="AE251" s="1"/>
  <c r="AO250"/>
  <c r="AJ250"/>
  <c r="AM250" s="1"/>
  <c r="AD250"/>
  <c r="D250"/>
  <c r="F250" s="1"/>
  <c r="AL249"/>
  <c r="AG249"/>
  <c r="AB249"/>
  <c r="AE249" s="1"/>
  <c r="AO248"/>
  <c r="AJ248"/>
  <c r="AM248" s="1"/>
  <c r="AD248"/>
  <c r="AO247"/>
  <c r="AJ247"/>
  <c r="AM247" s="1"/>
  <c r="AD247"/>
  <c r="D247"/>
  <c r="F247" s="1"/>
  <c r="AL246"/>
  <c r="AG246"/>
  <c r="AB246"/>
  <c r="AE246" s="1"/>
  <c r="AO245"/>
  <c r="AJ245"/>
  <c r="AM245" s="1"/>
  <c r="AD245"/>
  <c r="D245"/>
  <c r="F245" s="1"/>
  <c r="AL259"/>
  <c r="AG259"/>
  <c r="AB259"/>
  <c r="AE259" s="1"/>
  <c r="AO258"/>
  <c r="AJ258"/>
  <c r="AM258" s="1"/>
  <c r="AD258"/>
  <c r="D258"/>
  <c r="F258" s="1"/>
  <c r="AL257"/>
  <c r="AG257"/>
  <c r="AB257"/>
  <c r="AE257" s="1"/>
  <c r="AO256"/>
  <c r="AJ256"/>
  <c r="AM256" s="1"/>
  <c r="AD256"/>
  <c r="D256"/>
  <c r="F256" s="1"/>
  <c r="AL255"/>
  <c r="AG255"/>
  <c r="AB255"/>
  <c r="AE255" s="1"/>
  <c r="AO254"/>
  <c r="AJ254"/>
  <c r="AM254" s="1"/>
  <c r="AD254"/>
  <c r="D254"/>
  <c r="F254" s="1"/>
  <c r="AO239"/>
  <c r="AJ239"/>
  <c r="AM239" s="1"/>
  <c r="AD239"/>
  <c r="D239"/>
  <c r="F239" s="1"/>
  <c r="AL238"/>
  <c r="AG238"/>
  <c r="AB238"/>
  <c r="AE238" s="1"/>
  <c r="AO237"/>
  <c r="AJ237"/>
  <c r="AM237" s="1"/>
  <c r="AD237"/>
  <c r="D237"/>
  <c r="F237" s="1"/>
  <c r="AL236"/>
  <c r="AG236"/>
  <c r="AB236"/>
  <c r="AO241"/>
  <c r="AJ241"/>
  <c r="AM241" s="1"/>
  <c r="AD241"/>
  <c r="D241"/>
  <c r="F241" s="1"/>
  <c r="AL240"/>
  <c r="AG240"/>
  <c r="AB240"/>
  <c r="AE240" s="1"/>
  <c r="AO242"/>
  <c r="AJ242"/>
  <c r="AM242" s="1"/>
  <c r="AD242"/>
  <c r="D242"/>
  <c r="F242" s="1"/>
  <c r="AL226"/>
  <c r="AG226"/>
  <c r="AB226"/>
  <c r="AE226" s="1"/>
  <c r="AL225"/>
  <c r="AG225"/>
  <c r="AP230"/>
  <c r="AK230"/>
  <c r="AF230"/>
  <c r="AI230" s="1"/>
  <c r="AP229"/>
  <c r="AK229"/>
  <c r="AF229"/>
  <c r="AI229" s="1"/>
  <c r="AP228"/>
  <c r="AK228"/>
  <c r="AF228"/>
  <c r="AI228" s="1"/>
  <c r="AP227"/>
  <c r="AK227"/>
  <c r="AF227"/>
  <c r="AI227" s="1"/>
  <c r="AN217"/>
  <c r="AQ217" s="1"/>
  <c r="AH217"/>
  <c r="AC217"/>
  <c r="AN216"/>
  <c r="AQ216" s="1"/>
  <c r="AH216"/>
  <c r="AC216"/>
  <c r="AN215"/>
  <c r="AQ215" s="1"/>
  <c r="AH215"/>
  <c r="AC215"/>
  <c r="AP219"/>
  <c r="AK219"/>
  <c r="AF219"/>
  <c r="AI219" s="1"/>
  <c r="AP218"/>
  <c r="AK218"/>
  <c r="AF218"/>
  <c r="AI218" s="1"/>
  <c r="AP220"/>
  <c r="AK220"/>
  <c r="AF220"/>
  <c r="AI220" s="1"/>
  <c r="AN209"/>
  <c r="AH209"/>
  <c r="AC209"/>
  <c r="AD210"/>
  <c r="AJ210"/>
  <c r="AM210" s="1"/>
  <c r="AO210"/>
  <c r="AN211"/>
  <c r="AQ211" s="1"/>
  <c r="AH211"/>
  <c r="AC211"/>
  <c r="AN208"/>
  <c r="AQ208" s="1"/>
  <c r="AH208"/>
  <c r="AC208"/>
  <c r="AP212"/>
  <c r="AK212"/>
  <c r="AF212"/>
  <c r="AI212" s="1"/>
  <c r="AP204"/>
  <c r="AK204"/>
  <c r="AF204"/>
  <c r="AI204" s="1"/>
  <c r="AP203"/>
  <c r="AK203"/>
  <c r="AF203"/>
  <c r="AP202"/>
  <c r="AK202"/>
  <c r="AF202"/>
  <c r="AI202" s="1"/>
  <c r="AP201"/>
  <c r="AK201"/>
  <c r="AF201"/>
  <c r="AI201" s="1"/>
  <c r="AO205"/>
  <c r="AJ205"/>
  <c r="AD205"/>
  <c r="AL193"/>
  <c r="AG193"/>
  <c r="AB193"/>
  <c r="AL194"/>
  <c r="AG194"/>
  <c r="AB194"/>
  <c r="AE194" s="1"/>
  <c r="AL192"/>
  <c r="AG192"/>
  <c r="AB192"/>
  <c r="AE192" s="1"/>
  <c r="AO196"/>
  <c r="AJ196"/>
  <c r="AD196"/>
  <c r="AO195"/>
  <c r="AJ195"/>
  <c r="AM195" s="1"/>
  <c r="AD195"/>
  <c r="AO197"/>
  <c r="AJ197"/>
  <c r="AM197" s="1"/>
  <c r="AD197"/>
  <c r="AO185"/>
  <c r="AJ185"/>
  <c r="AM185" s="1"/>
  <c r="AD185"/>
  <c r="AO184"/>
  <c r="AJ184"/>
  <c r="AD184"/>
  <c r="AO183"/>
  <c r="AJ183"/>
  <c r="AM183" s="1"/>
  <c r="AD183"/>
  <c r="AO182"/>
  <c r="AJ182"/>
  <c r="AM182" s="1"/>
  <c r="AD182"/>
  <c r="AO181"/>
  <c r="AJ181"/>
  <c r="AM181" s="1"/>
  <c r="AD181"/>
  <c r="AO180"/>
  <c r="AJ180"/>
  <c r="AD180"/>
  <c r="AO179"/>
  <c r="AJ179"/>
  <c r="AM179" s="1"/>
  <c r="AD179"/>
  <c r="AO178"/>
  <c r="AJ178"/>
  <c r="AM178" s="1"/>
  <c r="AD178"/>
  <c r="AO177"/>
  <c r="AJ177"/>
  <c r="AM177" s="1"/>
  <c r="AD177"/>
  <c r="AO176"/>
  <c r="AJ176"/>
  <c r="AD176"/>
  <c r="AO175"/>
  <c r="AJ175"/>
  <c r="AM175" s="1"/>
  <c r="AD175"/>
  <c r="AO174"/>
  <c r="AJ174"/>
  <c r="AM174" s="1"/>
  <c r="AD174"/>
  <c r="AO173"/>
  <c r="AJ173"/>
  <c r="AM173" s="1"/>
  <c r="AD173"/>
  <c r="AO172"/>
  <c r="AJ172"/>
  <c r="AD172"/>
  <c r="AO171"/>
  <c r="AJ171"/>
  <c r="AM171" s="1"/>
  <c r="AD171"/>
  <c r="AN170"/>
  <c r="AQ170" s="1"/>
  <c r="AH170"/>
  <c r="AC170"/>
  <c r="AN189"/>
  <c r="AH189"/>
  <c r="AC189"/>
  <c r="AN188"/>
  <c r="AQ188" s="1"/>
  <c r="AH188"/>
  <c r="AC188"/>
  <c r="AN187"/>
  <c r="AQ187" s="1"/>
  <c r="AH187"/>
  <c r="AC187"/>
  <c r="AN186"/>
  <c r="AQ186" s="1"/>
  <c r="AH186"/>
  <c r="AC186"/>
  <c r="AN166"/>
  <c r="AH166"/>
  <c r="AC166"/>
  <c r="AN167"/>
  <c r="AQ167" s="1"/>
  <c r="AH167"/>
  <c r="AC167"/>
  <c r="AN168"/>
  <c r="AQ168" s="1"/>
  <c r="AH168"/>
  <c r="AC168"/>
  <c r="AN169"/>
  <c r="AQ169" s="1"/>
  <c r="AH169"/>
  <c r="AC169"/>
  <c r="AN158"/>
  <c r="AH158"/>
  <c r="AC158"/>
  <c r="AL157"/>
  <c r="AG157"/>
  <c r="AB157"/>
  <c r="AE157" s="1"/>
  <c r="AL156"/>
  <c r="AG156"/>
  <c r="AB156"/>
  <c r="AL155"/>
  <c r="AG155"/>
  <c r="AB155"/>
  <c r="AE155" s="1"/>
  <c r="AL154"/>
  <c r="AG154"/>
  <c r="AB154"/>
  <c r="AE154" s="1"/>
  <c r="AL153"/>
  <c r="AG153"/>
  <c r="AB153"/>
  <c r="AE153" s="1"/>
  <c r="AL152"/>
  <c r="AG152"/>
  <c r="AB152"/>
  <c r="AL151"/>
  <c r="AG151"/>
  <c r="AB151"/>
  <c r="AE151" s="1"/>
  <c r="AL161"/>
  <c r="AG161"/>
  <c r="AB161"/>
  <c r="AE161" s="1"/>
  <c r="AL160"/>
  <c r="AG160"/>
  <c r="AB160"/>
  <c r="AE160" s="1"/>
  <c r="AL159"/>
  <c r="AG159"/>
  <c r="AB159"/>
  <c r="AL140"/>
  <c r="AG140"/>
  <c r="AB140"/>
  <c r="AE140" s="1"/>
  <c r="AL139"/>
  <c r="AG139"/>
  <c r="AB139"/>
  <c r="AE139" s="1"/>
  <c r="AF141"/>
  <c r="AI141" s="1"/>
  <c r="AK141"/>
  <c r="AP141"/>
  <c r="AF142"/>
  <c r="AI142" s="1"/>
  <c r="AK142"/>
  <c r="AP142"/>
  <c r="AL143"/>
  <c r="AG143"/>
  <c r="AB143"/>
  <c r="AE143" s="1"/>
  <c r="AL138"/>
  <c r="AG138"/>
  <c r="AB138"/>
  <c r="AE138" s="1"/>
  <c r="AL145"/>
  <c r="AG145"/>
  <c r="AB145"/>
  <c r="AE145" s="1"/>
  <c r="AL144"/>
  <c r="AG144"/>
  <c r="AB144"/>
  <c r="AL146"/>
  <c r="AG146"/>
  <c r="AB146"/>
  <c r="AE146" s="1"/>
  <c r="AL137"/>
  <c r="AG137"/>
  <c r="AB137"/>
  <c r="AE137" s="1"/>
  <c r="AL136"/>
  <c r="AG136"/>
  <c r="AB136"/>
  <c r="AE136" s="1"/>
  <c r="AL135"/>
  <c r="AG135"/>
  <c r="AB135"/>
  <c r="AL147"/>
  <c r="AG147"/>
  <c r="AB147"/>
  <c r="AE147" s="1"/>
  <c r="AL125"/>
  <c r="AG125"/>
  <c r="AB125"/>
  <c r="AE125" s="1"/>
  <c r="AL124"/>
  <c r="AG124"/>
  <c r="AB124"/>
  <c r="AE124" s="1"/>
  <c r="AL123"/>
  <c r="AG123"/>
  <c r="AB123"/>
  <c r="AL122"/>
  <c r="AG122"/>
  <c r="AB122"/>
  <c r="AE122" s="1"/>
  <c r="AL121"/>
  <c r="AG121"/>
  <c r="AB121"/>
  <c r="AE121" s="1"/>
  <c r="AL120"/>
  <c r="AG120"/>
  <c r="AB120"/>
  <c r="AE120" s="1"/>
  <c r="AL128"/>
  <c r="AG128"/>
  <c r="AB128"/>
  <c r="AL127"/>
  <c r="AG127"/>
  <c r="AL126"/>
  <c r="AF126"/>
  <c r="AN130"/>
  <c r="AG130"/>
  <c r="AP129"/>
  <c r="AH129"/>
  <c r="AB129"/>
  <c r="AL112"/>
  <c r="AG112"/>
  <c r="AB112"/>
  <c r="AL111"/>
  <c r="AG111"/>
  <c r="AB111"/>
  <c r="AL110"/>
  <c r="AG110"/>
  <c r="AB110"/>
  <c r="AL109"/>
  <c r="AG109"/>
  <c r="AB109"/>
  <c r="AL114"/>
  <c r="AG114"/>
  <c r="AB114"/>
  <c r="AL113"/>
  <c r="AG113"/>
  <c r="AB113"/>
  <c r="AO115"/>
  <c r="AJ115"/>
  <c r="AD115"/>
  <c r="AO108"/>
  <c r="AJ108"/>
  <c r="AD108"/>
  <c r="D108"/>
  <c r="AL116"/>
  <c r="AG116"/>
  <c r="AB116"/>
  <c r="AL98"/>
  <c r="AG98"/>
  <c r="AB98"/>
  <c r="AL97"/>
  <c r="AG97"/>
  <c r="AB97"/>
  <c r="AO99"/>
  <c r="AJ99"/>
  <c r="AD99"/>
  <c r="AO104"/>
  <c r="AJ104"/>
  <c r="AD104"/>
  <c r="AC105"/>
  <c r="AH105"/>
  <c r="AN105"/>
  <c r="AO102"/>
  <c r="AJ102"/>
  <c r="AD102"/>
  <c r="AO100"/>
  <c r="AJ100"/>
  <c r="AD100"/>
  <c r="AO101"/>
  <c r="AJ101"/>
  <c r="AD101"/>
  <c r="AO93"/>
  <c r="AJ93"/>
  <c r="AD93"/>
  <c r="AC94"/>
  <c r="AH94"/>
  <c r="AN94"/>
  <c r="AO92"/>
  <c r="AJ92"/>
  <c r="AD92"/>
  <c r="AO91"/>
  <c r="AJ91"/>
  <c r="AD91"/>
  <c r="AC95"/>
  <c r="AH95"/>
  <c r="AN95"/>
  <c r="AL86"/>
  <c r="AG86"/>
  <c r="AB86"/>
  <c r="AL87"/>
  <c r="AG87"/>
  <c r="AB87"/>
  <c r="AL84"/>
  <c r="AG84"/>
  <c r="AB84"/>
  <c r="AO77"/>
  <c r="AJ77"/>
  <c r="AD77"/>
  <c r="AO76"/>
  <c r="AJ76"/>
  <c r="AD76"/>
  <c r="AO75"/>
  <c r="AJ75"/>
  <c r="AD75"/>
  <c r="AO74"/>
  <c r="AJ74"/>
  <c r="AD74"/>
  <c r="AO73"/>
  <c r="AJ73"/>
  <c r="AD73"/>
  <c r="AO78"/>
  <c r="AJ78"/>
  <c r="AD78"/>
  <c r="AO79"/>
  <c r="AJ79"/>
  <c r="AD79"/>
  <c r="AO80"/>
  <c r="AJ80"/>
  <c r="AD80"/>
  <c r="AO81"/>
  <c r="AJ81"/>
  <c r="AD81"/>
  <c r="AL82"/>
  <c r="AG82"/>
  <c r="AB82"/>
  <c r="AL72"/>
  <c r="AG72"/>
  <c r="AB72"/>
  <c r="AL63"/>
  <c r="AG63"/>
  <c r="AB63"/>
  <c r="AL64"/>
  <c r="AF64"/>
  <c r="AN65"/>
  <c r="AH65"/>
  <c r="AC65"/>
  <c r="AN66"/>
  <c r="AH66"/>
  <c r="AC66"/>
  <c r="AN67"/>
  <c r="AH67"/>
  <c r="AC67"/>
  <c r="AN68"/>
  <c r="AH68"/>
  <c r="AC68"/>
  <c r="AN69"/>
  <c r="AH69"/>
  <c r="AC69"/>
  <c r="AL70"/>
  <c r="AG70"/>
  <c r="AB70"/>
  <c r="AF71"/>
  <c r="AK71"/>
  <c r="AP71"/>
  <c r="AL55"/>
  <c r="AG55"/>
  <c r="AB55"/>
  <c r="AL56"/>
  <c r="AG56"/>
  <c r="AB56"/>
  <c r="AL57"/>
  <c r="AG57"/>
  <c r="AB57"/>
  <c r="AL58"/>
  <c r="AG58"/>
  <c r="AB58"/>
  <c r="AL59"/>
  <c r="AG59"/>
  <c r="AB59"/>
  <c r="AL60"/>
  <c r="AG60"/>
  <c r="AB60"/>
  <c r="AL61"/>
  <c r="AG61"/>
  <c r="AB61"/>
  <c r="AL52"/>
  <c r="AG52"/>
  <c r="AB52"/>
  <c r="AL53"/>
  <c r="AG53"/>
  <c r="AB53"/>
  <c r="AL50"/>
  <c r="AG50"/>
  <c r="AB50"/>
  <c r="AL48"/>
  <c r="AG48"/>
  <c r="AB48"/>
  <c r="AO49"/>
  <c r="AJ49"/>
  <c r="AD49"/>
  <c r="AN45"/>
  <c r="AH45"/>
  <c r="AC45"/>
  <c r="AN40"/>
  <c r="AH40"/>
  <c r="AC40"/>
  <c r="AN41"/>
  <c r="AH41"/>
  <c r="AC41"/>
  <c r="AN42"/>
  <c r="AH42"/>
  <c r="AC42"/>
  <c r="AN43"/>
  <c r="AH43"/>
  <c r="AC43"/>
  <c r="AN37"/>
  <c r="AH37"/>
  <c r="AC37"/>
  <c r="AN38"/>
  <c r="AH38"/>
  <c r="AC38"/>
  <c r="AD39"/>
  <c r="AJ39"/>
  <c r="AO39"/>
  <c r="AN34"/>
  <c r="AH34"/>
  <c r="AC34"/>
  <c r="AD35"/>
  <c r="AJ35"/>
  <c r="AO35"/>
  <c r="AN32"/>
  <c r="AH32"/>
  <c r="AC32"/>
  <c r="AL33"/>
  <c r="AG33"/>
  <c r="AB33"/>
  <c r="AL30"/>
  <c r="AG30"/>
  <c r="AB30"/>
  <c r="AF31"/>
  <c r="AK31"/>
  <c r="AP31"/>
  <c r="AL29"/>
  <c r="AG29"/>
  <c r="AO27"/>
  <c r="AJ27"/>
  <c r="AD27"/>
  <c r="AN26"/>
  <c r="AH26"/>
  <c r="AC26"/>
  <c r="AN25"/>
  <c r="AH25"/>
  <c r="AC25"/>
  <c r="AN24"/>
  <c r="AH24"/>
  <c r="AC24"/>
  <c r="AJ22"/>
  <c r="AH20"/>
  <c r="AD19"/>
  <c r="AJ19"/>
  <c r="AN18"/>
  <c r="AC18"/>
  <c r="AH17"/>
  <c r="AH16"/>
  <c r="AN15"/>
  <c r="AB23"/>
  <c r="AL23"/>
  <c r="AG66"/>
  <c r="AG67"/>
  <c r="AG68"/>
  <c r="AP70"/>
  <c r="AB71"/>
  <c r="AP55"/>
  <c r="AP56"/>
  <c r="AP57"/>
  <c r="AP58"/>
  <c r="AP59"/>
  <c r="AP60"/>
  <c r="AP61"/>
  <c r="AP52"/>
  <c r="AP53"/>
  <c r="AP50"/>
  <c r="AP48"/>
  <c r="E48"/>
  <c r="E47" s="1"/>
  <c r="AG45"/>
  <c r="AG40"/>
  <c r="AG41"/>
  <c r="AG42"/>
  <c r="AG43"/>
  <c r="AB37"/>
  <c r="AK39"/>
  <c r="AG34"/>
  <c r="AL32"/>
  <c r="AK33"/>
  <c r="AF30"/>
  <c r="AK29"/>
  <c r="AH27"/>
  <c r="AL25"/>
  <c r="AG24"/>
  <c r="AK22"/>
  <c r="AB20"/>
  <c r="AG18"/>
  <c r="AB17"/>
  <c r="AB16"/>
  <c r="AH23"/>
  <c r="AB127"/>
  <c r="AE127" s="1"/>
  <c r="AK126"/>
  <c r="AC126"/>
  <c r="AL130"/>
  <c r="AF130"/>
  <c r="AN129"/>
  <c r="AQ129" s="1"/>
  <c r="AG129"/>
  <c r="AP112"/>
  <c r="AK112"/>
  <c r="AF112"/>
  <c r="AP111"/>
  <c r="AK111"/>
  <c r="AF111"/>
  <c r="AP110"/>
  <c r="AK110"/>
  <c r="AF110"/>
  <c r="AP109"/>
  <c r="AK109"/>
  <c r="AF109"/>
  <c r="AP114"/>
  <c r="AK114"/>
  <c r="AF114"/>
  <c r="AP113"/>
  <c r="AK113"/>
  <c r="AF113"/>
  <c r="AN115"/>
  <c r="AH115"/>
  <c r="AC115"/>
  <c r="AN108"/>
  <c r="AH108"/>
  <c r="AC108"/>
  <c r="AP116"/>
  <c r="AK116"/>
  <c r="AF116"/>
  <c r="AP98"/>
  <c r="AK98"/>
  <c r="AF98"/>
  <c r="AP97"/>
  <c r="AK97"/>
  <c r="AF97"/>
  <c r="E97"/>
  <c r="E96" s="1"/>
  <c r="AN99"/>
  <c r="AH99"/>
  <c r="AC99"/>
  <c r="AN104"/>
  <c r="AH104"/>
  <c r="AC104"/>
  <c r="AD105"/>
  <c r="AJ105"/>
  <c r="AO105"/>
  <c r="AN102"/>
  <c r="AH102"/>
  <c r="AC102"/>
  <c r="AN100"/>
  <c r="AH100"/>
  <c r="AC100"/>
  <c r="AN101"/>
  <c r="AH101"/>
  <c r="AC101"/>
  <c r="AN93"/>
  <c r="AH93"/>
  <c r="AC93"/>
  <c r="AD94"/>
  <c r="AJ94"/>
  <c r="AO94"/>
  <c r="AN92"/>
  <c r="AH92"/>
  <c r="AC92"/>
  <c r="AN91"/>
  <c r="AH91"/>
  <c r="AC91"/>
  <c r="AD95"/>
  <c r="AJ95"/>
  <c r="AO95"/>
  <c r="AP86"/>
  <c r="AK86"/>
  <c r="AF86"/>
  <c r="AP87"/>
  <c r="AK87"/>
  <c r="AF87"/>
  <c r="AP84"/>
  <c r="AK84"/>
  <c r="AF84"/>
  <c r="E84"/>
  <c r="E83" s="1"/>
  <c r="AN77"/>
  <c r="AH77"/>
  <c r="AC77"/>
  <c r="AN76"/>
  <c r="AH76"/>
  <c r="AC76"/>
  <c r="AN75"/>
  <c r="AH75"/>
  <c r="AC75"/>
  <c r="AN74"/>
  <c r="AH74"/>
  <c r="AC74"/>
  <c r="AN73"/>
  <c r="AH73"/>
  <c r="AC73"/>
  <c r="AN78"/>
  <c r="AH78"/>
  <c r="AC78"/>
  <c r="AN79"/>
  <c r="AH79"/>
  <c r="AC79"/>
  <c r="AN80"/>
  <c r="AH80"/>
  <c r="AC80"/>
  <c r="AN81"/>
  <c r="AH81"/>
  <c r="AC81"/>
  <c r="AP82"/>
  <c r="AK82"/>
  <c r="AF82"/>
  <c r="AP72"/>
  <c r="AK72"/>
  <c r="AF72"/>
  <c r="AP63"/>
  <c r="AK63"/>
  <c r="AF63"/>
  <c r="AP64"/>
  <c r="AK64"/>
  <c r="AC64"/>
  <c r="AL65"/>
  <c r="AG65"/>
  <c r="AB65"/>
  <c r="AB66"/>
  <c r="AB67"/>
  <c r="AB68"/>
  <c r="AG69"/>
  <c r="AF70"/>
  <c r="AL71"/>
  <c r="AF55"/>
  <c r="AF56"/>
  <c r="AF57"/>
  <c r="AF58"/>
  <c r="AF59"/>
  <c r="AF60"/>
  <c r="AF61"/>
  <c r="AF52"/>
  <c r="AF53"/>
  <c r="AF50"/>
  <c r="AF48"/>
  <c r="AH49"/>
  <c r="AC49"/>
  <c r="AB45"/>
  <c r="AL41"/>
  <c r="AL42"/>
  <c r="AL43"/>
  <c r="AL37"/>
  <c r="AB38"/>
  <c r="AL34"/>
  <c r="AK35"/>
  <c r="AP33"/>
  <c r="AK30"/>
  <c r="AL31"/>
  <c r="AN27"/>
  <c r="AG26"/>
  <c r="AB25"/>
  <c r="AF22"/>
  <c r="AG20"/>
  <c r="AP19"/>
  <c r="AL17"/>
  <c r="AG16"/>
  <c r="AC23"/>
  <c r="AP126"/>
  <c r="AH126"/>
  <c r="AB126"/>
  <c r="AK130"/>
  <c r="AC130"/>
  <c r="AL129"/>
  <c r="AF129"/>
  <c r="AO112"/>
  <c r="AJ112"/>
  <c r="AD112"/>
  <c r="AO111"/>
  <c r="AJ111"/>
  <c r="AM111" s="1"/>
  <c r="AD111"/>
  <c r="AO110"/>
  <c r="AJ110"/>
  <c r="AD110"/>
  <c r="AO109"/>
  <c r="AJ109"/>
  <c r="AM109" s="1"/>
  <c r="AD109"/>
  <c r="AO114"/>
  <c r="AJ114"/>
  <c r="AD114"/>
  <c r="AO113"/>
  <c r="AJ113"/>
  <c r="AM113" s="1"/>
  <c r="AD113"/>
  <c r="AL115"/>
  <c r="AG115"/>
  <c r="AB115"/>
  <c r="AE115" s="1"/>
  <c r="AL108"/>
  <c r="AG108"/>
  <c r="AB108"/>
  <c r="AO116"/>
  <c r="AJ116"/>
  <c r="AD116"/>
  <c r="AO98"/>
  <c r="AJ98"/>
  <c r="AM98" s="1"/>
  <c r="AD98"/>
  <c r="AO97"/>
  <c r="AJ97"/>
  <c r="AD97"/>
  <c r="D97"/>
  <c r="AL99"/>
  <c r="AG99"/>
  <c r="AB99"/>
  <c r="AE99" s="1"/>
  <c r="AL104"/>
  <c r="AG104"/>
  <c r="AB104"/>
  <c r="AF105"/>
  <c r="AK105"/>
  <c r="AP105"/>
  <c r="AL102"/>
  <c r="AG102"/>
  <c r="AB102"/>
  <c r="AL100"/>
  <c r="AG100"/>
  <c r="AB100"/>
  <c r="AE100" s="1"/>
  <c r="AL101"/>
  <c r="AG101"/>
  <c r="AB101"/>
  <c r="AE101" s="1"/>
  <c r="AL93"/>
  <c r="AG93"/>
  <c r="AB93"/>
  <c r="AE93" s="1"/>
  <c r="AF94"/>
  <c r="AK94"/>
  <c r="AP94"/>
  <c r="AL92"/>
  <c r="AG92"/>
  <c r="AB92"/>
  <c r="AE92" s="1"/>
  <c r="AL91"/>
  <c r="AG91"/>
  <c r="AB91"/>
  <c r="AF95"/>
  <c r="AK95"/>
  <c r="AP95"/>
  <c r="AO86"/>
  <c r="AJ86"/>
  <c r="AM86" s="1"/>
  <c r="AD86"/>
  <c r="AO87"/>
  <c r="AJ87"/>
  <c r="AD87"/>
  <c r="AO84"/>
  <c r="AJ84"/>
  <c r="AD84"/>
  <c r="D84"/>
  <c r="AL77"/>
  <c r="AG77"/>
  <c r="AB77"/>
  <c r="AL76"/>
  <c r="AG76"/>
  <c r="AB76"/>
  <c r="AE76" s="1"/>
  <c r="AL75"/>
  <c r="AG75"/>
  <c r="AB75"/>
  <c r="AL74"/>
  <c r="AG74"/>
  <c r="AB74"/>
  <c r="AE74" s="1"/>
  <c r="AL73"/>
  <c r="AG73"/>
  <c r="AB73"/>
  <c r="AL78"/>
  <c r="AG78"/>
  <c r="AB78"/>
  <c r="AE78" s="1"/>
  <c r="AL79"/>
  <c r="AG79"/>
  <c r="AB79"/>
  <c r="AL80"/>
  <c r="AG80"/>
  <c r="AB80"/>
  <c r="AE80" s="1"/>
  <c r="AL81"/>
  <c r="AG81"/>
  <c r="AB81"/>
  <c r="AO82"/>
  <c r="AJ82"/>
  <c r="AD82"/>
  <c r="AO72"/>
  <c r="AJ72"/>
  <c r="AM72" s="1"/>
  <c r="AD72"/>
  <c r="AO63"/>
  <c r="AJ63"/>
  <c r="AD63"/>
  <c r="AO64"/>
  <c r="AH64"/>
  <c r="AP65"/>
  <c r="AK65"/>
  <c r="AF65"/>
  <c r="AP66"/>
  <c r="AK66"/>
  <c r="AF66"/>
  <c r="AI66" s="1"/>
  <c r="AP67"/>
  <c r="AK67"/>
  <c r="AF67"/>
  <c r="AI67" s="1"/>
  <c r="AP68"/>
  <c r="AK68"/>
  <c r="AF68"/>
  <c r="AP69"/>
  <c r="AK69"/>
  <c r="AF69"/>
  <c r="AI69" s="1"/>
  <c r="AO70"/>
  <c r="AJ70"/>
  <c r="AD70"/>
  <c r="AC71"/>
  <c r="AH71"/>
  <c r="AN71"/>
  <c r="AO55"/>
  <c r="AJ55"/>
  <c r="AD55"/>
  <c r="AO56"/>
  <c r="AJ56"/>
  <c r="AD56"/>
  <c r="AO57"/>
  <c r="AJ57"/>
  <c r="AD57"/>
  <c r="AO58"/>
  <c r="AJ58"/>
  <c r="AD58"/>
  <c r="AO59"/>
  <c r="AJ59"/>
  <c r="AD59"/>
  <c r="AO60"/>
  <c r="AJ60"/>
  <c r="AD60"/>
  <c r="AO61"/>
  <c r="AJ61"/>
  <c r="AD61"/>
  <c r="AO52"/>
  <c r="AJ52"/>
  <c r="AD52"/>
  <c r="AO53"/>
  <c r="AJ53"/>
  <c r="AD53"/>
  <c r="AO50"/>
  <c r="AJ50"/>
  <c r="AD50"/>
  <c r="AO48"/>
  <c r="AJ48"/>
  <c r="AD48"/>
  <c r="D48"/>
  <c r="AL49"/>
  <c r="AG49"/>
  <c r="AB49"/>
  <c r="AE49" s="1"/>
  <c r="AK45"/>
  <c r="AF45"/>
  <c r="AI45" s="1"/>
  <c r="AP40"/>
  <c r="AK40"/>
  <c r="AF40"/>
  <c r="AI40" s="1"/>
  <c r="AP41"/>
  <c r="AK41"/>
  <c r="AF41"/>
  <c r="AI41" s="1"/>
  <c r="AP42"/>
  <c r="AK42"/>
  <c r="AF42"/>
  <c r="AI42" s="1"/>
  <c r="AP43"/>
  <c r="AK43"/>
  <c r="AF43"/>
  <c r="AI43" s="1"/>
  <c r="AP37"/>
  <c r="AK37"/>
  <c r="AF37"/>
  <c r="AP38"/>
  <c r="AK38"/>
  <c r="AF38"/>
  <c r="AB39"/>
  <c r="AG39"/>
  <c r="AL39"/>
  <c r="AP34"/>
  <c r="AK34"/>
  <c r="AF34"/>
  <c r="AI34" s="1"/>
  <c r="AB35"/>
  <c r="AG35"/>
  <c r="AL35"/>
  <c r="AP32"/>
  <c r="AK32"/>
  <c r="AF32"/>
  <c r="AO33"/>
  <c r="AJ33"/>
  <c r="AM33" s="1"/>
  <c r="AD33"/>
  <c r="AO30"/>
  <c r="AJ30"/>
  <c r="AD30"/>
  <c r="AC31"/>
  <c r="AH31"/>
  <c r="AN31"/>
  <c r="AO29"/>
  <c r="AJ29"/>
  <c r="AM29" s="1"/>
  <c r="AC29"/>
  <c r="AL27"/>
  <c r="AG27"/>
  <c r="AP26"/>
  <c r="AK26"/>
  <c r="AF26"/>
  <c r="AI26" s="1"/>
  <c r="AP25"/>
  <c r="AK25"/>
  <c r="AF25"/>
  <c r="AP24"/>
  <c r="AK24"/>
  <c r="AF24"/>
  <c r="AI24" s="1"/>
  <c r="AB22"/>
  <c r="AG22"/>
  <c r="AL22"/>
  <c r="AP20"/>
  <c r="AK20"/>
  <c r="AF20"/>
  <c r="AB19"/>
  <c r="AG19"/>
  <c r="AL19"/>
  <c r="AP18"/>
  <c r="AK18"/>
  <c r="AF18"/>
  <c r="AP17"/>
  <c r="AK17"/>
  <c r="AF17"/>
  <c r="AP16"/>
  <c r="AK16"/>
  <c r="AF16"/>
  <c r="AP15"/>
  <c r="AK15"/>
  <c r="AF15"/>
  <c r="AD23"/>
  <c r="AJ23"/>
  <c r="AO23"/>
  <c r="AB43"/>
  <c r="AL38"/>
  <c r="AF39"/>
  <c r="AB34"/>
  <c r="AP35"/>
  <c r="AF33"/>
  <c r="AB31"/>
  <c r="AP29"/>
  <c r="AC27"/>
  <c r="AB26"/>
  <c r="AL24"/>
  <c r="AP22"/>
  <c r="AF19"/>
  <c r="AL18"/>
  <c r="AG17"/>
  <c r="AL15"/>
  <c r="AN23"/>
  <c r="AN126"/>
  <c r="AQ126" s="1"/>
  <c r="AG126"/>
  <c r="AP130"/>
  <c r="AH130"/>
  <c r="AB130"/>
  <c r="AE130" s="1"/>
  <c r="AK129"/>
  <c r="AC129"/>
  <c r="AN112"/>
  <c r="AQ112" s="1"/>
  <c r="AH112"/>
  <c r="AC112"/>
  <c r="AN111"/>
  <c r="AQ111" s="1"/>
  <c r="AH111"/>
  <c r="AC111"/>
  <c r="AN110"/>
  <c r="AQ110" s="1"/>
  <c r="AH110"/>
  <c r="AC110"/>
  <c r="AN109"/>
  <c r="AQ109" s="1"/>
  <c r="AH109"/>
  <c r="AC109"/>
  <c r="AN114"/>
  <c r="AQ114" s="1"/>
  <c r="AH114"/>
  <c r="AC114"/>
  <c r="AN113"/>
  <c r="AQ113" s="1"/>
  <c r="AH113"/>
  <c r="AC113"/>
  <c r="AP115"/>
  <c r="AK115"/>
  <c r="AF115"/>
  <c r="AI115" s="1"/>
  <c r="AP108"/>
  <c r="AK108"/>
  <c r="AF108"/>
  <c r="AI108" s="1"/>
  <c r="E108"/>
  <c r="E107" s="1"/>
  <c r="AN116"/>
  <c r="AH116"/>
  <c r="AC116"/>
  <c r="AN98"/>
  <c r="AQ98" s="1"/>
  <c r="AH98"/>
  <c r="AC98"/>
  <c r="AN97"/>
  <c r="AH97"/>
  <c r="AC97"/>
  <c r="AP99"/>
  <c r="AK99"/>
  <c r="AF99"/>
  <c r="AI99" s="1"/>
  <c r="AP104"/>
  <c r="AK104"/>
  <c r="AF104"/>
  <c r="AI104" s="1"/>
  <c r="AB105"/>
  <c r="AE105" s="1"/>
  <c r="AG105"/>
  <c r="AL105"/>
  <c r="AP102"/>
  <c r="AK102"/>
  <c r="AF102"/>
  <c r="AP100"/>
  <c r="AK100"/>
  <c r="AF100"/>
  <c r="AI100" s="1"/>
  <c r="AP101"/>
  <c r="AK101"/>
  <c r="AF101"/>
  <c r="AI101" s="1"/>
  <c r="AP93"/>
  <c r="AK93"/>
  <c r="AF93"/>
  <c r="AI93" s="1"/>
  <c r="AB94"/>
  <c r="AE94" s="1"/>
  <c r="AG94"/>
  <c r="AL94"/>
  <c r="AP92"/>
  <c r="AK92"/>
  <c r="AF92"/>
  <c r="AI92" s="1"/>
  <c r="AP91"/>
  <c r="AK91"/>
  <c r="AF91"/>
  <c r="AI91" s="1"/>
  <c r="AB95"/>
  <c r="AE95" s="1"/>
  <c r="AG95"/>
  <c r="AL95"/>
  <c r="AN86"/>
  <c r="AQ86" s="1"/>
  <c r="AH86"/>
  <c r="AC86"/>
  <c r="AN87"/>
  <c r="AQ87" s="1"/>
  <c r="AH87"/>
  <c r="AC87"/>
  <c r="AN84"/>
  <c r="AH84"/>
  <c r="AC84"/>
  <c r="AP77"/>
  <c r="AK77"/>
  <c r="AF77"/>
  <c r="AI77" s="1"/>
  <c r="AP76"/>
  <c r="AK76"/>
  <c r="AF76"/>
  <c r="AI76" s="1"/>
  <c r="AP75"/>
  <c r="AK75"/>
  <c r="AF75"/>
  <c r="AI75" s="1"/>
  <c r="AP74"/>
  <c r="AK74"/>
  <c r="AF74"/>
  <c r="AI74" s="1"/>
  <c r="AP73"/>
  <c r="AK73"/>
  <c r="AF73"/>
  <c r="AI73" s="1"/>
  <c r="AP78"/>
  <c r="AK78"/>
  <c r="AF78"/>
  <c r="AI78" s="1"/>
  <c r="AP79"/>
  <c r="AK79"/>
  <c r="AF79"/>
  <c r="AI79" s="1"/>
  <c r="AP80"/>
  <c r="AK80"/>
  <c r="AF80"/>
  <c r="AI80" s="1"/>
  <c r="AP81"/>
  <c r="AK81"/>
  <c r="AF81"/>
  <c r="AI81" s="1"/>
  <c r="AN82"/>
  <c r="AQ82" s="1"/>
  <c r="AH82"/>
  <c r="AC82"/>
  <c r="AN72"/>
  <c r="AH72"/>
  <c r="AC72"/>
  <c r="AN63"/>
  <c r="AQ63" s="1"/>
  <c r="AH63"/>
  <c r="AC63"/>
  <c r="AN64"/>
  <c r="AQ64" s="1"/>
  <c r="AG64"/>
  <c r="AO65"/>
  <c r="AJ65"/>
  <c r="AM65" s="1"/>
  <c r="AD65"/>
  <c r="AO66"/>
  <c r="AJ66"/>
  <c r="AD66"/>
  <c r="AO67"/>
  <c r="AJ67"/>
  <c r="AD67"/>
  <c r="AO68"/>
  <c r="AJ68"/>
  <c r="AD68"/>
  <c r="AO69"/>
  <c r="AJ69"/>
  <c r="AD69"/>
  <c r="AN70"/>
  <c r="AQ70" s="1"/>
  <c r="AH70"/>
  <c r="AC70"/>
  <c r="AD71"/>
  <c r="AJ71"/>
  <c r="AM71" s="1"/>
  <c r="AO71"/>
  <c r="AN55"/>
  <c r="AQ55" s="1"/>
  <c r="AH55"/>
  <c r="AC55"/>
  <c r="AN56"/>
  <c r="AH56"/>
  <c r="AC56"/>
  <c r="AN57"/>
  <c r="AQ57" s="1"/>
  <c r="AH57"/>
  <c r="AC57"/>
  <c r="AN58"/>
  <c r="AQ58" s="1"/>
  <c r="AH58"/>
  <c r="AC58"/>
  <c r="AN59"/>
  <c r="AQ59" s="1"/>
  <c r="AH59"/>
  <c r="AC59"/>
  <c r="AN60"/>
  <c r="AH60"/>
  <c r="AC60"/>
  <c r="AN61"/>
  <c r="AQ61" s="1"/>
  <c r="AH61"/>
  <c r="AC61"/>
  <c r="AN52"/>
  <c r="AQ52" s="1"/>
  <c r="AH52"/>
  <c r="AC52"/>
  <c r="AN53"/>
  <c r="AQ53" s="1"/>
  <c r="AH53"/>
  <c r="AC53"/>
  <c r="AN50"/>
  <c r="AH50"/>
  <c r="AC50"/>
  <c r="AN48"/>
  <c r="AH48"/>
  <c r="AC48"/>
  <c r="AP49"/>
  <c r="AK49"/>
  <c r="AF49"/>
  <c r="AO45"/>
  <c r="AJ45"/>
  <c r="AD45"/>
  <c r="AO40"/>
  <c r="AJ40"/>
  <c r="AD40"/>
  <c r="AO41"/>
  <c r="AJ41"/>
  <c r="AD41"/>
  <c r="AO42"/>
  <c r="AJ42"/>
  <c r="AM42" s="1"/>
  <c r="AD42"/>
  <c r="AO43"/>
  <c r="AJ43"/>
  <c r="AM43" s="1"/>
  <c r="AD43"/>
  <c r="AO37"/>
  <c r="AJ37"/>
  <c r="AM37" s="1"/>
  <c r="AD37"/>
  <c r="AO38"/>
  <c r="AJ38"/>
  <c r="AD38"/>
  <c r="AC39"/>
  <c r="AH39"/>
  <c r="AN39"/>
  <c r="AO34"/>
  <c r="AJ34"/>
  <c r="AM34" s="1"/>
  <c r="AD34"/>
  <c r="AC35"/>
  <c r="AH35"/>
  <c r="AN35"/>
  <c r="AQ35" s="1"/>
  <c r="AO32"/>
  <c r="AJ32"/>
  <c r="AD32"/>
  <c r="AN33"/>
  <c r="AQ33" s="1"/>
  <c r="AH33"/>
  <c r="AC33"/>
  <c r="AN30"/>
  <c r="AH30"/>
  <c r="AC30"/>
  <c r="AD31"/>
  <c r="AJ31"/>
  <c r="AM31" s="1"/>
  <c r="AO31"/>
  <c r="AN29"/>
  <c r="AH29"/>
  <c r="AP27"/>
  <c r="AK27"/>
  <c r="AF27"/>
  <c r="AI27" s="1"/>
  <c r="AO26"/>
  <c r="AJ26"/>
  <c r="AD26"/>
  <c r="AO25"/>
  <c r="AJ25"/>
  <c r="AD25"/>
  <c r="AO24"/>
  <c r="AJ24"/>
  <c r="AD24"/>
  <c r="AC22"/>
  <c r="AH22"/>
  <c r="AN22"/>
  <c r="AO20"/>
  <c r="AJ20"/>
  <c r="AD20"/>
  <c r="AC19"/>
  <c r="AH19"/>
  <c r="AN19"/>
  <c r="AO18"/>
  <c r="AJ18"/>
  <c r="AM18" s="1"/>
  <c r="AD18"/>
  <c r="AO17"/>
  <c r="AJ17"/>
  <c r="AM17" s="1"/>
  <c r="AD17"/>
  <c r="AO16"/>
  <c r="AJ16"/>
  <c r="AD16"/>
  <c r="AO15"/>
  <c r="AJ15"/>
  <c r="AC15"/>
  <c r="AF23"/>
  <c r="AK23"/>
  <c r="AP23"/>
  <c r="AD22"/>
  <c r="AO22"/>
  <c r="AN20"/>
  <c r="AC20"/>
  <c r="AO19"/>
  <c r="AH18"/>
  <c r="AN17"/>
  <c r="AC17"/>
  <c r="AN16"/>
  <c r="AC16"/>
  <c r="AH15"/>
  <c r="AG23"/>
  <c r="AL66"/>
  <c r="AL67"/>
  <c r="AL68"/>
  <c r="AL69"/>
  <c r="AK70"/>
  <c r="AG71"/>
  <c r="AK55"/>
  <c r="AK56"/>
  <c r="AK57"/>
  <c r="AK58"/>
  <c r="AK59"/>
  <c r="AK60"/>
  <c r="AK61"/>
  <c r="AK52"/>
  <c r="AK53"/>
  <c r="AK50"/>
  <c r="AK48"/>
  <c r="AN49"/>
  <c r="AQ49" s="1"/>
  <c r="AL45"/>
  <c r="AL40"/>
  <c r="AB40"/>
  <c r="AB41"/>
  <c r="AE41" s="1"/>
  <c r="AB42"/>
  <c r="AG37"/>
  <c r="AG38"/>
  <c r="AP39"/>
  <c r="AF35"/>
  <c r="AG32"/>
  <c r="AP30"/>
  <c r="AG31"/>
  <c r="AF29"/>
  <c r="AL26"/>
  <c r="AG25"/>
  <c r="AB24"/>
  <c r="AE24" s="1"/>
  <c r="AL20"/>
  <c r="AK19"/>
  <c r="AB18"/>
  <c r="AL16"/>
  <c r="AG15"/>
  <c r="AO542"/>
  <c r="AO541" s="1"/>
  <c r="AJ542"/>
  <c r="AD542"/>
  <c r="AD541" s="1"/>
  <c r="D542"/>
  <c r="AL528"/>
  <c r="AL527" s="1"/>
  <c r="AG528"/>
  <c r="AG527" s="1"/>
  <c r="AB528"/>
  <c r="AL501"/>
  <c r="AL500" s="1"/>
  <c r="AG501"/>
  <c r="AG500" s="1"/>
  <c r="AB501"/>
  <c r="AO403"/>
  <c r="AJ403"/>
  <c r="AD403"/>
  <c r="D403"/>
  <c r="AL498"/>
  <c r="AL489" s="1"/>
  <c r="AG498"/>
  <c r="AG489" s="1"/>
  <c r="AB498"/>
  <c r="AO488"/>
  <c r="AO485" s="1"/>
  <c r="AJ488"/>
  <c r="AD488"/>
  <c r="AD485" s="1"/>
  <c r="D488"/>
  <c r="AL469"/>
  <c r="AL467" s="1"/>
  <c r="AG469"/>
  <c r="AG467" s="1"/>
  <c r="AB469"/>
  <c r="AO466"/>
  <c r="AO459" s="1"/>
  <c r="AJ466"/>
  <c r="AD466"/>
  <c r="AD459" s="1"/>
  <c r="D466"/>
  <c r="AL458"/>
  <c r="AG458"/>
  <c r="AB458"/>
  <c r="AO457"/>
  <c r="AJ457"/>
  <c r="AD457"/>
  <c r="D457"/>
  <c r="AL399"/>
  <c r="AG399"/>
  <c r="AB399"/>
  <c r="AO344"/>
  <c r="AJ344"/>
  <c r="AD344"/>
  <c r="D344"/>
  <c r="AL338"/>
  <c r="AG338"/>
  <c r="AB338"/>
  <c r="AO335"/>
  <c r="AJ335"/>
  <c r="AD335"/>
  <c r="D335"/>
  <c r="AL330"/>
  <c r="AG330"/>
  <c r="AB330"/>
  <c r="AO395"/>
  <c r="AJ395"/>
  <c r="AD395"/>
  <c r="D395"/>
  <c r="AL390"/>
  <c r="AG390"/>
  <c r="AB390"/>
  <c r="AO346"/>
  <c r="AJ346"/>
  <c r="AD346"/>
  <c r="D346"/>
  <c r="AL339"/>
  <c r="AG339"/>
  <c r="AB339"/>
  <c r="AO329"/>
  <c r="AJ329"/>
  <c r="AD329"/>
  <c r="D329"/>
  <c r="AL234"/>
  <c r="AG234"/>
  <c r="AB234"/>
  <c r="AL313"/>
  <c r="AL312" s="1"/>
  <c r="AG313"/>
  <c r="AG312" s="1"/>
  <c r="AB313"/>
  <c r="AO268"/>
  <c r="AO267" s="1"/>
  <c r="AJ268"/>
  <c r="AD268"/>
  <c r="AD267" s="1"/>
  <c r="D268"/>
  <c r="AL244"/>
  <c r="AL243" s="1"/>
  <c r="AG244"/>
  <c r="AG243" s="1"/>
  <c r="AB244"/>
  <c r="AO224"/>
  <c r="AJ224"/>
  <c r="AD224"/>
  <c r="D224"/>
  <c r="AL206"/>
  <c r="AG206"/>
  <c r="AB206"/>
  <c r="AL200"/>
  <c r="AG200"/>
  <c r="AB200"/>
  <c r="AO198"/>
  <c r="AO191" s="1"/>
  <c r="AJ198"/>
  <c r="AD198"/>
  <c r="AD191" s="1"/>
  <c r="AP221"/>
  <c r="AP214" s="1"/>
  <c r="AK221"/>
  <c r="AK214" s="1"/>
  <c r="AF221"/>
  <c r="AN213"/>
  <c r="AH213"/>
  <c r="AH207" s="1"/>
  <c r="AC213"/>
  <c r="AC207" s="1"/>
  <c r="AP165"/>
  <c r="AP164" s="1"/>
  <c r="AK165"/>
  <c r="AK164" s="1"/>
  <c r="AF165"/>
  <c r="E165"/>
  <c r="E164" s="1"/>
  <c r="AN163"/>
  <c r="AN542"/>
  <c r="AH542"/>
  <c r="AH541" s="1"/>
  <c r="AC542"/>
  <c r="AC541" s="1"/>
  <c r="AP528"/>
  <c r="AP527" s="1"/>
  <c r="AK528"/>
  <c r="AK527" s="1"/>
  <c r="AF528"/>
  <c r="E528"/>
  <c r="E527" s="1"/>
  <c r="AP501"/>
  <c r="AP500" s="1"/>
  <c r="AK501"/>
  <c r="AK500" s="1"/>
  <c r="AF501"/>
  <c r="E501"/>
  <c r="E500" s="1"/>
  <c r="AN403"/>
  <c r="AH403"/>
  <c r="AC403"/>
  <c r="AP498"/>
  <c r="AP489" s="1"/>
  <c r="AK498"/>
  <c r="AK489" s="1"/>
  <c r="AF498"/>
  <c r="E498"/>
  <c r="E489" s="1"/>
  <c r="AN488"/>
  <c r="AH488"/>
  <c r="AH485" s="1"/>
  <c r="AC488"/>
  <c r="AC485" s="1"/>
  <c r="AP469"/>
  <c r="AP467" s="1"/>
  <c r="AK469"/>
  <c r="AK467" s="1"/>
  <c r="AF469"/>
  <c r="E469"/>
  <c r="E467" s="1"/>
  <c r="AN466"/>
  <c r="AH466"/>
  <c r="AH459" s="1"/>
  <c r="AC466"/>
  <c r="AC459" s="1"/>
  <c r="AP458"/>
  <c r="AK458"/>
  <c r="AF458"/>
  <c r="E458"/>
  <c r="AN457"/>
  <c r="AH457"/>
  <c r="AC457"/>
  <c r="AP399"/>
  <c r="AK399"/>
  <c r="AF399"/>
  <c r="E399"/>
  <c r="AN344"/>
  <c r="AH344"/>
  <c r="AC344"/>
  <c r="AP338"/>
  <c r="AK338"/>
  <c r="AF338"/>
  <c r="E338"/>
  <c r="AN335"/>
  <c r="AH335"/>
  <c r="AC335"/>
  <c r="AP330"/>
  <c r="AK330"/>
  <c r="AF330"/>
  <c r="E330"/>
  <c r="AN395"/>
  <c r="AH395"/>
  <c r="AC395"/>
  <c r="AP390"/>
  <c r="AK390"/>
  <c r="AF390"/>
  <c r="E390"/>
  <c r="AN346"/>
  <c r="AH346"/>
  <c r="AH345" s="1"/>
  <c r="AC346"/>
  <c r="AP339"/>
  <c r="AK339"/>
  <c r="AF339"/>
  <c r="E339"/>
  <c r="AN329"/>
  <c r="AH329"/>
  <c r="AC329"/>
  <c r="AP234"/>
  <c r="AK234"/>
  <c r="AF234"/>
  <c r="AP313"/>
  <c r="AP312" s="1"/>
  <c r="AK313"/>
  <c r="AK312" s="1"/>
  <c r="AF313"/>
  <c r="E313"/>
  <c r="E312" s="1"/>
  <c r="AN268"/>
  <c r="AH268"/>
  <c r="AH267" s="1"/>
  <c r="AC268"/>
  <c r="AC267" s="1"/>
  <c r="AP244"/>
  <c r="AP243" s="1"/>
  <c r="AK244"/>
  <c r="AK243" s="1"/>
  <c r="AF244"/>
  <c r="E244"/>
  <c r="E243" s="1"/>
  <c r="AN224"/>
  <c r="AH224"/>
  <c r="AC224"/>
  <c r="AP206"/>
  <c r="AK206"/>
  <c r="AF206"/>
  <c r="AP200"/>
  <c r="AK200"/>
  <c r="AF200"/>
  <c r="E200"/>
  <c r="E199" s="1"/>
  <c r="E190" s="1"/>
  <c r="AN198"/>
  <c r="AH198"/>
  <c r="AH191" s="1"/>
  <c r="AC198"/>
  <c r="AC191" s="1"/>
  <c r="AO221"/>
  <c r="AO214" s="1"/>
  <c r="AJ221"/>
  <c r="AD221"/>
  <c r="AD214" s="1"/>
  <c r="AL213"/>
  <c r="AL207" s="1"/>
  <c r="AG213"/>
  <c r="AG207" s="1"/>
  <c r="AB213"/>
  <c r="AO165"/>
  <c r="AO164" s="1"/>
  <c r="AL542"/>
  <c r="AL541" s="1"/>
  <c r="AG542"/>
  <c r="AG541" s="1"/>
  <c r="AB542"/>
  <c r="AO528"/>
  <c r="AO527" s="1"/>
  <c r="AO526" s="1"/>
  <c r="AJ528"/>
  <c r="AD528"/>
  <c r="AD527" s="1"/>
  <c r="D528"/>
  <c r="AO501"/>
  <c r="AO500" s="1"/>
  <c r="AJ501"/>
  <c r="AD501"/>
  <c r="AD500" s="1"/>
  <c r="D501"/>
  <c r="AL403"/>
  <c r="AG403"/>
  <c r="AB403"/>
  <c r="AE403" s="1"/>
  <c r="AO498"/>
  <c r="AO489" s="1"/>
  <c r="AJ498"/>
  <c r="AD498"/>
  <c r="AD489" s="1"/>
  <c r="D498"/>
  <c r="AL488"/>
  <c r="AL485" s="1"/>
  <c r="AG488"/>
  <c r="AG485" s="1"/>
  <c r="AB488"/>
  <c r="AO469"/>
  <c r="AO467" s="1"/>
  <c r="AJ469"/>
  <c r="AD469"/>
  <c r="AD467" s="1"/>
  <c r="D469"/>
  <c r="AL466"/>
  <c r="AL459" s="1"/>
  <c r="AG466"/>
  <c r="AG459" s="1"/>
  <c r="AB466"/>
  <c r="AO458"/>
  <c r="AJ458"/>
  <c r="AM458" s="1"/>
  <c r="AD458"/>
  <c r="D458"/>
  <c r="F458" s="1"/>
  <c r="AL457"/>
  <c r="AG457"/>
  <c r="AB457"/>
  <c r="AE457" s="1"/>
  <c r="AO399"/>
  <c r="AJ399"/>
  <c r="AD399"/>
  <c r="D399"/>
  <c r="AL344"/>
  <c r="AG344"/>
  <c r="AB344"/>
  <c r="AE344" s="1"/>
  <c r="AO338"/>
  <c r="AJ338"/>
  <c r="AM338" s="1"/>
  <c r="AD338"/>
  <c r="D338"/>
  <c r="F338" s="1"/>
  <c r="AL335"/>
  <c r="AG335"/>
  <c r="AB335"/>
  <c r="AE335" s="1"/>
  <c r="AO330"/>
  <c r="AJ330"/>
  <c r="AM330" s="1"/>
  <c r="AD330"/>
  <c r="D330"/>
  <c r="F330" s="1"/>
  <c r="AL395"/>
  <c r="AG395"/>
  <c r="AB395"/>
  <c r="AE395" s="1"/>
  <c r="AO390"/>
  <c r="AJ390"/>
  <c r="AD390"/>
  <c r="D390"/>
  <c r="AL346"/>
  <c r="AL345" s="1"/>
  <c r="AG346"/>
  <c r="AG345" s="1"/>
  <c r="AB346"/>
  <c r="AO339"/>
  <c r="AJ339"/>
  <c r="AM339" s="1"/>
  <c r="AD339"/>
  <c r="D339"/>
  <c r="F339" s="1"/>
  <c r="AL329"/>
  <c r="AG329"/>
  <c r="AB329"/>
  <c r="AO234"/>
  <c r="AJ234"/>
  <c r="AM234" s="1"/>
  <c r="AD234"/>
  <c r="AO313"/>
  <c r="AO312" s="1"/>
  <c r="AJ313"/>
  <c r="AD313"/>
  <c r="D313"/>
  <c r="AL268"/>
  <c r="AL267" s="1"/>
  <c r="AG268"/>
  <c r="AG267" s="1"/>
  <c r="AB268"/>
  <c r="AO244"/>
  <c r="AO243" s="1"/>
  <c r="AJ244"/>
  <c r="AD244"/>
  <c r="AD243" s="1"/>
  <c r="D244"/>
  <c r="AL224"/>
  <c r="AG224"/>
  <c r="AG223" s="1"/>
  <c r="AB224"/>
  <c r="AO206"/>
  <c r="AJ206"/>
  <c r="AM206" s="1"/>
  <c r="AD206"/>
  <c r="AO200"/>
  <c r="AJ200"/>
  <c r="AD200"/>
  <c r="D200"/>
  <c r="AL198"/>
  <c r="AL191" s="1"/>
  <c r="AG198"/>
  <c r="AG191" s="1"/>
  <c r="AB198"/>
  <c r="AN221"/>
  <c r="AH221"/>
  <c r="AH214" s="1"/>
  <c r="AC221"/>
  <c r="AC214" s="1"/>
  <c r="AP213"/>
  <c r="AP207" s="1"/>
  <c r="AK213"/>
  <c r="AK207" s="1"/>
  <c r="AF213"/>
  <c r="AN165"/>
  <c r="AH165"/>
  <c r="AH164" s="1"/>
  <c r="AC165"/>
  <c r="AP163"/>
  <c r="AK163"/>
  <c r="AP542"/>
  <c r="AP541" s="1"/>
  <c r="AK542"/>
  <c r="AK541" s="1"/>
  <c r="AF542"/>
  <c r="E542"/>
  <c r="E541" s="1"/>
  <c r="AN528"/>
  <c r="AH528"/>
  <c r="AH527" s="1"/>
  <c r="AH526" s="1"/>
  <c r="AC528"/>
  <c r="AC527" s="1"/>
  <c r="AC526" s="1"/>
  <c r="AN501"/>
  <c r="AH501"/>
  <c r="AH500" s="1"/>
  <c r="AC501"/>
  <c r="AC500" s="1"/>
  <c r="AP403"/>
  <c r="AK403"/>
  <c r="AF403"/>
  <c r="AI403" s="1"/>
  <c r="E403"/>
  <c r="AN498"/>
  <c r="AH498"/>
  <c r="AH489" s="1"/>
  <c r="AC498"/>
  <c r="AC489" s="1"/>
  <c r="AP488"/>
  <c r="AP485" s="1"/>
  <c r="AK488"/>
  <c r="AK485" s="1"/>
  <c r="AF488"/>
  <c r="E488"/>
  <c r="E485" s="1"/>
  <c r="AN469"/>
  <c r="AH469"/>
  <c r="AH467" s="1"/>
  <c r="AC469"/>
  <c r="AC467" s="1"/>
  <c r="AP466"/>
  <c r="AP459" s="1"/>
  <c r="AK466"/>
  <c r="AK459" s="1"/>
  <c r="AF466"/>
  <c r="E466"/>
  <c r="E459" s="1"/>
  <c r="AN458"/>
  <c r="AQ458" s="1"/>
  <c r="AH458"/>
  <c r="AC458"/>
  <c r="AP457"/>
  <c r="AK457"/>
  <c r="AF457"/>
  <c r="AI457" s="1"/>
  <c r="E457"/>
  <c r="AN399"/>
  <c r="AH399"/>
  <c r="AC399"/>
  <c r="AP344"/>
  <c r="AK344"/>
  <c r="AF344"/>
  <c r="AI344" s="1"/>
  <c r="E344"/>
  <c r="AN338"/>
  <c r="AQ338" s="1"/>
  <c r="AH338"/>
  <c r="AC338"/>
  <c r="AP335"/>
  <c r="AK335"/>
  <c r="AF335"/>
  <c r="AI335" s="1"/>
  <c r="E335"/>
  <c r="AN330"/>
  <c r="AQ330" s="1"/>
  <c r="AH330"/>
  <c r="AC330"/>
  <c r="AP395"/>
  <c r="AK395"/>
  <c r="AF395"/>
  <c r="AI395" s="1"/>
  <c r="E395"/>
  <c r="AN390"/>
  <c r="AH390"/>
  <c r="AC390"/>
  <c r="AP346"/>
  <c r="AK346"/>
  <c r="AK345" s="1"/>
  <c r="AF346"/>
  <c r="E346"/>
  <c r="AN339"/>
  <c r="AQ339" s="1"/>
  <c r="AH339"/>
  <c r="AC339"/>
  <c r="AP329"/>
  <c r="AK329"/>
  <c r="AF329"/>
  <c r="E329"/>
  <c r="AN234"/>
  <c r="AQ234" s="1"/>
  <c r="AH234"/>
  <c r="AC234"/>
  <c r="AN313"/>
  <c r="AH313"/>
  <c r="AH312" s="1"/>
  <c r="AC313"/>
  <c r="AP268"/>
  <c r="AP267" s="1"/>
  <c r="AK268"/>
  <c r="AK267" s="1"/>
  <c r="AF268"/>
  <c r="E268"/>
  <c r="E267" s="1"/>
  <c r="AN244"/>
  <c r="AH244"/>
  <c r="AH243" s="1"/>
  <c r="AC244"/>
  <c r="AP224"/>
  <c r="AP223" s="1"/>
  <c r="AK224"/>
  <c r="AF224"/>
  <c r="E224"/>
  <c r="E223" s="1"/>
  <c r="AN206"/>
  <c r="AQ206" s="1"/>
  <c r="AH206"/>
  <c r="AC206"/>
  <c r="AN200"/>
  <c r="AH200"/>
  <c r="AC200"/>
  <c r="AP198"/>
  <c r="AP191" s="1"/>
  <c r="AK198"/>
  <c r="AK191" s="1"/>
  <c r="AF198"/>
  <c r="AL221"/>
  <c r="AL214" s="1"/>
  <c r="AG221"/>
  <c r="AG214" s="1"/>
  <c r="AB221"/>
  <c r="AO213"/>
  <c r="AO207" s="1"/>
  <c r="AJ213"/>
  <c r="AD213"/>
  <c r="AD207" s="1"/>
  <c r="AL165"/>
  <c r="AL164" s="1"/>
  <c r="AG165"/>
  <c r="AG164" s="1"/>
  <c r="AB165"/>
  <c r="AJ163"/>
  <c r="AD163"/>
  <c r="AO162"/>
  <c r="AJ162"/>
  <c r="AD162"/>
  <c r="AN150"/>
  <c r="AH150"/>
  <c r="AC150"/>
  <c r="AP148"/>
  <c r="AK148"/>
  <c r="AF148"/>
  <c r="AP134"/>
  <c r="AK134"/>
  <c r="AF134"/>
  <c r="E134"/>
  <c r="E133" s="1"/>
  <c r="AN132"/>
  <c r="AH132"/>
  <c r="AC132"/>
  <c r="AN131"/>
  <c r="AH131"/>
  <c r="AC131"/>
  <c r="AN119"/>
  <c r="AH119"/>
  <c r="AC119"/>
  <c r="AP117"/>
  <c r="AP107" s="1"/>
  <c r="AK117"/>
  <c r="AK107" s="1"/>
  <c r="AF117"/>
  <c r="AN44"/>
  <c r="AH44"/>
  <c r="AC44"/>
  <c r="AN36"/>
  <c r="AH36"/>
  <c r="AC36"/>
  <c r="AN103"/>
  <c r="AH103"/>
  <c r="AC103"/>
  <c r="AN90"/>
  <c r="AH90"/>
  <c r="AH89" s="1"/>
  <c r="AC90"/>
  <c r="AC89" s="1"/>
  <c r="AP88"/>
  <c r="AK88"/>
  <c r="AF88"/>
  <c r="AP85"/>
  <c r="AK85"/>
  <c r="AF85"/>
  <c r="AP62"/>
  <c r="AK62"/>
  <c r="AF62"/>
  <c r="AP54"/>
  <c r="AK54"/>
  <c r="AF54"/>
  <c r="AP51"/>
  <c r="AK51"/>
  <c r="AF51"/>
  <c r="AP46"/>
  <c r="AK46"/>
  <c r="AF46"/>
  <c r="AP28"/>
  <c r="AK28"/>
  <c r="AF28"/>
  <c r="AL21"/>
  <c r="AG21"/>
  <c r="AF14"/>
  <c r="AK14"/>
  <c r="AP14"/>
  <c r="AO14"/>
  <c r="D165"/>
  <c r="AH163"/>
  <c r="AC163"/>
  <c r="AN162"/>
  <c r="AH162"/>
  <c r="AC162"/>
  <c r="AL150"/>
  <c r="AG150"/>
  <c r="AB150"/>
  <c r="AO148"/>
  <c r="AJ148"/>
  <c r="AD148"/>
  <c r="AO134"/>
  <c r="AJ134"/>
  <c r="AD134"/>
  <c r="D134"/>
  <c r="AL132"/>
  <c r="AG132"/>
  <c r="AB132"/>
  <c r="AL131"/>
  <c r="AG131"/>
  <c r="AB131"/>
  <c r="AL119"/>
  <c r="AG119"/>
  <c r="AB119"/>
  <c r="AO117"/>
  <c r="AO107" s="1"/>
  <c r="AJ117"/>
  <c r="AD117"/>
  <c r="AD107" s="1"/>
  <c r="AL44"/>
  <c r="AG44"/>
  <c r="AB44"/>
  <c r="AL36"/>
  <c r="AG36"/>
  <c r="AB36"/>
  <c r="AL103"/>
  <c r="AG103"/>
  <c r="AB103"/>
  <c r="AL90"/>
  <c r="AL89" s="1"/>
  <c r="AG90"/>
  <c r="AG89" s="1"/>
  <c r="AB90"/>
  <c r="AO88"/>
  <c r="AJ88"/>
  <c r="AD88"/>
  <c r="AO85"/>
  <c r="AJ85"/>
  <c r="AD85"/>
  <c r="AO62"/>
  <c r="AJ62"/>
  <c r="AD62"/>
  <c r="AO54"/>
  <c r="AJ54"/>
  <c r="AD54"/>
  <c r="AO51"/>
  <c r="AJ51"/>
  <c r="AD51"/>
  <c r="AO46"/>
  <c r="AJ46"/>
  <c r="AD46"/>
  <c r="AO28"/>
  <c r="AJ28"/>
  <c r="AP21"/>
  <c r="AK21"/>
  <c r="AF21"/>
  <c r="AG14"/>
  <c r="AL14"/>
  <c r="AJ21"/>
  <c r="AH14"/>
  <c r="AD150"/>
  <c r="AL148"/>
  <c r="AB148"/>
  <c r="AG134"/>
  <c r="AO132"/>
  <c r="AD132"/>
  <c r="AD131"/>
  <c r="AJ119"/>
  <c r="D119"/>
  <c r="AB117"/>
  <c r="AJ44"/>
  <c r="AJ36"/>
  <c r="AJ103"/>
  <c r="AJ90"/>
  <c r="AL88"/>
  <c r="AL85"/>
  <c r="AL62"/>
  <c r="AL54"/>
  <c r="AL51"/>
  <c r="AL46"/>
  <c r="AL28"/>
  <c r="AH21"/>
  <c r="AJ165"/>
  <c r="AO163"/>
  <c r="AG163"/>
  <c r="AB163"/>
  <c r="AE163" s="1"/>
  <c r="AL162"/>
  <c r="AG162"/>
  <c r="AP150"/>
  <c r="AK150"/>
  <c r="AF150"/>
  <c r="E150"/>
  <c r="E149" s="1"/>
  <c r="AN148"/>
  <c r="AH148"/>
  <c r="AC148"/>
  <c r="AN134"/>
  <c r="AH134"/>
  <c r="AC134"/>
  <c r="AP132"/>
  <c r="AK132"/>
  <c r="AF132"/>
  <c r="AP131"/>
  <c r="AK131"/>
  <c r="AF131"/>
  <c r="AP119"/>
  <c r="AK119"/>
  <c r="AF119"/>
  <c r="E119"/>
  <c r="E118" s="1"/>
  <c r="AN117"/>
  <c r="AH117"/>
  <c r="AH107" s="1"/>
  <c r="AC117"/>
  <c r="AC107" s="1"/>
  <c r="AP44"/>
  <c r="AK44"/>
  <c r="AF44"/>
  <c r="AP36"/>
  <c r="AK36"/>
  <c r="AF36"/>
  <c r="AP103"/>
  <c r="AK103"/>
  <c r="AF103"/>
  <c r="AP90"/>
  <c r="AP89" s="1"/>
  <c r="AK90"/>
  <c r="AK89" s="1"/>
  <c r="AF90"/>
  <c r="E90"/>
  <c r="E89" s="1"/>
  <c r="AN88"/>
  <c r="AH88"/>
  <c r="AC88"/>
  <c r="AN85"/>
  <c r="AH85"/>
  <c r="AC85"/>
  <c r="AN62"/>
  <c r="AH62"/>
  <c r="AC62"/>
  <c r="AN54"/>
  <c r="AH54"/>
  <c r="AC54"/>
  <c r="AN51"/>
  <c r="AH51"/>
  <c r="AC51"/>
  <c r="AN46"/>
  <c r="AH46"/>
  <c r="AC46"/>
  <c r="AN28"/>
  <c r="AH28"/>
  <c r="AO21"/>
  <c r="AD21"/>
  <c r="AN14"/>
  <c r="D150"/>
  <c r="AG148"/>
  <c r="AL134"/>
  <c r="AL133" s="1"/>
  <c r="AB134"/>
  <c r="AJ132"/>
  <c r="AO131"/>
  <c r="AJ131"/>
  <c r="AO119"/>
  <c r="AD119"/>
  <c r="AL117"/>
  <c r="AL107" s="1"/>
  <c r="AO44"/>
  <c r="AO36"/>
  <c r="AO103"/>
  <c r="AO90"/>
  <c r="AO89" s="1"/>
  <c r="D90"/>
  <c r="AB88"/>
  <c r="AB85"/>
  <c r="AB62"/>
  <c r="AB54"/>
  <c r="AB51"/>
  <c r="AB46"/>
  <c r="AN21"/>
  <c r="AJ14"/>
  <c r="AD165"/>
  <c r="AD164" s="1"/>
  <c r="AL163"/>
  <c r="AF163"/>
  <c r="AI163" s="1"/>
  <c r="AP162"/>
  <c r="AK162"/>
  <c r="AF162"/>
  <c r="AO150"/>
  <c r="AJ150"/>
  <c r="AG117"/>
  <c r="AG107" s="1"/>
  <c r="AD44"/>
  <c r="AD36"/>
  <c r="AD103"/>
  <c r="AD90"/>
  <c r="AD89" s="1"/>
  <c r="AG88"/>
  <c r="AG85"/>
  <c r="AG62"/>
  <c r="AG54"/>
  <c r="AG51"/>
  <c r="AG46"/>
  <c r="AG28"/>
  <c r="AC14"/>
  <c r="E15"/>
  <c r="F15" s="1"/>
  <c r="AD64"/>
  <c r="D14"/>
  <c r="D13" s="1"/>
  <c r="AD15"/>
  <c r="AB14"/>
  <c r="AB15"/>
  <c r="AL409"/>
  <c r="AC420"/>
  <c r="AE420" s="1"/>
  <c r="AC406"/>
  <c r="AE406" s="1"/>
  <c r="AC405"/>
  <c r="AC417"/>
  <c r="AE417" s="1"/>
  <c r="D404"/>
  <c r="F404" s="1"/>
  <c r="AC407"/>
  <c r="AE407" s="1"/>
  <c r="AC415"/>
  <c r="AE415" s="1"/>
  <c r="AB32"/>
  <c r="AE32" s="1"/>
  <c r="AC408"/>
  <c r="AE408" s="1"/>
  <c r="AC422"/>
  <c r="AE422" s="1"/>
  <c r="AC410"/>
  <c r="AE410" s="1"/>
  <c r="AC411"/>
  <c r="AE411" s="1"/>
  <c r="AC419"/>
  <c r="AE419" s="1"/>
  <c r="AB404"/>
  <c r="AE404" s="1"/>
  <c r="AC416"/>
  <c r="AE416" s="1"/>
  <c r="AC418"/>
  <c r="AE418" s="1"/>
  <c r="AC423"/>
  <c r="AE423" s="1"/>
  <c r="AC412"/>
  <c r="AE412" s="1"/>
  <c r="AC424"/>
  <c r="AE424" s="1"/>
  <c r="AC414"/>
  <c r="AE414" s="1"/>
  <c r="AC413"/>
  <c r="AE413" s="1"/>
  <c r="AC421"/>
  <c r="AE421" s="1"/>
  <c r="Y201"/>
  <c r="Y171"/>
  <c r="Y130"/>
  <c r="Y17"/>
  <c r="Y63"/>
  <c r="Y542"/>
  <c r="Y80"/>
  <c r="Y99"/>
  <c r="Y279"/>
  <c r="Y123"/>
  <c r="Y113"/>
  <c r="Y435"/>
  <c r="Y481"/>
  <c r="Y478"/>
  <c r="Y76"/>
  <c r="Y152"/>
  <c r="Y60"/>
  <c r="Y135"/>
  <c r="Y230"/>
  <c r="Y59"/>
  <c r="Y20"/>
  <c r="Y306"/>
  <c r="Y172"/>
  <c r="Y24"/>
  <c r="Y43"/>
  <c r="Y58"/>
  <c r="Y210"/>
  <c r="Y46"/>
  <c r="Y42"/>
  <c r="Y119"/>
  <c r="Y14"/>
  <c r="Y273"/>
  <c r="Y33"/>
  <c r="Y94"/>
  <c r="Y337"/>
  <c r="Y44"/>
  <c r="Y85"/>
  <c r="Y136"/>
  <c r="Y108"/>
  <c r="Y359"/>
  <c r="Z27"/>
  <c r="Z45"/>
  <c r="Z62"/>
  <c r="Z79"/>
  <c r="Z98"/>
  <c r="Z116"/>
  <c r="Z134"/>
  <c r="Z151"/>
  <c r="Z170"/>
  <c r="Z187"/>
  <c r="Z206"/>
  <c r="Z227"/>
  <c r="Z245"/>
  <c r="Z263"/>
  <c r="Z280"/>
  <c r="Z296"/>
  <c r="Z313"/>
  <c r="Z332"/>
  <c r="Z349"/>
  <c r="Z365"/>
  <c r="Z381"/>
  <c r="Z30"/>
  <c r="Z46"/>
  <c r="Z63"/>
  <c r="Z80"/>
  <c r="Z99"/>
  <c r="Z117"/>
  <c r="Z135"/>
  <c r="Z152"/>
  <c r="Z172"/>
  <c r="Z188"/>
  <c r="Z208"/>
  <c r="Z228"/>
  <c r="Z246"/>
  <c r="Z264"/>
  <c r="Z281"/>
  <c r="Z297"/>
  <c r="Z314"/>
  <c r="Z333"/>
  <c r="Z350"/>
  <c r="Z366"/>
  <c r="Z382"/>
  <c r="Z40"/>
  <c r="Z74"/>
  <c r="Z111"/>
  <c r="Z145"/>
  <c r="Z182"/>
  <c r="Z219"/>
  <c r="Z257"/>
  <c r="Z291"/>
  <c r="Z325"/>
  <c r="Z360"/>
  <c r="Z391"/>
  <c r="Z409"/>
  <c r="Z425"/>
  <c r="Z441"/>
  <c r="Z457"/>
  <c r="Z475"/>
  <c r="Z493"/>
  <c r="Z512"/>
  <c r="Z530"/>
  <c r="Z547"/>
  <c r="Z17"/>
  <c r="Z52"/>
  <c r="Z86"/>
  <c r="Z123"/>
  <c r="Z157"/>
  <c r="Z195"/>
  <c r="Z233"/>
  <c r="Z270"/>
  <c r="Z302"/>
  <c r="Z338"/>
  <c r="Z371"/>
  <c r="Z396"/>
  <c r="Z414"/>
  <c r="Z430"/>
  <c r="Z446"/>
  <c r="Z463"/>
  <c r="Z480"/>
  <c r="Z498"/>
  <c r="Z517"/>
  <c r="Z535"/>
  <c r="Z552"/>
  <c r="Z18"/>
  <c r="Z87"/>
  <c r="Z159"/>
  <c r="Z234"/>
  <c r="Z303"/>
  <c r="Z372"/>
  <c r="Z415"/>
  <c r="Z447"/>
  <c r="Z481"/>
  <c r="Z518"/>
  <c r="Z553"/>
  <c r="Z44"/>
  <c r="Z186"/>
  <c r="Z331"/>
  <c r="Z427"/>
  <c r="Z495"/>
  <c r="Z564"/>
  <c r="Z136"/>
  <c r="Z282"/>
  <c r="Z404"/>
  <c r="Z470"/>
  <c r="Z21"/>
  <c r="Z91"/>
  <c r="Z163"/>
  <c r="Z238"/>
  <c r="Z306"/>
  <c r="Z375"/>
  <c r="Z416"/>
  <c r="Z448"/>
  <c r="Z482"/>
  <c r="Z519"/>
  <c r="Z26"/>
  <c r="Z169"/>
  <c r="Z311"/>
  <c r="Z419"/>
  <c r="Z486"/>
  <c r="Z557"/>
  <c r="Z153"/>
  <c r="Z298"/>
  <c r="Z412"/>
  <c r="Z478"/>
  <c r="Z550"/>
  <c r="Z225"/>
  <c r="Z15"/>
  <c r="Y556"/>
  <c r="Y483"/>
  <c r="Y563"/>
  <c r="Y138"/>
  <c r="Y239"/>
  <c r="Y77"/>
  <c r="Y358"/>
  <c r="Y280"/>
  <c r="Y476"/>
  <c r="Y471"/>
  <c r="Y186"/>
  <c r="Y181"/>
  <c r="Y202"/>
  <c r="Y501"/>
  <c r="Y538"/>
  <c r="Y250"/>
  <c r="Y192"/>
  <c r="Y307"/>
  <c r="Y153"/>
  <c r="Y414"/>
  <c r="Y336"/>
  <c r="Y531"/>
  <c r="Y454"/>
  <c r="Y282"/>
  <c r="Y275"/>
  <c r="Y308"/>
  <c r="Y88"/>
  <c r="Y78"/>
  <c r="Y179"/>
  <c r="Y65"/>
  <c r="Y559"/>
  <c r="Y234"/>
  <c r="Y228"/>
  <c r="Y379"/>
  <c r="Y487"/>
  <c r="Y19"/>
  <c r="Y382"/>
  <c r="Y300"/>
  <c r="Y265"/>
  <c r="Y388"/>
  <c r="Y49"/>
  <c r="Y463"/>
  <c r="Y395"/>
  <c r="Y380"/>
  <c r="Y512"/>
  <c r="Y400"/>
  <c r="Y371"/>
  <c r="Y425"/>
  <c r="Y159"/>
  <c r="Y150"/>
  <c r="Y283"/>
  <c r="Y200"/>
  <c r="Y561"/>
  <c r="Y329"/>
  <c r="Y503"/>
  <c r="Y211"/>
  <c r="Y155"/>
  <c r="Y264"/>
  <c r="Y104"/>
  <c r="Y378"/>
  <c r="Y296"/>
  <c r="Y494"/>
  <c r="Y524"/>
  <c r="Y221"/>
  <c r="Y208"/>
  <c r="Y240"/>
  <c r="Y545"/>
  <c r="Y36"/>
  <c r="Y515"/>
  <c r="Y443"/>
  <c r="Y453"/>
  <c r="Y178"/>
  <c r="Y168"/>
  <c r="Y141"/>
  <c r="Y394"/>
  <c r="Y349"/>
  <c r="Y474"/>
  <c r="Y486"/>
  <c r="Y544"/>
  <c r="Y496"/>
  <c r="Y472"/>
  <c r="Y23"/>
  <c r="Y244"/>
  <c r="Y81"/>
  <c r="Y117"/>
  <c r="Y305"/>
  <c r="Y399"/>
  <c r="Y342"/>
  <c r="Y126"/>
  <c r="Y34"/>
  <c r="Y139"/>
  <c r="Y376"/>
  <c r="Y90"/>
  <c r="Y151"/>
  <c r="Y272"/>
  <c r="Z565"/>
  <c r="Z356"/>
  <c r="Z510"/>
  <c r="Z411"/>
  <c r="Z119"/>
  <c r="Z542"/>
  <c r="Z290"/>
  <c r="Z511"/>
  <c r="Z279"/>
  <c r="Z265"/>
  <c r="Z533"/>
  <c r="Y268"/>
  <c r="Y430"/>
  <c r="Y525"/>
  <c r="Y402"/>
  <c r="Y423"/>
  <c r="Y416"/>
  <c r="Y182"/>
  <c r="Y147"/>
  <c r="Y266"/>
  <c r="Y356"/>
  <c r="Y535"/>
  <c r="Y553"/>
  <c r="Y270"/>
  <c r="Y362"/>
  <c r="Y32"/>
  <c r="Y493"/>
  <c r="Y134"/>
  <c r="Y490"/>
  <c r="Y146"/>
  <c r="Y237"/>
  <c r="Y269"/>
  <c r="Y348"/>
  <c r="Y322"/>
  <c r="Y294"/>
  <c r="Y25"/>
  <c r="Y40"/>
  <c r="Y103"/>
  <c r="Y451"/>
  <c r="Y45"/>
  <c r="Y68"/>
  <c r="Y428"/>
  <c r="Y219"/>
  <c r="Y175"/>
  <c r="Y252"/>
  <c r="Y203"/>
  <c r="Y176"/>
  <c r="Y73"/>
  <c r="Y205"/>
  <c r="Y92"/>
  <c r="Y109"/>
  <c r="Y56"/>
  <c r="Y224"/>
  <c r="Y156"/>
  <c r="Y470"/>
  <c r="Y343"/>
  <c r="Y261"/>
  <c r="Y54"/>
  <c r="Y271"/>
  <c r="Y105"/>
  <c r="Y232"/>
  <c r="Y301"/>
  <c r="Y185"/>
  <c r="Y187"/>
  <c r="Y95"/>
  <c r="Y310"/>
  <c r="Y55"/>
  <c r="Y523"/>
  <c r="Y518"/>
  <c r="Y505"/>
  <c r="Y259"/>
  <c r="Y432"/>
  <c r="Z14"/>
  <c r="Z33"/>
  <c r="Z50"/>
  <c r="Z67"/>
  <c r="Z84"/>
  <c r="Z102"/>
  <c r="Z121"/>
  <c r="Z138"/>
  <c r="Z155"/>
  <c r="Z175"/>
  <c r="Z193"/>
  <c r="Z211"/>
  <c r="Z231"/>
  <c r="Z250"/>
  <c r="Z268"/>
  <c r="Z284"/>
  <c r="Z300"/>
  <c r="Z318"/>
  <c r="Z336"/>
  <c r="Z353"/>
  <c r="Z369"/>
  <c r="Z16"/>
  <c r="Z34"/>
  <c r="Z51"/>
  <c r="Z68"/>
  <c r="Z85"/>
  <c r="Z103"/>
  <c r="Z122"/>
  <c r="Z139"/>
  <c r="Z156"/>
  <c r="Z176"/>
  <c r="Z194"/>
  <c r="Z212"/>
  <c r="Z232"/>
  <c r="Z251"/>
  <c r="Z269"/>
  <c r="Z285"/>
  <c r="Z301"/>
  <c r="Z319"/>
  <c r="Z337"/>
  <c r="Z354"/>
  <c r="Z370"/>
  <c r="Z387"/>
  <c r="Z49"/>
  <c r="Z82"/>
  <c r="Z120"/>
  <c r="Z154"/>
  <c r="Z192"/>
  <c r="Z230"/>
  <c r="Z266"/>
  <c r="Z299"/>
  <c r="Z335"/>
  <c r="Z368"/>
  <c r="Z395"/>
  <c r="Z413"/>
  <c r="Z429"/>
  <c r="Z445"/>
  <c r="Z462"/>
  <c r="Z479"/>
  <c r="Z497"/>
  <c r="Z516"/>
  <c r="Z534"/>
  <c r="Z551"/>
  <c r="Z25"/>
  <c r="Z60"/>
  <c r="Z95"/>
  <c r="Z131"/>
  <c r="Z168"/>
  <c r="Z204"/>
  <c r="Z242"/>
  <c r="Z278"/>
  <c r="Z310"/>
  <c r="Z347"/>
  <c r="Z379"/>
  <c r="Z402"/>
  <c r="Z418"/>
  <c r="Z434"/>
  <c r="Z450"/>
  <c r="Z468"/>
  <c r="Z484"/>
  <c r="Z504"/>
  <c r="Z521"/>
  <c r="Z539"/>
  <c r="Z556"/>
  <c r="Z36"/>
  <c r="Z105"/>
  <c r="Z178"/>
  <c r="Z253"/>
  <c r="Z321"/>
  <c r="Z388"/>
  <c r="Z423"/>
  <c r="Z455"/>
  <c r="Z491"/>
  <c r="Z528"/>
  <c r="Z562"/>
  <c r="Z78"/>
  <c r="Z226"/>
  <c r="Z364"/>
  <c r="Z443"/>
  <c r="Z514"/>
  <c r="Z48"/>
  <c r="Z173"/>
  <c r="Z316"/>
  <c r="Z420"/>
  <c r="Z487"/>
  <c r="Z39"/>
  <c r="Z110"/>
  <c r="Z181"/>
  <c r="Z256"/>
  <c r="Z324"/>
  <c r="Z390"/>
  <c r="Z424"/>
  <c r="Z456"/>
  <c r="Z492"/>
  <c r="Z529"/>
  <c r="Z61"/>
  <c r="Z205"/>
  <c r="Z348"/>
  <c r="Z435"/>
  <c r="Z505"/>
  <c r="Z31"/>
  <c r="Z189"/>
  <c r="Z334"/>
  <c r="Z428"/>
  <c r="Z496"/>
  <c r="Z523"/>
  <c r="Z248"/>
  <c r="Z29"/>
  <c r="Y484"/>
  <c r="Y417"/>
  <c r="Y424"/>
  <c r="Y67"/>
  <c r="Y154"/>
  <c r="Y469"/>
  <c r="Y497"/>
  <c r="Y206"/>
  <c r="Y410"/>
  <c r="Y326"/>
  <c r="Y93"/>
  <c r="Y87"/>
  <c r="Y339"/>
  <c r="Y539"/>
  <c r="Y466"/>
  <c r="Y529"/>
  <c r="Y121"/>
  <c r="Y213"/>
  <c r="Y48"/>
  <c r="Y551"/>
  <c r="Y263"/>
  <c r="Y458"/>
  <c r="Y437"/>
  <c r="Y165"/>
  <c r="Y158"/>
  <c r="Y511"/>
  <c r="Y447"/>
  <c r="Y140"/>
  <c r="Y444"/>
  <c r="Y278"/>
  <c r="Y386"/>
  <c r="Y129"/>
  <c r="Y124"/>
  <c r="Y18"/>
  <c r="Y311"/>
  <c r="Y30"/>
  <c r="Y520"/>
  <c r="Y231"/>
  <c r="Y174"/>
  <c r="Y286"/>
  <c r="Y131"/>
  <c r="Y396"/>
  <c r="Y313"/>
  <c r="Y513"/>
  <c r="Y387"/>
  <c r="Y253"/>
  <c r="Y246"/>
  <c r="Y276"/>
  <c r="Y62"/>
  <c r="Y57"/>
  <c r="Y550"/>
  <c r="Y557"/>
  <c r="Y488"/>
  <c r="Y504"/>
  <c r="Y433"/>
  <c r="Y456"/>
  <c r="Y84"/>
  <c r="Y173"/>
  <c r="Y522"/>
  <c r="Y516"/>
  <c r="Y227"/>
  <c r="Y426"/>
  <c r="Y369"/>
  <c r="Y116"/>
  <c r="Y111"/>
  <c r="Y372"/>
  <c r="Y363"/>
  <c r="Y69"/>
  <c r="Y368"/>
  <c r="Y143"/>
  <c r="Y304"/>
  <c r="Y79"/>
  <c r="Y74"/>
  <c r="Y91"/>
  <c r="Y256"/>
  <c r="Y37"/>
  <c r="Y161"/>
  <c r="Y384"/>
  <c r="Y41"/>
  <c r="Y115"/>
  <c r="Y61"/>
  <c r="Y35"/>
  <c r="Y419"/>
  <c r="Y166"/>
  <c r="Y52"/>
  <c r="Y325"/>
  <c r="Z215"/>
  <c r="Z439"/>
  <c r="Z563"/>
  <c r="Z477"/>
  <c r="Z384"/>
  <c r="Z218"/>
  <c r="Z408"/>
  <c r="Z554"/>
  <c r="Z469"/>
  <c r="Z394"/>
  <c r="Z315"/>
  <c r="Y215"/>
  <c r="Y361"/>
  <c r="Y302"/>
  <c r="Y318"/>
  <c r="Y480"/>
  <c r="Y465"/>
  <c r="Y177"/>
  <c r="Y364"/>
  <c r="Y367"/>
  <c r="Y528"/>
  <c r="Y519"/>
  <c r="Y438"/>
  <c r="Y295"/>
  <c r="Y284"/>
  <c r="Y446"/>
  <c r="Y346"/>
  <c r="Y128"/>
  <c r="Y298"/>
  <c r="Y366"/>
  <c r="Y262"/>
  <c r="Y352"/>
  <c r="Y72"/>
  <c r="Y248"/>
  <c r="Y452"/>
  <c r="Y506"/>
  <c r="Y473"/>
  <c r="Y532"/>
  <c r="Y70"/>
  <c r="Y86"/>
  <c r="Y242"/>
  <c r="Y198"/>
  <c r="Y229"/>
  <c r="Y127"/>
  <c r="Y406"/>
  <c r="Y421"/>
  <c r="Y357"/>
  <c r="Y183"/>
  <c r="Y558"/>
  <c r="Y98"/>
  <c r="Y144"/>
  <c r="Y163"/>
  <c r="Y157"/>
  <c r="Y330"/>
  <c r="Y255"/>
  <c r="Y351"/>
  <c r="Y218"/>
  <c r="Y53"/>
  <c r="Y422"/>
  <c r="Y225"/>
  <c r="Y335"/>
  <c r="Y193"/>
  <c r="Y196"/>
  <c r="Y194"/>
  <c r="Y431"/>
  <c r="Y238"/>
  <c r="Y477"/>
  <c r="Y299"/>
  <c r="Y220"/>
  <c r="Y285"/>
  <c r="Y97"/>
  <c r="Y16"/>
  <c r="Z19"/>
  <c r="Z37"/>
  <c r="Z54"/>
  <c r="Z71"/>
  <c r="Z88"/>
  <c r="Z108"/>
  <c r="Z125"/>
  <c r="Z142"/>
  <c r="Z160"/>
  <c r="Z179"/>
  <c r="Z197"/>
  <c r="Z216"/>
  <c r="Z236"/>
  <c r="Z254"/>
  <c r="Z272"/>
  <c r="Z288"/>
  <c r="Z304"/>
  <c r="Z322"/>
  <c r="Z340"/>
  <c r="Z357"/>
  <c r="Z373"/>
  <c r="Z20"/>
  <c r="Z38"/>
  <c r="Z55"/>
  <c r="Z72"/>
  <c r="Z90"/>
  <c r="Z109"/>
  <c r="Z126"/>
  <c r="Z143"/>
  <c r="Z161"/>
  <c r="Z180"/>
  <c r="Z198"/>
  <c r="Z217"/>
  <c r="Z237"/>
  <c r="Z255"/>
  <c r="Z273"/>
  <c r="Z289"/>
  <c r="Z305"/>
  <c r="Z323"/>
  <c r="Z341"/>
  <c r="Z358"/>
  <c r="Z374"/>
  <c r="Z22"/>
  <c r="Z57"/>
  <c r="Z92"/>
  <c r="Z128"/>
  <c r="Z165"/>
  <c r="Z201"/>
  <c r="Z239"/>
  <c r="Z275"/>
  <c r="Z307"/>
  <c r="Z343"/>
  <c r="Z376"/>
  <c r="Z401"/>
  <c r="Z417"/>
  <c r="Z433"/>
  <c r="Z449"/>
  <c r="Z466"/>
  <c r="Z483"/>
  <c r="Z503"/>
  <c r="Z520"/>
  <c r="Z538"/>
  <c r="Z555"/>
  <c r="Z35"/>
  <c r="Z69"/>
  <c r="Z104"/>
  <c r="Z140"/>
  <c r="Z177"/>
  <c r="Z213"/>
  <c r="Z252"/>
  <c r="Z286"/>
  <c r="Z320"/>
  <c r="Z355"/>
  <c r="Z386"/>
  <c r="Z406"/>
  <c r="Z422"/>
  <c r="Z438"/>
  <c r="Z454"/>
  <c r="Z472"/>
  <c r="Z490"/>
  <c r="Z508"/>
  <c r="Z525"/>
  <c r="Z544"/>
  <c r="Z561"/>
  <c r="Z560" s="1"/>
  <c r="Z53"/>
  <c r="Z124"/>
  <c r="Z196"/>
  <c r="Z271"/>
  <c r="Z339"/>
  <c r="Z399"/>
  <c r="Z431"/>
  <c r="Z464"/>
  <c r="Z501"/>
  <c r="Z536"/>
  <c r="Z546"/>
  <c r="Z115"/>
  <c r="Z262"/>
  <c r="Z393"/>
  <c r="Z460"/>
  <c r="Z532"/>
  <c r="Z81"/>
  <c r="Z209"/>
  <c r="Z351"/>
  <c r="Z436"/>
  <c r="Z506"/>
  <c r="Z56"/>
  <c r="Z127"/>
  <c r="Z200"/>
  <c r="Z274"/>
  <c r="Z342"/>
  <c r="Z400"/>
  <c r="Z432"/>
  <c r="Z465"/>
  <c r="Z502"/>
  <c r="Z537"/>
  <c r="Z97"/>
  <c r="Z244"/>
  <c r="Z380"/>
  <c r="Z451"/>
  <c r="Z522"/>
  <c r="Z65"/>
  <c r="Z229"/>
  <c r="Z367"/>
  <c r="Z444"/>
  <c r="Z515"/>
  <c r="Z558"/>
  <c r="Z171"/>
  <c r="Z162"/>
  <c r="Y418"/>
  <c r="Y340"/>
  <c r="Y309"/>
  <c r="Y455"/>
  <c r="Y82"/>
  <c r="Y498"/>
  <c r="Y429"/>
  <c r="Y448"/>
  <c r="Y547"/>
  <c r="Y537"/>
  <c r="Y464"/>
  <c r="Y507"/>
  <c r="Y209"/>
  <c r="Y468"/>
  <c r="Y401"/>
  <c r="Y390"/>
  <c r="Y562"/>
  <c r="Y137"/>
  <c r="Y552"/>
  <c r="Y479"/>
  <c r="Y554"/>
  <c r="Y392"/>
  <c r="Y288"/>
  <c r="Y71"/>
  <c r="Y508"/>
  <c r="Y303"/>
  <c r="Y297"/>
  <c r="Y540"/>
  <c r="Y319"/>
  <c r="Y27"/>
  <c r="Y236"/>
  <c r="Y536"/>
  <c r="Y26"/>
  <c r="Y514"/>
  <c r="Y188"/>
  <c r="Y521"/>
  <c r="Y449"/>
  <c r="Y492"/>
  <c r="Y102"/>
  <c r="Y189"/>
  <c r="Y21"/>
  <c r="Y534"/>
  <c r="Y245"/>
  <c r="Y442"/>
  <c r="Y405"/>
  <c r="Y142"/>
  <c r="Y132"/>
  <c r="Y440"/>
  <c r="Y407"/>
  <c r="Y110"/>
  <c r="Y412"/>
  <c r="Y204"/>
  <c r="Y344"/>
  <c r="Y434"/>
  <c r="Y365"/>
  <c r="Y334"/>
  <c r="Y491"/>
  <c r="Y101"/>
  <c r="Y517"/>
  <c r="Y445"/>
  <c r="Y482"/>
  <c r="Y564"/>
  <c r="Y216"/>
  <c r="Y510"/>
  <c r="Y370"/>
  <c r="Y247"/>
  <c r="Y233"/>
  <c r="Y411"/>
  <c r="Y274"/>
  <c r="Y51"/>
  <c r="Y502"/>
  <c r="Y439"/>
  <c r="Y409"/>
  <c r="Y375"/>
  <c r="Y15"/>
  <c r="Y324"/>
  <c r="Y420"/>
  <c r="Y314"/>
  <c r="Y393"/>
  <c r="Y148"/>
  <c r="Y160"/>
  <c r="Y125"/>
  <c r="Y258"/>
  <c r="Z70"/>
  <c r="Z407"/>
  <c r="Z545"/>
  <c r="Z295"/>
  <c r="Z247"/>
  <c r="Z73"/>
  <c r="Z359"/>
  <c r="Z474"/>
  <c r="Z403"/>
  <c r="Z100"/>
  <c r="Z158"/>
  <c r="Y555"/>
  <c r="Y184"/>
  <c r="Y316"/>
  <c r="Y112"/>
  <c r="Y66"/>
  <c r="Y530"/>
  <c r="Y457"/>
  <c r="Y226"/>
  <c r="Y408"/>
  <c r="Y381"/>
  <c r="Y462"/>
  <c r="Y254"/>
  <c r="Y460"/>
  <c r="Y197"/>
  <c r="Y355"/>
  <c r="Y565"/>
  <c r="Y391"/>
  <c r="Y167"/>
  <c r="Y170"/>
  <c r="Y321"/>
  <c r="Y39"/>
  <c r="Y145"/>
  <c r="Y315"/>
  <c r="Y22"/>
  <c r="Y289"/>
  <c r="Y546"/>
  <c r="Y290"/>
  <c r="Y293"/>
  <c r="Y331"/>
  <c r="Y100"/>
  <c r="Y427"/>
  <c r="Y543"/>
  <c r="Y436"/>
  <c r="Y195"/>
  <c r="Y347"/>
  <c r="Y317"/>
  <c r="Y281"/>
  <c r="Y341"/>
  <c r="Y332"/>
  <c r="Y354"/>
  <c r="Y292"/>
  <c r="Y360"/>
  <c r="Y180"/>
  <c r="Y495"/>
  <c r="Y38"/>
  <c r="Y533"/>
  <c r="Y257"/>
  <c r="Y114"/>
  <c r="Y385"/>
  <c r="Y169"/>
  <c r="Y403"/>
  <c r="Y475"/>
  <c r="Y404"/>
  <c r="Y441"/>
  <c r="Y461"/>
  <c r="Y212"/>
  <c r="Y31"/>
  <c r="Y50"/>
  <c r="Y217"/>
  <c r="Y320"/>
  <c r="Y251"/>
  <c r="Z23"/>
  <c r="Z41"/>
  <c r="Z58"/>
  <c r="Z75"/>
  <c r="Z93"/>
  <c r="Z112"/>
  <c r="Z129"/>
  <c r="Z146"/>
  <c r="Z166"/>
  <c r="Z183"/>
  <c r="Z202"/>
  <c r="Z220"/>
  <c r="Z240"/>
  <c r="Z258"/>
  <c r="Z276"/>
  <c r="Z292"/>
  <c r="Z308"/>
  <c r="Z326"/>
  <c r="Z344"/>
  <c r="Z361"/>
  <c r="Z377"/>
  <c r="Z24"/>
  <c r="Z42"/>
  <c r="Z59"/>
  <c r="Z76"/>
  <c r="Z94"/>
  <c r="Z113"/>
  <c r="Z130"/>
  <c r="Z147"/>
  <c r="Z167"/>
  <c r="Z184"/>
  <c r="Z203"/>
  <c r="Z221"/>
  <c r="Z241"/>
  <c r="Z259"/>
  <c r="Z277"/>
  <c r="Z293"/>
  <c r="Z309"/>
  <c r="Z329"/>
  <c r="Z346"/>
  <c r="Z362"/>
  <c r="Z378"/>
  <c r="Z32"/>
  <c r="Z66"/>
  <c r="Z101"/>
  <c r="Z137"/>
  <c r="Z174"/>
  <c r="Z210"/>
  <c r="Z249"/>
  <c r="Z283"/>
  <c r="Z317"/>
  <c r="Z352"/>
  <c r="Z385"/>
  <c r="Z405"/>
  <c r="Z421"/>
  <c r="Z437"/>
  <c r="Z453"/>
  <c r="Z471"/>
  <c r="Z488"/>
  <c r="Z507"/>
  <c r="Z524"/>
  <c r="Z543"/>
  <c r="Z559"/>
  <c r="Z43"/>
  <c r="Z77"/>
  <c r="Z114"/>
  <c r="Z148"/>
  <c r="Z185"/>
  <c r="Z224"/>
  <c r="Z261"/>
  <c r="Z260" s="1"/>
  <c r="Z294"/>
  <c r="Z330"/>
  <c r="Z363"/>
  <c r="Z392"/>
  <c r="Z410"/>
  <c r="Z426"/>
  <c r="Z442"/>
  <c r="Z458"/>
  <c r="Z476"/>
  <c r="Z494"/>
  <c r="Z513"/>
  <c r="Z531"/>
  <c r="Z548"/>
  <c r="Z141"/>
  <c r="Z287"/>
  <c r="Z473"/>
  <c r="Z150"/>
  <c r="Z149" s="1"/>
  <c r="Z549"/>
  <c r="Z452"/>
  <c r="Z144"/>
  <c r="Z440"/>
  <c r="Z132"/>
  <c r="Z540"/>
  <c r="Z461"/>
  <c r="Z64"/>
  <c r="Y333"/>
  <c r="Y548"/>
  <c r="Y353"/>
  <c r="Y287"/>
  <c r="Y413"/>
  <c r="Y415"/>
  <c r="Y323"/>
  <c r="Y350"/>
  <c r="Y450"/>
  <c r="Y120"/>
  <c r="Y374"/>
  <c r="Y277"/>
  <c r="Y122"/>
  <c r="Y241"/>
  <c r="Y377"/>
  <c r="Y338"/>
  <c r="Y249"/>
  <c r="Y291"/>
  <c r="Y549"/>
  <c r="Y75"/>
  <c r="Y373"/>
  <c r="Z28"/>
  <c r="AC201"/>
  <c r="AD28"/>
  <c r="AC248"/>
  <c r="AE248" s="1"/>
  <c r="AC315"/>
  <c r="AB69"/>
  <c r="AE69" s="1"/>
  <c r="D248"/>
  <c r="F248" s="1"/>
  <c r="AC171"/>
  <c r="AE171" s="1"/>
  <c r="AF565"/>
  <c r="AI565" s="1"/>
  <c r="AB561"/>
  <c r="AB158"/>
  <c r="AE158" s="1"/>
  <c r="AF225"/>
  <c r="AI225" s="1"/>
  <c r="D561"/>
  <c r="D158"/>
  <c r="F158" s="1"/>
  <c r="E561"/>
  <c r="E560" s="1"/>
  <c r="AC565"/>
  <c r="AJ64"/>
  <c r="AM64" s="1"/>
  <c r="AB28"/>
  <c r="E348"/>
  <c r="F348" s="1"/>
  <c r="AD357"/>
  <c r="AE357" s="1"/>
  <c r="AD349"/>
  <c r="AE349" s="1"/>
  <c r="AO357"/>
  <c r="AQ357" s="1"/>
  <c r="AD322"/>
  <c r="AC348"/>
  <c r="AO350"/>
  <c r="AD350"/>
  <c r="AB27"/>
  <c r="AE27" s="1"/>
  <c r="D385"/>
  <c r="F385" s="1"/>
  <c r="D317"/>
  <c r="F317" s="1"/>
  <c r="AD317"/>
  <c r="AE317" s="1"/>
  <c r="AB366"/>
  <c r="D322"/>
  <c r="F322" s="1"/>
  <c r="E366"/>
  <c r="D357"/>
  <c r="F357" s="1"/>
  <c r="Y162"/>
  <c r="Y149" s="1"/>
  <c r="AB322"/>
  <c r="AD366"/>
  <c r="AJ385"/>
  <c r="AM385" s="1"/>
  <c r="AJ350"/>
  <c r="AM350" s="1"/>
  <c r="AB350"/>
  <c r="AD348"/>
  <c r="AC366"/>
  <c r="AP45"/>
  <c r="E14"/>
  <c r="AB21"/>
  <c r="AB162"/>
  <c r="AE162" s="1"/>
  <c r="D349"/>
  <c r="F349" s="1"/>
  <c r="D366"/>
  <c r="AP348"/>
  <c r="AQ348" s="1"/>
  <c r="AD14"/>
  <c r="AB29"/>
  <c r="AB64"/>
  <c r="AE64" s="1"/>
  <c r="Y64"/>
  <c r="Y28"/>
  <c r="AD29"/>
  <c r="AE29" s="1"/>
  <c r="AC21"/>
  <c r="Y29"/>
  <c r="AC28"/>
  <c r="E28"/>
  <c r="F28" s="1"/>
  <c r="AM131" l="1"/>
  <c r="AQ54"/>
  <c r="AI44"/>
  <c r="F477"/>
  <c r="F355"/>
  <c r="AQ359"/>
  <c r="AM405"/>
  <c r="AI468"/>
  <c r="AI492"/>
  <c r="AQ491"/>
  <c r="AM508"/>
  <c r="AE505"/>
  <c r="AI515"/>
  <c r="AQ518"/>
  <c r="AI532"/>
  <c r="AI543"/>
  <c r="AQ546"/>
  <c r="AI551"/>
  <c r="AQ554"/>
  <c r="AI559"/>
  <c r="AE543"/>
  <c r="AM546"/>
  <c r="AE551"/>
  <c r="AM554"/>
  <c r="AE559"/>
  <c r="AQ563"/>
  <c r="F487"/>
  <c r="AM495"/>
  <c r="F493"/>
  <c r="AE494"/>
  <c r="AM63"/>
  <c r="AE81"/>
  <c r="AE73"/>
  <c r="AE77"/>
  <c r="AM87"/>
  <c r="AE91"/>
  <c r="AE104"/>
  <c r="AE108"/>
  <c r="AM110"/>
  <c r="AI129"/>
  <c r="AE126"/>
  <c r="AQ29"/>
  <c r="AI16"/>
  <c r="AI266"/>
  <c r="AQ263"/>
  <c r="AE262"/>
  <c r="AM303"/>
  <c r="F307"/>
  <c r="AE308"/>
  <c r="AM311"/>
  <c r="F272"/>
  <c r="AE273"/>
  <c r="F324"/>
  <c r="F508"/>
  <c r="AM534"/>
  <c r="AM538"/>
  <c r="AD47"/>
  <c r="AO149"/>
  <c r="AQ21"/>
  <c r="AE62"/>
  <c r="AQ51"/>
  <c r="AQ88"/>
  <c r="AI36"/>
  <c r="AI132"/>
  <c r="AQ148"/>
  <c r="AD149"/>
  <c r="AC389"/>
  <c r="AD389"/>
  <c r="AE18"/>
  <c r="AE40"/>
  <c r="AQ303"/>
  <c r="AI308"/>
  <c r="AQ311"/>
  <c r="AI273"/>
  <c r="AQ276"/>
  <c r="AI281"/>
  <c r="AQ284"/>
  <c r="AI289"/>
  <c r="AQ292"/>
  <c r="AI297"/>
  <c r="AQ299"/>
  <c r="AM299"/>
  <c r="AE320"/>
  <c r="AQ323"/>
  <c r="AE316"/>
  <c r="AM318"/>
  <c r="F331"/>
  <c r="AE334"/>
  <c r="AM340"/>
  <c r="F380"/>
  <c r="J380" s="1"/>
  <c r="AE381"/>
  <c r="AM364"/>
  <c r="AI368"/>
  <c r="AQ371"/>
  <c r="AI376"/>
  <c r="AQ347"/>
  <c r="AI349"/>
  <c r="AQ324"/>
  <c r="AM323"/>
  <c r="AI318"/>
  <c r="AQ333"/>
  <c r="AI340"/>
  <c r="AQ379"/>
  <c r="F375"/>
  <c r="AM347"/>
  <c r="AE351"/>
  <c r="AE51"/>
  <c r="AE88"/>
  <c r="AQ28"/>
  <c r="AQ62"/>
  <c r="AM21"/>
  <c r="AO389"/>
  <c r="AI29"/>
  <c r="AR29" s="1"/>
  <c r="AE42"/>
  <c r="AM24"/>
  <c r="AI102"/>
  <c r="AQ116"/>
  <c r="AI20"/>
  <c r="AM30"/>
  <c r="AI304"/>
  <c r="AQ307"/>
  <c r="AI269"/>
  <c r="AQ272"/>
  <c r="AI277"/>
  <c r="AQ280"/>
  <c r="AI285"/>
  <c r="AQ288"/>
  <c r="AI293"/>
  <c r="AQ296"/>
  <c r="AE28"/>
  <c r="Y47"/>
  <c r="Z223"/>
  <c r="AI162"/>
  <c r="AD118"/>
  <c r="AM132"/>
  <c r="AQ46"/>
  <c r="AQ85"/>
  <c r="AI103"/>
  <c r="AI131"/>
  <c r="E328"/>
  <c r="AH389"/>
  <c r="AD526"/>
  <c r="AM15"/>
  <c r="AM25"/>
  <c r="AM32"/>
  <c r="AM38"/>
  <c r="AM41"/>
  <c r="AI49"/>
  <c r="AQ50"/>
  <c r="AQ60"/>
  <c r="AQ56"/>
  <c r="AQ72"/>
  <c r="AI68"/>
  <c r="AE128"/>
  <c r="AE123"/>
  <c r="AE135"/>
  <c r="AE144"/>
  <c r="AE159"/>
  <c r="AE152"/>
  <c r="AE156"/>
  <c r="AQ158"/>
  <c r="AQ166"/>
  <c r="AQ189"/>
  <c r="AM172"/>
  <c r="AM176"/>
  <c r="AM180"/>
  <c r="AM184"/>
  <c r="AM196"/>
  <c r="AE193"/>
  <c r="AM205"/>
  <c r="AI203"/>
  <c r="AQ209"/>
  <c r="AE204"/>
  <c r="AM208"/>
  <c r="AM217"/>
  <c r="AE229"/>
  <c r="AQ225"/>
  <c r="AI241"/>
  <c r="AQ238"/>
  <c r="F257"/>
  <c r="F249"/>
  <c r="AQ252"/>
  <c r="AI231"/>
  <c r="AI262"/>
  <c r="AQ301"/>
  <c r="AI306"/>
  <c r="AQ309"/>
  <c r="AI271"/>
  <c r="AQ274"/>
  <c r="AI279"/>
  <c r="AQ282"/>
  <c r="AI287"/>
  <c r="AQ290"/>
  <c r="AI295"/>
  <c r="AQ298"/>
  <c r="AM265"/>
  <c r="F263"/>
  <c r="F301"/>
  <c r="H301" s="1"/>
  <c r="AE302"/>
  <c r="AM305"/>
  <c r="F309"/>
  <c r="AE310"/>
  <c r="AM270"/>
  <c r="F274"/>
  <c r="AE275"/>
  <c r="AM278"/>
  <c r="F282"/>
  <c r="AE283"/>
  <c r="AM286"/>
  <c r="F290"/>
  <c r="J290" s="1"/>
  <c r="AE291"/>
  <c r="AM294"/>
  <c r="F298"/>
  <c r="AE299"/>
  <c r="AM321"/>
  <c r="AE333"/>
  <c r="AM336"/>
  <c r="AE379"/>
  <c r="AM382"/>
  <c r="AI366"/>
  <c r="AQ369"/>
  <c r="AI374"/>
  <c r="AQ377"/>
  <c r="F320"/>
  <c r="F316"/>
  <c r="F334"/>
  <c r="H334" s="1"/>
  <c r="F381"/>
  <c r="AQ355"/>
  <c r="F353"/>
  <c r="AI362"/>
  <c r="AI393"/>
  <c r="AQ454"/>
  <c r="AI448"/>
  <c r="AK223"/>
  <c r="AL223"/>
  <c r="AI35"/>
  <c r="AI65"/>
  <c r="AM82"/>
  <c r="AE79"/>
  <c r="AE75"/>
  <c r="AE102"/>
  <c r="AM116"/>
  <c r="AM114"/>
  <c r="AM112"/>
  <c r="AM276"/>
  <c r="F280"/>
  <c r="J280" s="1"/>
  <c r="AE281"/>
  <c r="AM284"/>
  <c r="F288"/>
  <c r="AE289"/>
  <c r="AM292"/>
  <c r="F296"/>
  <c r="AE297"/>
  <c r="AI314"/>
  <c r="AM315"/>
  <c r="F318"/>
  <c r="AE319"/>
  <c r="AM331"/>
  <c r="F340"/>
  <c r="AE343"/>
  <c r="AM380"/>
  <c r="F364"/>
  <c r="H364" s="1"/>
  <c r="AE365"/>
  <c r="AQ367"/>
  <c r="AI372"/>
  <c r="AQ375"/>
  <c r="AM348"/>
  <c r="AI325"/>
  <c r="F323"/>
  <c r="AE314"/>
  <c r="AI315"/>
  <c r="AQ317"/>
  <c r="AI331"/>
  <c r="AQ337"/>
  <c r="AI380"/>
  <c r="AQ363"/>
  <c r="AM367"/>
  <c r="F371"/>
  <c r="J371" s="1"/>
  <c r="AE372"/>
  <c r="AM375"/>
  <c r="F347"/>
  <c r="AI348"/>
  <c r="AQ349"/>
  <c r="AM354"/>
  <c r="F333"/>
  <c r="F379"/>
  <c r="H379" s="1"/>
  <c r="AM360"/>
  <c r="AM391"/>
  <c r="F396"/>
  <c r="AE454"/>
  <c r="AM446"/>
  <c r="F450"/>
  <c r="AE451"/>
  <c r="AM430"/>
  <c r="F434"/>
  <c r="AE435"/>
  <c r="AM438"/>
  <c r="F442"/>
  <c r="H442" s="1"/>
  <c r="AE443"/>
  <c r="AI391"/>
  <c r="AQ394"/>
  <c r="AI446"/>
  <c r="AQ449"/>
  <c r="AI430"/>
  <c r="AQ433"/>
  <c r="AI438"/>
  <c r="AQ441"/>
  <c r="AI444"/>
  <c r="F474"/>
  <c r="F495"/>
  <c r="H495" s="1"/>
  <c r="AE496"/>
  <c r="AM493"/>
  <c r="F504"/>
  <c r="AL560"/>
  <c r="AH560"/>
  <c r="AQ451"/>
  <c r="AI432"/>
  <c r="AQ435"/>
  <c r="AI440"/>
  <c r="AI406"/>
  <c r="AM407"/>
  <c r="AQ408"/>
  <c r="AI422"/>
  <c r="AM423"/>
  <c r="AQ424"/>
  <c r="AI400"/>
  <c r="AQ453"/>
  <c r="AI460"/>
  <c r="AQ482"/>
  <c r="AI481"/>
  <c r="AI411"/>
  <c r="AM412"/>
  <c r="AQ413"/>
  <c r="F415"/>
  <c r="H415" s="1"/>
  <c r="F426"/>
  <c r="AE427"/>
  <c r="AM401"/>
  <c r="F465"/>
  <c r="H465" s="1"/>
  <c r="AE463"/>
  <c r="AM461"/>
  <c r="AE484"/>
  <c r="AM478"/>
  <c r="F470"/>
  <c r="AE471"/>
  <c r="AQ471"/>
  <c r="AM497"/>
  <c r="AM473"/>
  <c r="AE487"/>
  <c r="AI473"/>
  <c r="AQ476"/>
  <c r="AI496"/>
  <c r="AQ493"/>
  <c r="AI503"/>
  <c r="AE507"/>
  <c r="F506"/>
  <c r="AE525"/>
  <c r="AM490"/>
  <c r="F491"/>
  <c r="H491" s="1"/>
  <c r="F502"/>
  <c r="AE503"/>
  <c r="AI525"/>
  <c r="AQ519"/>
  <c r="AI513"/>
  <c r="AQ516"/>
  <c r="AI530"/>
  <c r="AQ533"/>
  <c r="F540"/>
  <c r="AM524"/>
  <c r="F522"/>
  <c r="AE520"/>
  <c r="AM512"/>
  <c r="F516"/>
  <c r="AE517"/>
  <c r="AM529"/>
  <c r="F533"/>
  <c r="AQ535"/>
  <c r="AQ544"/>
  <c r="AI549"/>
  <c r="AQ552"/>
  <c r="AI557"/>
  <c r="F562"/>
  <c r="AE563"/>
  <c r="AM565"/>
  <c r="AM544"/>
  <c r="F548"/>
  <c r="AE549"/>
  <c r="AM552"/>
  <c r="F556"/>
  <c r="AE557"/>
  <c r="F43"/>
  <c r="H43" s="1"/>
  <c r="F35"/>
  <c r="F26"/>
  <c r="F154"/>
  <c r="F185"/>
  <c r="H185" s="1"/>
  <c r="F177"/>
  <c r="F169"/>
  <c r="F194"/>
  <c r="F213"/>
  <c r="J213" s="1"/>
  <c r="F218"/>
  <c r="F229"/>
  <c r="AI479"/>
  <c r="AQ470"/>
  <c r="AE409"/>
  <c r="AI415"/>
  <c r="AM416"/>
  <c r="AQ417"/>
  <c r="F419"/>
  <c r="AE425"/>
  <c r="AM428"/>
  <c r="F453"/>
  <c r="H453" s="1"/>
  <c r="AE456"/>
  <c r="AM464"/>
  <c r="AE468"/>
  <c r="AM482"/>
  <c r="F480"/>
  <c r="AE481"/>
  <c r="AI472"/>
  <c r="AQ474"/>
  <c r="AI486"/>
  <c r="AQ504"/>
  <c r="AM504"/>
  <c r="AI520"/>
  <c r="AI511"/>
  <c r="AQ514"/>
  <c r="AQ531"/>
  <c r="F519"/>
  <c r="H519" s="1"/>
  <c r="AE521"/>
  <c r="F514"/>
  <c r="AE515"/>
  <c r="AM518"/>
  <c r="F531"/>
  <c r="AE532"/>
  <c r="AI535"/>
  <c r="AQ537"/>
  <c r="AI547"/>
  <c r="AQ550"/>
  <c r="AI555"/>
  <c r="AQ558"/>
  <c r="AM564"/>
  <c r="AM537"/>
  <c r="F546"/>
  <c r="AE547"/>
  <c r="AM550"/>
  <c r="F554"/>
  <c r="AE555"/>
  <c r="AM558"/>
  <c r="AI564"/>
  <c r="F565"/>
  <c r="F33"/>
  <c r="F24"/>
  <c r="H24" s="1"/>
  <c r="F82"/>
  <c r="F152"/>
  <c r="F183"/>
  <c r="F175"/>
  <c r="H175" s="1"/>
  <c r="F167"/>
  <c r="F206"/>
  <c r="F211"/>
  <c r="F216"/>
  <c r="J216" s="1"/>
  <c r="F227"/>
  <c r="AE15"/>
  <c r="AG560"/>
  <c r="AL509"/>
  <c r="AL499" s="1"/>
  <c r="AD312"/>
  <c r="AE54"/>
  <c r="AC133"/>
  <c r="AO133"/>
  <c r="AH199"/>
  <c r="AH190" s="1"/>
  <c r="AK328"/>
  <c r="AL328"/>
  <c r="AO398"/>
  <c r="AO397" s="1"/>
  <c r="AK199"/>
  <c r="AL199"/>
  <c r="AI264"/>
  <c r="AD260"/>
  <c r="F44"/>
  <c r="F45"/>
  <c r="AG235"/>
  <c r="AH235"/>
  <c r="AO260"/>
  <c r="AE366"/>
  <c r="AK118"/>
  <c r="AL13"/>
  <c r="AM46"/>
  <c r="AM85"/>
  <c r="AH118"/>
  <c r="AI23"/>
  <c r="AM141"/>
  <c r="AM121"/>
  <c r="AM125"/>
  <c r="AM137"/>
  <c r="AM138"/>
  <c r="AQ141"/>
  <c r="AM139"/>
  <c r="AM161"/>
  <c r="AM154"/>
  <c r="AI167"/>
  <c r="AI188"/>
  <c r="AE175"/>
  <c r="AE179"/>
  <c r="AE183"/>
  <c r="AE195"/>
  <c r="AM192"/>
  <c r="AE205"/>
  <c r="AQ202"/>
  <c r="AI209"/>
  <c r="AQ218"/>
  <c r="AI216"/>
  <c r="AP328"/>
  <c r="AQ16"/>
  <c r="AM142"/>
  <c r="AC235"/>
  <c r="AM120"/>
  <c r="AM124"/>
  <c r="AM136"/>
  <c r="AM145"/>
  <c r="AQ142"/>
  <c r="AM160"/>
  <c r="AM153"/>
  <c r="AM157"/>
  <c r="AI168"/>
  <c r="AI187"/>
  <c r="AE174"/>
  <c r="AE178"/>
  <c r="AE182"/>
  <c r="AE197"/>
  <c r="AQ201"/>
  <c r="AQ212"/>
  <c r="AQ220"/>
  <c r="AM128"/>
  <c r="AM123"/>
  <c r="AM135"/>
  <c r="AM144"/>
  <c r="AM159"/>
  <c r="AM152"/>
  <c r="AM156"/>
  <c r="AI169"/>
  <c r="AI186"/>
  <c r="AI170"/>
  <c r="AE173"/>
  <c r="AE177"/>
  <c r="AE181"/>
  <c r="AE185"/>
  <c r="AM193"/>
  <c r="AQ204"/>
  <c r="AI211"/>
  <c r="F366"/>
  <c r="AE350"/>
  <c r="AH398"/>
  <c r="AG199"/>
  <c r="AG190" s="1"/>
  <c r="AQ17"/>
  <c r="AQ20"/>
  <c r="AL235"/>
  <c r="AQ210"/>
  <c r="AM127"/>
  <c r="AM122"/>
  <c r="AM147"/>
  <c r="AM146"/>
  <c r="AM143"/>
  <c r="AM140"/>
  <c r="AM151"/>
  <c r="AM155"/>
  <c r="AI158"/>
  <c r="AI166"/>
  <c r="AI189"/>
  <c r="AE172"/>
  <c r="AE176"/>
  <c r="AE180"/>
  <c r="AE184"/>
  <c r="AE196"/>
  <c r="AM194"/>
  <c r="AQ203"/>
  <c r="AQ227"/>
  <c r="AE242"/>
  <c r="AE254"/>
  <c r="AM257"/>
  <c r="AE247"/>
  <c r="AM249"/>
  <c r="AI120"/>
  <c r="AR120" s="1"/>
  <c r="AI124"/>
  <c r="AI136"/>
  <c r="AI145"/>
  <c r="AR145" s="1"/>
  <c r="AI160"/>
  <c r="AI153"/>
  <c r="AI157"/>
  <c r="AR157" s="1"/>
  <c r="AE168"/>
  <c r="AR168" s="1"/>
  <c r="AE187"/>
  <c r="AQ173"/>
  <c r="AQ177"/>
  <c r="AQ181"/>
  <c r="AQ185"/>
  <c r="AM201"/>
  <c r="AM212"/>
  <c r="AR212" s="1"/>
  <c r="AM228"/>
  <c r="AQ242"/>
  <c r="E235"/>
  <c r="AI238"/>
  <c r="AQ254"/>
  <c r="AI259"/>
  <c r="AQ247"/>
  <c r="AI251"/>
  <c r="F253"/>
  <c r="J253" s="1"/>
  <c r="AM231"/>
  <c r="AQ266"/>
  <c r="AP260"/>
  <c r="AI303"/>
  <c r="AQ306"/>
  <c r="AI311"/>
  <c r="AQ271"/>
  <c r="AI276"/>
  <c r="AQ279"/>
  <c r="AI284"/>
  <c r="AQ287"/>
  <c r="AI292"/>
  <c r="AQ295"/>
  <c r="AM252"/>
  <c r="AE231"/>
  <c r="AM264"/>
  <c r="F262"/>
  <c r="J262" s="1"/>
  <c r="AE263"/>
  <c r="AM302"/>
  <c r="F306"/>
  <c r="H306" s="1"/>
  <c r="AE307"/>
  <c r="AM310"/>
  <c r="F271"/>
  <c r="AE272"/>
  <c r="AM275"/>
  <c r="F279"/>
  <c r="AE280"/>
  <c r="AM283"/>
  <c r="F287"/>
  <c r="H287" s="1"/>
  <c r="AE288"/>
  <c r="AM291"/>
  <c r="F295"/>
  <c r="H295" s="1"/>
  <c r="AE296"/>
  <c r="AE326"/>
  <c r="AM320"/>
  <c r="AM316"/>
  <c r="AE332"/>
  <c r="AM334"/>
  <c r="AE342"/>
  <c r="AM381"/>
  <c r="AQ368"/>
  <c r="AI373"/>
  <c r="AQ376"/>
  <c r="AI215"/>
  <c r="AQ230"/>
  <c r="AM240"/>
  <c r="AO235"/>
  <c r="AE239"/>
  <c r="AM255"/>
  <c r="AE245"/>
  <c r="AI128"/>
  <c r="AI123"/>
  <c r="AR123" s="1"/>
  <c r="AI135"/>
  <c r="AR135" s="1"/>
  <c r="AI144"/>
  <c r="AI159"/>
  <c r="AI152"/>
  <c r="AI156"/>
  <c r="AR156" s="1"/>
  <c r="AE169"/>
  <c r="AR169" s="1"/>
  <c r="AE186"/>
  <c r="AE170"/>
  <c r="AQ172"/>
  <c r="AQ176"/>
  <c r="AQ180"/>
  <c r="AQ184"/>
  <c r="AR184" s="1"/>
  <c r="AQ196"/>
  <c r="AI193"/>
  <c r="AM204"/>
  <c r="AE211"/>
  <c r="AR211" s="1"/>
  <c r="AM219"/>
  <c r="AE217"/>
  <c r="AM227"/>
  <c r="AR227" s="1"/>
  <c r="AQ239"/>
  <c r="AI257"/>
  <c r="AR257" s="1"/>
  <c r="AQ245"/>
  <c r="AI249"/>
  <c r="AM233"/>
  <c r="AE264"/>
  <c r="AQ264"/>
  <c r="E260"/>
  <c r="AI263"/>
  <c r="AR263" s="1"/>
  <c r="AI301"/>
  <c r="AQ304"/>
  <c r="AI309"/>
  <c r="AQ269"/>
  <c r="AI274"/>
  <c r="AQ277"/>
  <c r="AI282"/>
  <c r="AQ285"/>
  <c r="AI290"/>
  <c r="AQ293"/>
  <c r="AI298"/>
  <c r="AE233"/>
  <c r="F266"/>
  <c r="H266" s="1"/>
  <c r="F304"/>
  <c r="AE305"/>
  <c r="AM308"/>
  <c r="F269"/>
  <c r="H269" s="1"/>
  <c r="AE270"/>
  <c r="AM273"/>
  <c r="F277"/>
  <c r="J277" s="1"/>
  <c r="AE278"/>
  <c r="AM281"/>
  <c r="F285"/>
  <c r="AE286"/>
  <c r="AM289"/>
  <c r="F293"/>
  <c r="AE294"/>
  <c r="AM297"/>
  <c r="AE300"/>
  <c r="AM324"/>
  <c r="AI323"/>
  <c r="AE318"/>
  <c r="AM333"/>
  <c r="AE340"/>
  <c r="AM379"/>
  <c r="AE364"/>
  <c r="AQ366"/>
  <c r="AI371"/>
  <c r="AQ229"/>
  <c r="AM226"/>
  <c r="AE237"/>
  <c r="AE258"/>
  <c r="AM246"/>
  <c r="AE250"/>
  <c r="AI127"/>
  <c r="AR127" s="1"/>
  <c r="AI122"/>
  <c r="AR122" s="1"/>
  <c r="AI147"/>
  <c r="AR147" s="1"/>
  <c r="AI146"/>
  <c r="AR146" s="1"/>
  <c r="AI143"/>
  <c r="AR143" s="1"/>
  <c r="AE141"/>
  <c r="AI140"/>
  <c r="AR140" s="1"/>
  <c r="AI151"/>
  <c r="AR151" s="1"/>
  <c r="AI155"/>
  <c r="AE166"/>
  <c r="AE189"/>
  <c r="AQ171"/>
  <c r="AR171" s="1"/>
  <c r="AQ175"/>
  <c r="AQ179"/>
  <c r="AQ183"/>
  <c r="AQ195"/>
  <c r="AI194"/>
  <c r="AR194" s="1"/>
  <c r="AQ205"/>
  <c r="AM203"/>
  <c r="AR203" s="1"/>
  <c r="AE208"/>
  <c r="AI210"/>
  <c r="AM218"/>
  <c r="AE216"/>
  <c r="AM230"/>
  <c r="AI240"/>
  <c r="AR240" s="1"/>
  <c r="AK235"/>
  <c r="AQ237"/>
  <c r="AI255"/>
  <c r="AQ258"/>
  <c r="AQ250"/>
  <c r="AQ232"/>
  <c r="AC260"/>
  <c r="AM253"/>
  <c r="AQ302"/>
  <c r="AI307"/>
  <c r="AQ310"/>
  <c r="AR310" s="1"/>
  <c r="AI272"/>
  <c r="AQ275"/>
  <c r="AI280"/>
  <c r="AQ283"/>
  <c r="AR283" s="1"/>
  <c r="AI288"/>
  <c r="AQ291"/>
  <c r="AI296"/>
  <c r="F252"/>
  <c r="J252" s="1"/>
  <c r="AE253"/>
  <c r="F264"/>
  <c r="AE265"/>
  <c r="AG260"/>
  <c r="AM262"/>
  <c r="F302"/>
  <c r="AE303"/>
  <c r="AM306"/>
  <c r="AR306" s="1"/>
  <c r="F310"/>
  <c r="AE311"/>
  <c r="AM271"/>
  <c r="AR271" s="1"/>
  <c r="F275"/>
  <c r="H275" s="1"/>
  <c r="AE276"/>
  <c r="AM279"/>
  <c r="F283"/>
  <c r="H283" s="1"/>
  <c r="AE284"/>
  <c r="AR284" s="1"/>
  <c r="AM287"/>
  <c r="AR287" s="1"/>
  <c r="F291"/>
  <c r="AE292"/>
  <c r="AM295"/>
  <c r="AR295" s="1"/>
  <c r="F299"/>
  <c r="AM300"/>
  <c r="AE321"/>
  <c r="AQ314"/>
  <c r="AM319"/>
  <c r="AE336"/>
  <c r="AM343"/>
  <c r="AE382"/>
  <c r="AM365"/>
  <c r="AI369"/>
  <c r="AQ372"/>
  <c r="AI208"/>
  <c r="AR208" s="1"/>
  <c r="AE210"/>
  <c r="AQ219"/>
  <c r="AI217"/>
  <c r="AQ228"/>
  <c r="AM225"/>
  <c r="AE241"/>
  <c r="AD235"/>
  <c r="AM238"/>
  <c r="AE256"/>
  <c r="AM259"/>
  <c r="AM251"/>
  <c r="AI121"/>
  <c r="AR121" s="1"/>
  <c r="AI125"/>
  <c r="AI137"/>
  <c r="AI138"/>
  <c r="AR138" s="1"/>
  <c r="AE142"/>
  <c r="AR142" s="1"/>
  <c r="AI139"/>
  <c r="AI161"/>
  <c r="AI154"/>
  <c r="AR154" s="1"/>
  <c r="AE167"/>
  <c r="AR167" s="1"/>
  <c r="AE188"/>
  <c r="AQ174"/>
  <c r="AQ178"/>
  <c r="AQ182"/>
  <c r="AQ197"/>
  <c r="AI192"/>
  <c r="AM202"/>
  <c r="AR202" s="1"/>
  <c r="AE209"/>
  <c r="AR209" s="1"/>
  <c r="AM220"/>
  <c r="AR220" s="1"/>
  <c r="AE215"/>
  <c r="AM229"/>
  <c r="AR229" s="1"/>
  <c r="AI226"/>
  <c r="AR226" s="1"/>
  <c r="AQ241"/>
  <c r="AP235"/>
  <c r="AP222" s="1"/>
  <c r="AQ256"/>
  <c r="AI246"/>
  <c r="AR246" s="1"/>
  <c r="AQ248"/>
  <c r="AR248" s="1"/>
  <c r="AI252"/>
  <c r="AQ233"/>
  <c r="AH260"/>
  <c r="AM232"/>
  <c r="AI265"/>
  <c r="AK260"/>
  <c r="AQ262"/>
  <c r="AR262" s="1"/>
  <c r="AI305"/>
  <c r="AQ308"/>
  <c r="AI270"/>
  <c r="AQ273"/>
  <c r="AI278"/>
  <c r="AQ281"/>
  <c r="AI286"/>
  <c r="AQ289"/>
  <c r="AI294"/>
  <c r="AQ297"/>
  <c r="AE232"/>
  <c r="AM266"/>
  <c r="AR266" s="1"/>
  <c r="AL260"/>
  <c r="AE301"/>
  <c r="AM304"/>
  <c r="AR304" s="1"/>
  <c r="F308"/>
  <c r="J308" s="1"/>
  <c r="AE309"/>
  <c r="AM269"/>
  <c r="F273"/>
  <c r="H273" s="1"/>
  <c r="AE274"/>
  <c r="AR274" s="1"/>
  <c r="AM277"/>
  <c r="AR277" s="1"/>
  <c r="F281"/>
  <c r="AE282"/>
  <c r="AM285"/>
  <c r="AR285" s="1"/>
  <c r="F289"/>
  <c r="AE290"/>
  <c r="AM293"/>
  <c r="AR293" s="1"/>
  <c r="F297"/>
  <c r="H297" s="1"/>
  <c r="AE298"/>
  <c r="AE325"/>
  <c r="AQ322"/>
  <c r="AM317"/>
  <c r="AE331"/>
  <c r="AM337"/>
  <c r="AE380"/>
  <c r="AM363"/>
  <c r="AQ326"/>
  <c r="AM322"/>
  <c r="AI317"/>
  <c r="AQ332"/>
  <c r="AI337"/>
  <c r="AQ342"/>
  <c r="AI363"/>
  <c r="AE367"/>
  <c r="AM370"/>
  <c r="F374"/>
  <c r="AE375"/>
  <c r="AM378"/>
  <c r="F356"/>
  <c r="AM353"/>
  <c r="AC383"/>
  <c r="AI350"/>
  <c r="AQ352"/>
  <c r="AE362"/>
  <c r="AE391"/>
  <c r="AM394"/>
  <c r="AE446"/>
  <c r="AM449"/>
  <c r="AE430"/>
  <c r="AM433"/>
  <c r="AE438"/>
  <c r="AM441"/>
  <c r="AM357"/>
  <c r="AR357" s="1"/>
  <c r="AQ358"/>
  <c r="AM388"/>
  <c r="AK383"/>
  <c r="AQ386"/>
  <c r="AI392"/>
  <c r="AQ396"/>
  <c r="AI447"/>
  <c r="AQ450"/>
  <c r="AI431"/>
  <c r="AQ434"/>
  <c r="AI439"/>
  <c r="AQ442"/>
  <c r="AE444"/>
  <c r="AQ404"/>
  <c r="AM404"/>
  <c r="AQ405"/>
  <c r="AI416"/>
  <c r="AR416" s="1"/>
  <c r="AM417"/>
  <c r="AQ418"/>
  <c r="AI428"/>
  <c r="AQ402"/>
  <c r="AI464"/>
  <c r="AQ462"/>
  <c r="AI482"/>
  <c r="AQ479"/>
  <c r="AI405"/>
  <c r="AM406"/>
  <c r="AQ407"/>
  <c r="F409"/>
  <c r="H409" s="1"/>
  <c r="AI421"/>
  <c r="AM422"/>
  <c r="AQ423"/>
  <c r="AR423" s="1"/>
  <c r="F425"/>
  <c r="H425" s="1"/>
  <c r="AE426"/>
  <c r="AM400"/>
  <c r="F456"/>
  <c r="H456" s="1"/>
  <c r="AE465"/>
  <c r="AM460"/>
  <c r="F483"/>
  <c r="AE478"/>
  <c r="AM481"/>
  <c r="AM472"/>
  <c r="AE477"/>
  <c r="AQ506"/>
  <c r="AI476"/>
  <c r="AQ486"/>
  <c r="AI490"/>
  <c r="AQ494"/>
  <c r="AQ374"/>
  <c r="AI347"/>
  <c r="AI320"/>
  <c r="AR320" s="1"/>
  <c r="F314"/>
  <c r="H314" s="1"/>
  <c r="AI316"/>
  <c r="AR316" s="1"/>
  <c r="AQ318"/>
  <c r="AI334"/>
  <c r="AR334" s="1"/>
  <c r="AQ340"/>
  <c r="AI381"/>
  <c r="AR381" s="1"/>
  <c r="AQ364"/>
  <c r="AM368"/>
  <c r="F372"/>
  <c r="H372" s="1"/>
  <c r="AE373"/>
  <c r="AR373" s="1"/>
  <c r="AM376"/>
  <c r="AR376" s="1"/>
  <c r="F352"/>
  <c r="AM356"/>
  <c r="AM351"/>
  <c r="AE356"/>
  <c r="AM387"/>
  <c r="AH383"/>
  <c r="AI355"/>
  <c r="AE360"/>
  <c r="AI388"/>
  <c r="AO383"/>
  <c r="AM392"/>
  <c r="AR392" s="1"/>
  <c r="AE455"/>
  <c r="AM447"/>
  <c r="AR447" s="1"/>
  <c r="AE452"/>
  <c r="AM431"/>
  <c r="AR431" s="1"/>
  <c r="AE436"/>
  <c r="AM439"/>
  <c r="AR439" s="1"/>
  <c r="AI361"/>
  <c r="AE387"/>
  <c r="AP383"/>
  <c r="AE385"/>
  <c r="AQ393"/>
  <c r="AI445"/>
  <c r="AQ448"/>
  <c r="AI429"/>
  <c r="AQ432"/>
  <c r="AI437"/>
  <c r="AQ440"/>
  <c r="AM444"/>
  <c r="AQ406"/>
  <c r="AI420"/>
  <c r="AR420" s="1"/>
  <c r="AM421"/>
  <c r="AQ422"/>
  <c r="AI426"/>
  <c r="AR426" s="1"/>
  <c r="AQ400"/>
  <c r="AI465"/>
  <c r="AQ460"/>
  <c r="AR460" s="1"/>
  <c r="AQ483"/>
  <c r="AI470"/>
  <c r="AM410"/>
  <c r="AQ411"/>
  <c r="AR411" s="1"/>
  <c r="F413"/>
  <c r="J413" s="1"/>
  <c r="AM427"/>
  <c r="F402"/>
  <c r="AE453"/>
  <c r="AM463"/>
  <c r="F462"/>
  <c r="F468"/>
  <c r="F484"/>
  <c r="H484" s="1"/>
  <c r="AE482"/>
  <c r="AM479"/>
  <c r="F471"/>
  <c r="AE475"/>
  <c r="AM487"/>
  <c r="AQ508"/>
  <c r="AI505"/>
  <c r="AI474"/>
  <c r="AQ477"/>
  <c r="AR477" s="1"/>
  <c r="AI495"/>
  <c r="AR495" s="1"/>
  <c r="AI377"/>
  <c r="AI324"/>
  <c r="AQ321"/>
  <c r="AE323"/>
  <c r="AI333"/>
  <c r="AQ336"/>
  <c r="AI379"/>
  <c r="AR379" s="1"/>
  <c r="AQ382"/>
  <c r="AM366"/>
  <c r="F370"/>
  <c r="H370" s="1"/>
  <c r="AE371"/>
  <c r="AR371" s="1"/>
  <c r="AM374"/>
  <c r="F378"/>
  <c r="AE347"/>
  <c r="F350"/>
  <c r="J350" s="1"/>
  <c r="AM352"/>
  <c r="AE354"/>
  <c r="AI353"/>
  <c r="AQ356"/>
  <c r="AR356" s="1"/>
  <c r="AE358"/>
  <c r="AM361"/>
  <c r="AE386"/>
  <c r="AI385"/>
  <c r="AE396"/>
  <c r="AM445"/>
  <c r="AE450"/>
  <c r="AR450" s="1"/>
  <c r="AM429"/>
  <c r="AR429" s="1"/>
  <c r="AE434"/>
  <c r="AM437"/>
  <c r="AE442"/>
  <c r="AR442" s="1"/>
  <c r="AI359"/>
  <c r="AQ362"/>
  <c r="F388"/>
  <c r="E383"/>
  <c r="AQ391"/>
  <c r="AI454"/>
  <c r="AQ446"/>
  <c r="AI451"/>
  <c r="AQ430"/>
  <c r="AI435"/>
  <c r="AQ438"/>
  <c r="AI443"/>
  <c r="AI408"/>
  <c r="AR408" s="1"/>
  <c r="AQ410"/>
  <c r="AI424"/>
  <c r="AQ427"/>
  <c r="AI453"/>
  <c r="AQ463"/>
  <c r="AQ484"/>
  <c r="AI480"/>
  <c r="AI413"/>
  <c r="AM414"/>
  <c r="AQ415"/>
  <c r="AR415" s="1"/>
  <c r="F417"/>
  <c r="H417" s="1"/>
  <c r="AM425"/>
  <c r="F400"/>
  <c r="AE401"/>
  <c r="AM456"/>
  <c r="F460"/>
  <c r="J460" s="1"/>
  <c r="AE461"/>
  <c r="AM483"/>
  <c r="F481"/>
  <c r="J481" s="1"/>
  <c r="AE470"/>
  <c r="AR470" s="1"/>
  <c r="F472"/>
  <c r="AE473"/>
  <c r="AM476"/>
  <c r="AE497"/>
  <c r="AI507"/>
  <c r="AQ475"/>
  <c r="AQ496"/>
  <c r="AI491"/>
  <c r="AI367"/>
  <c r="AQ370"/>
  <c r="AI375"/>
  <c r="AQ378"/>
  <c r="AI300"/>
  <c r="AQ325"/>
  <c r="AM314"/>
  <c r="AQ315"/>
  <c r="AI319"/>
  <c r="AQ331"/>
  <c r="AI343"/>
  <c r="AR343" s="1"/>
  <c r="AQ380"/>
  <c r="AI365"/>
  <c r="AR365" s="1"/>
  <c r="F368"/>
  <c r="AE369"/>
  <c r="AM372"/>
  <c r="AR372" s="1"/>
  <c r="F376"/>
  <c r="AE377"/>
  <c r="AE353"/>
  <c r="AR353" s="1"/>
  <c r="AM349"/>
  <c r="AR349" s="1"/>
  <c r="AE352"/>
  <c r="AM355"/>
  <c r="AE388"/>
  <c r="F387"/>
  <c r="J387" s="1"/>
  <c r="AI351"/>
  <c r="AQ354"/>
  <c r="AM359"/>
  <c r="AQ387"/>
  <c r="AD383"/>
  <c r="AE393"/>
  <c r="AM454"/>
  <c r="AE448"/>
  <c r="AR448" s="1"/>
  <c r="AM451"/>
  <c r="AE432"/>
  <c r="AM435"/>
  <c r="AE440"/>
  <c r="AR440" s="1"/>
  <c r="AI404"/>
  <c r="AR404" s="1"/>
  <c r="AQ360"/>
  <c r="AQ385"/>
  <c r="AI394"/>
  <c r="AR394" s="1"/>
  <c r="AQ455"/>
  <c r="AI449"/>
  <c r="AR449" s="1"/>
  <c r="AQ452"/>
  <c r="AI433"/>
  <c r="AR433" s="1"/>
  <c r="AQ436"/>
  <c r="AI441"/>
  <c r="AR441" s="1"/>
  <c r="AQ443"/>
  <c r="AR443" s="1"/>
  <c r="F444"/>
  <c r="H444" s="1"/>
  <c r="AI412"/>
  <c r="AR412" s="1"/>
  <c r="AM413"/>
  <c r="AQ414"/>
  <c r="AQ425"/>
  <c r="AR425" s="1"/>
  <c r="AI401"/>
  <c r="AQ456"/>
  <c r="AI461"/>
  <c r="AR461" s="1"/>
  <c r="AQ468"/>
  <c r="AI478"/>
  <c r="AQ481"/>
  <c r="F405"/>
  <c r="J405" s="1"/>
  <c r="AI417"/>
  <c r="AR417" s="1"/>
  <c r="AM418"/>
  <c r="AR418" s="1"/>
  <c r="AQ419"/>
  <c r="AR419" s="1"/>
  <c r="F421"/>
  <c r="J421" s="1"/>
  <c r="F427"/>
  <c r="H427" s="1"/>
  <c r="AE428"/>
  <c r="AM402"/>
  <c r="F463"/>
  <c r="J463" s="1"/>
  <c r="AE464"/>
  <c r="AR464" s="1"/>
  <c r="AM462"/>
  <c r="AR462" s="1"/>
  <c r="AM468"/>
  <c r="AM484"/>
  <c r="F479"/>
  <c r="H479" s="1"/>
  <c r="AE480"/>
  <c r="AM471"/>
  <c r="AM474"/>
  <c r="AE486"/>
  <c r="AR486" s="1"/>
  <c r="AQ473"/>
  <c r="AI487"/>
  <c r="AM507"/>
  <c r="AM492"/>
  <c r="AE502"/>
  <c r="AI508"/>
  <c r="E509"/>
  <c r="E499" s="1"/>
  <c r="AQ513"/>
  <c r="AI518"/>
  <c r="AQ530"/>
  <c r="AM539"/>
  <c r="F520"/>
  <c r="H520" s="1"/>
  <c r="F511"/>
  <c r="AE512"/>
  <c r="AM515"/>
  <c r="AE529"/>
  <c r="AM532"/>
  <c r="AE535"/>
  <c r="AM535"/>
  <c r="AI537"/>
  <c r="AQ545"/>
  <c r="AI550"/>
  <c r="AQ553"/>
  <c r="AI558"/>
  <c r="AO560"/>
  <c r="AE564"/>
  <c r="F536"/>
  <c r="J536" s="1"/>
  <c r="AE537"/>
  <c r="AR537" s="1"/>
  <c r="AM545"/>
  <c r="AR545" s="1"/>
  <c r="F549"/>
  <c r="AE550"/>
  <c r="AR550" s="1"/>
  <c r="AM553"/>
  <c r="F557"/>
  <c r="AE558"/>
  <c r="AK560"/>
  <c r="AQ562"/>
  <c r="F72"/>
  <c r="F36"/>
  <c r="F70"/>
  <c r="F62"/>
  <c r="H62" s="1"/>
  <c r="F54"/>
  <c r="F86"/>
  <c r="F104"/>
  <c r="F116"/>
  <c r="J116" s="1"/>
  <c r="F132"/>
  <c r="F124"/>
  <c r="F145"/>
  <c r="F137"/>
  <c r="J137" s="1"/>
  <c r="F153"/>
  <c r="F184"/>
  <c r="F176"/>
  <c r="F168"/>
  <c r="J168" s="1"/>
  <c r="F193"/>
  <c r="F212"/>
  <c r="F217"/>
  <c r="F228"/>
  <c r="H228" s="1"/>
  <c r="AI341"/>
  <c r="F75"/>
  <c r="F67"/>
  <c r="F59"/>
  <c r="J59" s="1"/>
  <c r="F51"/>
  <c r="F94"/>
  <c r="F101"/>
  <c r="F113"/>
  <c r="J113" s="1"/>
  <c r="F129"/>
  <c r="F121"/>
  <c r="F142"/>
  <c r="F163"/>
  <c r="J163" s="1"/>
  <c r="AM341"/>
  <c r="AQ492"/>
  <c r="AI504"/>
  <c r="AE506"/>
  <c r="F505"/>
  <c r="AM496"/>
  <c r="F494"/>
  <c r="AE491"/>
  <c r="AR491" s="1"/>
  <c r="AM503"/>
  <c r="AQ505"/>
  <c r="F525"/>
  <c r="AE523"/>
  <c r="AG509"/>
  <c r="AQ534"/>
  <c r="AQ538"/>
  <c r="AQ523"/>
  <c r="AI522"/>
  <c r="AQ511"/>
  <c r="AI516"/>
  <c r="AE534"/>
  <c r="AI533"/>
  <c r="AE538"/>
  <c r="AM523"/>
  <c r="AO509"/>
  <c r="AO499" s="1"/>
  <c r="F521"/>
  <c r="AE522"/>
  <c r="AM513"/>
  <c r="F517"/>
  <c r="H517" s="1"/>
  <c r="AE518"/>
  <c r="AM530"/>
  <c r="AQ539"/>
  <c r="AQ543"/>
  <c r="AI548"/>
  <c r="AQ551"/>
  <c r="AI556"/>
  <c r="AQ559"/>
  <c r="AE562"/>
  <c r="AM543"/>
  <c r="F547"/>
  <c r="J547" s="1"/>
  <c r="AE548"/>
  <c r="AR548" s="1"/>
  <c r="AM551"/>
  <c r="AR551" s="1"/>
  <c r="F555"/>
  <c r="AE556"/>
  <c r="AR556" s="1"/>
  <c r="AM559"/>
  <c r="AR559" s="1"/>
  <c r="AP560"/>
  <c r="F68"/>
  <c r="F42"/>
  <c r="J42" s="1"/>
  <c r="F34"/>
  <c r="J34" s="1"/>
  <c r="F25"/>
  <c r="F16"/>
  <c r="F80"/>
  <c r="J80" s="1"/>
  <c r="F66"/>
  <c r="J66" s="1"/>
  <c r="F60"/>
  <c r="F52"/>
  <c r="F95"/>
  <c r="F102"/>
  <c r="H102" s="1"/>
  <c r="F114"/>
  <c r="F130"/>
  <c r="F122"/>
  <c r="J122" s="1"/>
  <c r="F143"/>
  <c r="H143" s="1"/>
  <c r="F135"/>
  <c r="F151"/>
  <c r="F182"/>
  <c r="H182" s="1"/>
  <c r="F174"/>
  <c r="J174" s="1"/>
  <c r="F166"/>
  <c r="F205"/>
  <c r="F210"/>
  <c r="F234"/>
  <c r="J234" s="1"/>
  <c r="F226"/>
  <c r="F81"/>
  <c r="F73"/>
  <c r="F65"/>
  <c r="H65" s="1"/>
  <c r="F57"/>
  <c r="F49"/>
  <c r="F92"/>
  <c r="F99"/>
  <c r="J99" s="1"/>
  <c r="F111"/>
  <c r="F127"/>
  <c r="F148"/>
  <c r="F140"/>
  <c r="J140" s="1"/>
  <c r="F161"/>
  <c r="AI502"/>
  <c r="AE508"/>
  <c r="AR508" s="1"/>
  <c r="F507"/>
  <c r="H507" s="1"/>
  <c r="F492"/>
  <c r="AE493"/>
  <c r="AQ507"/>
  <c r="AK509"/>
  <c r="AK499" s="1"/>
  <c r="AQ540"/>
  <c r="AC509"/>
  <c r="AC499" s="1"/>
  <c r="AI519"/>
  <c r="AQ520"/>
  <c r="AI514"/>
  <c r="AQ517"/>
  <c r="AI531"/>
  <c r="AE540"/>
  <c r="F539"/>
  <c r="AE519"/>
  <c r="AM520"/>
  <c r="AM511"/>
  <c r="AR511" s="1"/>
  <c r="F515"/>
  <c r="AE516"/>
  <c r="AI534"/>
  <c r="F532"/>
  <c r="H532" s="1"/>
  <c r="AE533"/>
  <c r="AI538"/>
  <c r="AE536"/>
  <c r="AQ536"/>
  <c r="AI546"/>
  <c r="AQ549"/>
  <c r="AI554"/>
  <c r="AQ557"/>
  <c r="AD560"/>
  <c r="AM563"/>
  <c r="AM536"/>
  <c r="F545"/>
  <c r="J545" s="1"/>
  <c r="AE546"/>
  <c r="AM549"/>
  <c r="F553"/>
  <c r="H553" s="1"/>
  <c r="AE554"/>
  <c r="AR554" s="1"/>
  <c r="AM557"/>
  <c r="AI563"/>
  <c r="AQ565"/>
  <c r="F64"/>
  <c r="H64" s="1"/>
  <c r="F40"/>
  <c r="H40" s="1"/>
  <c r="F32"/>
  <c r="F23"/>
  <c r="H23" s="1"/>
  <c r="F58"/>
  <c r="H58" s="1"/>
  <c r="F50"/>
  <c r="H50" s="1"/>
  <c r="F93"/>
  <c r="F100"/>
  <c r="H100" s="1"/>
  <c r="F112"/>
  <c r="J112" s="1"/>
  <c r="F128"/>
  <c r="H128" s="1"/>
  <c r="F120"/>
  <c r="F141"/>
  <c r="H141" s="1"/>
  <c r="F162"/>
  <c r="J162" s="1"/>
  <c r="AE341"/>
  <c r="F157"/>
  <c r="F188"/>
  <c r="J188" s="1"/>
  <c r="F180"/>
  <c r="H180" s="1"/>
  <c r="F172"/>
  <c r="H172" s="1"/>
  <c r="F197"/>
  <c r="F203"/>
  <c r="J203" s="1"/>
  <c r="F221"/>
  <c r="J221" s="1"/>
  <c r="F232"/>
  <c r="J232" s="1"/>
  <c r="F79"/>
  <c r="F71"/>
  <c r="H71" s="1"/>
  <c r="F63"/>
  <c r="J63" s="1"/>
  <c r="F55"/>
  <c r="J55" s="1"/>
  <c r="F87"/>
  <c r="F105"/>
  <c r="H105" s="1"/>
  <c r="F117"/>
  <c r="J117" s="1"/>
  <c r="F109"/>
  <c r="J109" s="1"/>
  <c r="F125"/>
  <c r="F146"/>
  <c r="H146" s="1"/>
  <c r="F138"/>
  <c r="J138" s="1"/>
  <c r="F159"/>
  <c r="J159" s="1"/>
  <c r="F341"/>
  <c r="AQ497"/>
  <c r="AI493"/>
  <c r="AR493" s="1"/>
  <c r="AQ503"/>
  <c r="AM505"/>
  <c r="F496"/>
  <c r="H496" s="1"/>
  <c r="AE490"/>
  <c r="AR490" s="1"/>
  <c r="AM494"/>
  <c r="F503"/>
  <c r="AE504"/>
  <c r="AI506"/>
  <c r="AP509"/>
  <c r="AP499" s="1"/>
  <c r="AM525"/>
  <c r="AI539"/>
  <c r="AR539" s="1"/>
  <c r="AI524"/>
  <c r="AH509"/>
  <c r="AH499" s="1"/>
  <c r="AQ521"/>
  <c r="AI512"/>
  <c r="AQ515"/>
  <c r="AI529"/>
  <c r="AQ532"/>
  <c r="F523"/>
  <c r="AE524"/>
  <c r="AR524" s="1"/>
  <c r="AD509"/>
  <c r="AD499" s="1"/>
  <c r="AM521"/>
  <c r="AR521" s="1"/>
  <c r="F513"/>
  <c r="J513" s="1"/>
  <c r="AE514"/>
  <c r="AR514" s="1"/>
  <c r="AM517"/>
  <c r="F530"/>
  <c r="AE531"/>
  <c r="AI540"/>
  <c r="AI544"/>
  <c r="AQ547"/>
  <c r="AI552"/>
  <c r="AQ555"/>
  <c r="F543"/>
  <c r="H543" s="1"/>
  <c r="AE544"/>
  <c r="AM547"/>
  <c r="F551"/>
  <c r="J551" s="1"/>
  <c r="AE552"/>
  <c r="AM555"/>
  <c r="F559"/>
  <c r="H559" s="1"/>
  <c r="AQ564"/>
  <c r="F41"/>
  <c r="H41" s="1"/>
  <c r="F76"/>
  <c r="F38"/>
  <c r="F30"/>
  <c r="J30" s="1"/>
  <c r="F21"/>
  <c r="F78"/>
  <c r="F18"/>
  <c r="F74"/>
  <c r="F56"/>
  <c r="J56" s="1"/>
  <c r="F88"/>
  <c r="F91"/>
  <c r="J91" s="1"/>
  <c r="F98"/>
  <c r="J98" s="1"/>
  <c r="F110"/>
  <c r="J110" s="1"/>
  <c r="F126"/>
  <c r="F147"/>
  <c r="J147" s="1"/>
  <c r="F139"/>
  <c r="H139" s="1"/>
  <c r="F160"/>
  <c r="H160" s="1"/>
  <c r="F155"/>
  <c r="F186"/>
  <c r="J186" s="1"/>
  <c r="F178"/>
  <c r="H178" s="1"/>
  <c r="F170"/>
  <c r="H170" s="1"/>
  <c r="F195"/>
  <c r="F201"/>
  <c r="J201" s="1"/>
  <c r="F219"/>
  <c r="H219" s="1"/>
  <c r="F230"/>
  <c r="J230" s="1"/>
  <c r="F77"/>
  <c r="F69"/>
  <c r="J69" s="1"/>
  <c r="F61"/>
  <c r="J61" s="1"/>
  <c r="F53"/>
  <c r="J53" s="1"/>
  <c r="F85"/>
  <c r="F103"/>
  <c r="H103" s="1"/>
  <c r="F115"/>
  <c r="H115" s="1"/>
  <c r="F131"/>
  <c r="H131" s="1"/>
  <c r="F123"/>
  <c r="F144"/>
  <c r="J144" s="1"/>
  <c r="F136"/>
  <c r="H136" s="1"/>
  <c r="F27"/>
  <c r="J27" s="1"/>
  <c r="Z328"/>
  <c r="Y467"/>
  <c r="Z398"/>
  <c r="Z89"/>
  <c r="Z107"/>
  <c r="Y164"/>
  <c r="Z191"/>
  <c r="Y133"/>
  <c r="Y267"/>
  <c r="Y398"/>
  <c r="Y243"/>
  <c r="Y118"/>
  <c r="Y541"/>
  <c r="AK149"/>
  <c r="AD13"/>
  <c r="Z243"/>
  <c r="Z500"/>
  <c r="Z235"/>
  <c r="Y527"/>
  <c r="Y526" s="1"/>
  <c r="Z383"/>
  <c r="Z214"/>
  <c r="Y312"/>
  <c r="Z389"/>
  <c r="Z467"/>
  <c r="Z267"/>
  <c r="Z509"/>
  <c r="Y485"/>
  <c r="Y328"/>
  <c r="Y500"/>
  <c r="Z312"/>
  <c r="AP118"/>
  <c r="AH133"/>
  <c r="AP149"/>
  <c r="AM103"/>
  <c r="AG13"/>
  <c r="Y13"/>
  <c r="AE21"/>
  <c r="Z222"/>
  <c r="Y509"/>
  <c r="Y389"/>
  <c r="Z96"/>
  <c r="Z199"/>
  <c r="Z489"/>
  <c r="Y214"/>
  <c r="Y383"/>
  <c r="Z527"/>
  <c r="Z541"/>
  <c r="Y89"/>
  <c r="Y207"/>
  <c r="Y560"/>
  <c r="Y191"/>
  <c r="Z207"/>
  <c r="AE46"/>
  <c r="AE85"/>
  <c r="AM36"/>
  <c r="AE322"/>
  <c r="Z345"/>
  <c r="Y459"/>
  <c r="Y235"/>
  <c r="Z459"/>
  <c r="Z164"/>
  <c r="Y96"/>
  <c r="Y345"/>
  <c r="Y83"/>
  <c r="Z47"/>
  <c r="Z83"/>
  <c r="Z13"/>
  <c r="Y260"/>
  <c r="Y223"/>
  <c r="Y489"/>
  <c r="Z118"/>
  <c r="Y199"/>
  <c r="Z485"/>
  <c r="Z133"/>
  <c r="Y107"/>
  <c r="AC13"/>
  <c r="AO118"/>
  <c r="AE103"/>
  <c r="AI54"/>
  <c r="AQ36"/>
  <c r="AQ131"/>
  <c r="AI148"/>
  <c r="AH149"/>
  <c r="AC312"/>
  <c r="AP345"/>
  <c r="AK190"/>
  <c r="E389"/>
  <c r="AI330"/>
  <c r="AQ344"/>
  <c r="AP398"/>
  <c r="AP397" s="1"/>
  <c r="AQ403"/>
  <c r="AP526"/>
  <c r="AQ163"/>
  <c r="AL190"/>
  <c r="AO328"/>
  <c r="AM335"/>
  <c r="F457"/>
  <c r="AE458"/>
  <c r="AM45"/>
  <c r="AM68"/>
  <c r="AH96"/>
  <c r="E106"/>
  <c r="AQ23"/>
  <c r="AI19"/>
  <c r="AE43"/>
  <c r="AI15"/>
  <c r="AE22"/>
  <c r="AI25"/>
  <c r="AI32"/>
  <c r="AI38"/>
  <c r="AM50"/>
  <c r="AM60"/>
  <c r="AM56"/>
  <c r="AI95"/>
  <c r="AI105"/>
  <c r="AD96"/>
  <c r="AQ27"/>
  <c r="AI53"/>
  <c r="AI59"/>
  <c r="AI55"/>
  <c r="AE68"/>
  <c r="AI72"/>
  <c r="AQ81"/>
  <c r="AQ73"/>
  <c r="AQ77"/>
  <c r="AP83"/>
  <c r="AI86"/>
  <c r="AM95"/>
  <c r="AQ91"/>
  <c r="AQ101"/>
  <c r="AM105"/>
  <c r="AQ104"/>
  <c r="AI98"/>
  <c r="AQ108"/>
  <c r="AI113"/>
  <c r="AI111"/>
  <c r="AI130"/>
  <c r="AE37"/>
  <c r="AE23"/>
  <c r="AQ24"/>
  <c r="AR24" s="1"/>
  <c r="AM27"/>
  <c r="AR27" s="1"/>
  <c r="AQ42"/>
  <c r="AE50"/>
  <c r="AE60"/>
  <c r="AE56"/>
  <c r="AI71"/>
  <c r="AQ67"/>
  <c r="AM28"/>
  <c r="AM62"/>
  <c r="AG118"/>
  <c r="AG149"/>
  <c r="AQ162"/>
  <c r="AO13"/>
  <c r="AI51"/>
  <c r="AI88"/>
  <c r="AQ103"/>
  <c r="E222"/>
  <c r="AC243"/>
  <c r="E345"/>
  <c r="E327" s="1"/>
  <c r="AO199"/>
  <c r="AO190" s="1"/>
  <c r="AP199"/>
  <c r="AP190" s="1"/>
  <c r="AC223"/>
  <c r="AC345"/>
  <c r="AQ335"/>
  <c r="E398"/>
  <c r="E397" s="1"/>
  <c r="AI458"/>
  <c r="E526"/>
  <c r="AE206"/>
  <c r="AD223"/>
  <c r="AE339"/>
  <c r="AD345"/>
  <c r="AG389"/>
  <c r="AM395"/>
  <c r="F344"/>
  <c r="J344" s="1"/>
  <c r="F403"/>
  <c r="H403" s="1"/>
  <c r="AG526"/>
  <c r="AK47"/>
  <c r="AM16"/>
  <c r="AQ19"/>
  <c r="AM20"/>
  <c r="AM26"/>
  <c r="AQ30"/>
  <c r="AM40"/>
  <c r="AC47"/>
  <c r="AM69"/>
  <c r="AC83"/>
  <c r="AE34"/>
  <c r="AI18"/>
  <c r="AE35"/>
  <c r="AM61"/>
  <c r="AM57"/>
  <c r="AQ71"/>
  <c r="AM70"/>
  <c r="AD83"/>
  <c r="AI94"/>
  <c r="AI22"/>
  <c r="AI52"/>
  <c r="AI58"/>
  <c r="AE67"/>
  <c r="AI63"/>
  <c r="AQ78"/>
  <c r="AQ76"/>
  <c r="AI87"/>
  <c r="AM94"/>
  <c r="AQ93"/>
  <c r="AI110"/>
  <c r="AE20"/>
  <c r="AQ15"/>
  <c r="AQ18"/>
  <c r="AM22"/>
  <c r="AM35"/>
  <c r="AQ34"/>
  <c r="AQ43"/>
  <c r="AQ45"/>
  <c r="AE61"/>
  <c r="AE57"/>
  <c r="AE70"/>
  <c r="AG133"/>
  <c r="AH13"/>
  <c r="AI21"/>
  <c r="AM54"/>
  <c r="AE44"/>
  <c r="AL118"/>
  <c r="AE132"/>
  <c r="AD133"/>
  <c r="AM148"/>
  <c r="AL149"/>
  <c r="AP13"/>
  <c r="AI46"/>
  <c r="AI85"/>
  <c r="AK133"/>
  <c r="AM163"/>
  <c r="AR163" s="1"/>
  <c r="AC398"/>
  <c r="AC397" s="1"/>
  <c r="AC164"/>
  <c r="AG222"/>
  <c r="AD398"/>
  <c r="AD397" s="1"/>
  <c r="AI206"/>
  <c r="AH223"/>
  <c r="AC328"/>
  <c r="AI339"/>
  <c r="AK389"/>
  <c r="AK327" s="1"/>
  <c r="AQ395"/>
  <c r="AE234"/>
  <c r="AD328"/>
  <c r="AL389"/>
  <c r="F335"/>
  <c r="AE338"/>
  <c r="AG398"/>
  <c r="AG397" s="1"/>
  <c r="AM457"/>
  <c r="AL526"/>
  <c r="AQ39"/>
  <c r="AH47"/>
  <c r="AM66"/>
  <c r="AH83"/>
  <c r="AE31"/>
  <c r="AI39"/>
  <c r="AM23"/>
  <c r="AI17"/>
  <c r="AE19"/>
  <c r="AO47"/>
  <c r="AM52"/>
  <c r="AM58"/>
  <c r="AO96"/>
  <c r="AE25"/>
  <c r="AE38"/>
  <c r="AI61"/>
  <c r="AI57"/>
  <c r="AI70"/>
  <c r="AE66"/>
  <c r="AQ79"/>
  <c r="AQ75"/>
  <c r="AQ102"/>
  <c r="AK96"/>
  <c r="AI109"/>
  <c r="AE16"/>
  <c r="AE71"/>
  <c r="AM19"/>
  <c r="AQ26"/>
  <c r="AI31"/>
  <c r="AE33"/>
  <c r="AQ37"/>
  <c r="AQ40"/>
  <c r="AG47"/>
  <c r="AE52"/>
  <c r="AM44"/>
  <c r="AE148"/>
  <c r="AR148" s="1"/>
  <c r="AM51"/>
  <c r="AM88"/>
  <c r="AE36"/>
  <c r="AE131"/>
  <c r="AR131" s="1"/>
  <c r="AK13"/>
  <c r="AI28"/>
  <c r="AI62"/>
  <c r="AQ44"/>
  <c r="AC118"/>
  <c r="AQ132"/>
  <c r="AP133"/>
  <c r="AC149"/>
  <c r="AM162"/>
  <c r="AR162" s="1"/>
  <c r="AC199"/>
  <c r="AC190" s="1"/>
  <c r="AH397"/>
  <c r="AD199"/>
  <c r="AD190" s="1"/>
  <c r="AG328"/>
  <c r="AG327" s="1"/>
  <c r="AI234"/>
  <c r="AH328"/>
  <c r="AH327" s="1"/>
  <c r="AP389"/>
  <c r="AI338"/>
  <c r="AK398"/>
  <c r="AK397" s="1"/>
  <c r="AQ457"/>
  <c r="AK526"/>
  <c r="AO223"/>
  <c r="AO222" s="1"/>
  <c r="AO345"/>
  <c r="F395"/>
  <c r="AE330"/>
  <c r="AM344"/>
  <c r="AR344" s="1"/>
  <c r="AL398"/>
  <c r="AL397" s="1"/>
  <c r="AM403"/>
  <c r="AQ22"/>
  <c r="AM67"/>
  <c r="AC96"/>
  <c r="AE26"/>
  <c r="AI33"/>
  <c r="AQ31"/>
  <c r="AE39"/>
  <c r="AI37"/>
  <c r="AM53"/>
  <c r="AM59"/>
  <c r="AM55"/>
  <c r="AO83"/>
  <c r="AE45"/>
  <c r="AI50"/>
  <c r="AI60"/>
  <c r="AI56"/>
  <c r="AE65"/>
  <c r="AI82"/>
  <c r="AQ80"/>
  <c r="AQ74"/>
  <c r="AK83"/>
  <c r="AQ92"/>
  <c r="AQ100"/>
  <c r="AQ99"/>
  <c r="AP96"/>
  <c r="AI116"/>
  <c r="AQ115"/>
  <c r="AI114"/>
  <c r="AI112"/>
  <c r="AE17"/>
  <c r="AI30"/>
  <c r="AP47"/>
  <c r="AQ25"/>
  <c r="AE30"/>
  <c r="AQ32"/>
  <c r="AM39"/>
  <c r="AQ38"/>
  <c r="AQ41"/>
  <c r="AR41" s="1"/>
  <c r="AM49"/>
  <c r="AR49" s="1"/>
  <c r="AL47"/>
  <c r="AE53"/>
  <c r="AE59"/>
  <c r="AE72"/>
  <c r="AM78"/>
  <c r="AR78" s="1"/>
  <c r="AM76"/>
  <c r="AE87"/>
  <c r="AM102"/>
  <c r="AR102" s="1"/>
  <c r="AG96"/>
  <c r="AE110"/>
  <c r="AM126"/>
  <c r="AC560"/>
  <c r="AQ68"/>
  <c r="AE63"/>
  <c r="AM79"/>
  <c r="AM75"/>
  <c r="AM92"/>
  <c r="AR92" s="1"/>
  <c r="AM100"/>
  <c r="AM99"/>
  <c r="AL96"/>
  <c r="AE116"/>
  <c r="AM115"/>
  <c r="AE109"/>
  <c r="AE129"/>
  <c r="AQ130"/>
  <c r="AM130"/>
  <c r="AE315"/>
  <c r="AR522"/>
  <c r="AE565"/>
  <c r="AE58"/>
  <c r="AQ69"/>
  <c r="AQ65"/>
  <c r="AM80"/>
  <c r="AM74"/>
  <c r="AG83"/>
  <c r="AQ95"/>
  <c r="AM91"/>
  <c r="AR91" s="1"/>
  <c r="AM101"/>
  <c r="AQ105"/>
  <c r="AM104"/>
  <c r="AR104" s="1"/>
  <c r="AE98"/>
  <c r="AR98" s="1"/>
  <c r="AM108"/>
  <c r="AE114"/>
  <c r="AR114" s="1"/>
  <c r="AE112"/>
  <c r="AI126"/>
  <c r="AR126" s="1"/>
  <c r="AR144"/>
  <c r="AR193"/>
  <c r="AR204"/>
  <c r="AM129"/>
  <c r="AR173"/>
  <c r="AR177"/>
  <c r="AR141"/>
  <c r="AR189"/>
  <c r="AR216"/>
  <c r="AR302"/>
  <c r="AR291"/>
  <c r="AR265"/>
  <c r="AR311"/>
  <c r="AE348"/>
  <c r="AR323"/>
  <c r="AR347"/>
  <c r="AR386"/>
  <c r="AR396"/>
  <c r="AR434"/>
  <c r="AE405"/>
  <c r="AM409"/>
  <c r="AR409" s="1"/>
  <c r="AR401"/>
  <c r="AR341"/>
  <c r="AE55"/>
  <c r="AQ66"/>
  <c r="AI64"/>
  <c r="AR64" s="1"/>
  <c r="AE82"/>
  <c r="AM81"/>
  <c r="AM73"/>
  <c r="AR73" s="1"/>
  <c r="AM77"/>
  <c r="AR77" s="1"/>
  <c r="AL83"/>
  <c r="AE86"/>
  <c r="AQ94"/>
  <c r="AM93"/>
  <c r="AR93" s="1"/>
  <c r="AE113"/>
  <c r="AE111"/>
  <c r="AR219"/>
  <c r="AE201"/>
  <c r="AR210"/>
  <c r="AR188"/>
  <c r="AR281"/>
  <c r="AR309"/>
  <c r="AR282"/>
  <c r="AR290"/>
  <c r="AR298"/>
  <c r="AR369"/>
  <c r="AR377"/>
  <c r="AQ350"/>
  <c r="AR352"/>
  <c r="AR388"/>
  <c r="AR432"/>
  <c r="AR428"/>
  <c r="AR532"/>
  <c r="J28"/>
  <c r="H28"/>
  <c r="J349"/>
  <c r="H349"/>
  <c r="F14"/>
  <c r="E13"/>
  <c r="H357"/>
  <c r="J357"/>
  <c r="H322"/>
  <c r="J322"/>
  <c r="J317"/>
  <c r="H317"/>
  <c r="J385"/>
  <c r="H385"/>
  <c r="J348"/>
  <c r="H348"/>
  <c r="H158"/>
  <c r="J158"/>
  <c r="D560"/>
  <c r="F560" s="1"/>
  <c r="H560" s="1"/>
  <c r="F561"/>
  <c r="AE561"/>
  <c r="AB560"/>
  <c r="H248"/>
  <c r="J248"/>
  <c r="H404"/>
  <c r="J404"/>
  <c r="AB13"/>
  <c r="AE14"/>
  <c r="J15"/>
  <c r="H15"/>
  <c r="AM150"/>
  <c r="AJ149"/>
  <c r="AJ13"/>
  <c r="AM14"/>
  <c r="D89"/>
  <c r="F89" s="1"/>
  <c r="F90"/>
  <c r="AB133"/>
  <c r="AE133" s="1"/>
  <c r="AE134"/>
  <c r="F150"/>
  <c r="D149"/>
  <c r="AN13"/>
  <c r="AQ14"/>
  <c r="AI90"/>
  <c r="AF89"/>
  <c r="AI89" s="1"/>
  <c r="AN107"/>
  <c r="AQ117"/>
  <c r="AF118"/>
  <c r="AI119"/>
  <c r="AQ134"/>
  <c r="AN133"/>
  <c r="AI150"/>
  <c r="AF149"/>
  <c r="AM165"/>
  <c r="AJ164"/>
  <c r="AM164" s="1"/>
  <c r="AM90"/>
  <c r="AJ89"/>
  <c r="AM89" s="1"/>
  <c r="AB107"/>
  <c r="AE117"/>
  <c r="D118"/>
  <c r="F118" s="1"/>
  <c r="F119"/>
  <c r="AJ118"/>
  <c r="AM119"/>
  <c r="AB89"/>
  <c r="AE89" s="1"/>
  <c r="AE90"/>
  <c r="AJ107"/>
  <c r="AM117"/>
  <c r="AE119"/>
  <c r="AB118"/>
  <c r="F134"/>
  <c r="D133"/>
  <c r="F133" s="1"/>
  <c r="AJ133"/>
  <c r="AM134"/>
  <c r="AE150"/>
  <c r="AB149"/>
  <c r="F165"/>
  <c r="D164"/>
  <c r="F164" s="1"/>
  <c r="AI14"/>
  <c r="AF13"/>
  <c r="AN89"/>
  <c r="AQ89" s="1"/>
  <c r="AQ90"/>
  <c r="AF107"/>
  <c r="AI117"/>
  <c r="AN118"/>
  <c r="AQ119"/>
  <c r="AI134"/>
  <c r="AF133"/>
  <c r="AQ150"/>
  <c r="AN149"/>
  <c r="AQ149" s="1"/>
  <c r="AE165"/>
  <c r="AB164"/>
  <c r="AJ207"/>
  <c r="AM207" s="1"/>
  <c r="AM213"/>
  <c r="AB214"/>
  <c r="AE214" s="1"/>
  <c r="AE221"/>
  <c r="AF191"/>
  <c r="AI191" s="1"/>
  <c r="AI198"/>
  <c r="AQ200"/>
  <c r="AN199"/>
  <c r="AI224"/>
  <c r="AF223"/>
  <c r="AN243"/>
  <c r="AQ243" s="1"/>
  <c r="AQ244"/>
  <c r="AI268"/>
  <c r="AF267"/>
  <c r="AI267" s="1"/>
  <c r="AQ313"/>
  <c r="AN312"/>
  <c r="AQ312" s="1"/>
  <c r="AI329"/>
  <c r="AF328"/>
  <c r="AF345"/>
  <c r="AI345" s="1"/>
  <c r="AI346"/>
  <c r="AQ390"/>
  <c r="AN389"/>
  <c r="AQ389" s="1"/>
  <c r="AQ399"/>
  <c r="AN398"/>
  <c r="AF459"/>
  <c r="AI459" s="1"/>
  <c r="AI466"/>
  <c r="AN467"/>
  <c r="AQ467" s="1"/>
  <c r="AQ469"/>
  <c r="AF485"/>
  <c r="AI485" s="1"/>
  <c r="AI488"/>
  <c r="AN489"/>
  <c r="AQ489" s="1"/>
  <c r="AQ498"/>
  <c r="AN500"/>
  <c r="AQ501"/>
  <c r="AN527"/>
  <c r="AQ528"/>
  <c r="AF541"/>
  <c r="AI541" s="1"/>
  <c r="AI542"/>
  <c r="AN164"/>
  <c r="AQ164" s="1"/>
  <c r="AQ165"/>
  <c r="AF207"/>
  <c r="AI207" s="1"/>
  <c r="AI213"/>
  <c r="AN214"/>
  <c r="AQ214" s="1"/>
  <c r="AQ221"/>
  <c r="AB191"/>
  <c r="AE191" s="1"/>
  <c r="AE198"/>
  <c r="D199"/>
  <c r="F200"/>
  <c r="AJ199"/>
  <c r="AM200"/>
  <c r="AB223"/>
  <c r="AE224"/>
  <c r="F244"/>
  <c r="D243"/>
  <c r="F243" s="1"/>
  <c r="AJ243"/>
  <c r="AM243" s="1"/>
  <c r="AM244"/>
  <c r="AB267"/>
  <c r="AE267" s="1"/>
  <c r="AE268"/>
  <c r="F313"/>
  <c r="D312"/>
  <c r="F312" s="1"/>
  <c r="AJ312"/>
  <c r="AM312" s="1"/>
  <c r="AM313"/>
  <c r="AB328"/>
  <c r="AE329"/>
  <c r="H339"/>
  <c r="J339"/>
  <c r="AE346"/>
  <c r="AB345"/>
  <c r="F390"/>
  <c r="D389"/>
  <c r="AJ389"/>
  <c r="AM389" s="1"/>
  <c r="AM390"/>
  <c r="H330"/>
  <c r="J330"/>
  <c r="J338"/>
  <c r="H338"/>
  <c r="F399"/>
  <c r="D398"/>
  <c r="AJ398"/>
  <c r="AM399"/>
  <c r="J458"/>
  <c r="H458"/>
  <c r="AB459"/>
  <c r="AE459" s="1"/>
  <c r="AE466"/>
  <c r="D467"/>
  <c r="F467" s="1"/>
  <c r="F469"/>
  <c r="AJ467"/>
  <c r="AM467" s="1"/>
  <c r="AM469"/>
  <c r="AB485"/>
  <c r="AE485" s="1"/>
  <c r="AE488"/>
  <c r="D489"/>
  <c r="F489" s="1"/>
  <c r="F498"/>
  <c r="AJ489"/>
  <c r="AM489" s="1"/>
  <c r="AM498"/>
  <c r="D500"/>
  <c r="F501"/>
  <c r="AJ500"/>
  <c r="AM501"/>
  <c r="F528"/>
  <c r="D527"/>
  <c r="AJ527"/>
  <c r="AM528"/>
  <c r="AB541"/>
  <c r="AE541" s="1"/>
  <c r="AE542"/>
  <c r="AB207"/>
  <c r="AE207" s="1"/>
  <c r="AE213"/>
  <c r="AJ214"/>
  <c r="AM214" s="1"/>
  <c r="AM221"/>
  <c r="AN191"/>
  <c r="AQ191" s="1"/>
  <c r="AQ198"/>
  <c r="AF199"/>
  <c r="AI200"/>
  <c r="AN223"/>
  <c r="AQ224"/>
  <c r="AI244"/>
  <c r="AF243"/>
  <c r="AI243" s="1"/>
  <c r="AQ268"/>
  <c r="AN267"/>
  <c r="AQ267" s="1"/>
  <c r="AF312"/>
  <c r="AI312" s="1"/>
  <c r="AI313"/>
  <c r="AN328"/>
  <c r="AQ329"/>
  <c r="AQ346"/>
  <c r="AN345"/>
  <c r="AF389"/>
  <c r="AI390"/>
  <c r="AF398"/>
  <c r="AI399"/>
  <c r="AN459"/>
  <c r="AQ459" s="1"/>
  <c r="AQ466"/>
  <c r="AF467"/>
  <c r="AI467" s="1"/>
  <c r="AI469"/>
  <c r="AN485"/>
  <c r="AQ485" s="1"/>
  <c r="AQ488"/>
  <c r="AF489"/>
  <c r="AI489" s="1"/>
  <c r="AI498"/>
  <c r="AF500"/>
  <c r="AI500" s="1"/>
  <c r="AI501"/>
  <c r="AF527"/>
  <c r="AI528"/>
  <c r="AN541"/>
  <c r="AQ541" s="1"/>
  <c r="AQ542"/>
  <c r="AF164"/>
  <c r="AI164" s="1"/>
  <c r="AI165"/>
  <c r="AN207"/>
  <c r="AQ207" s="1"/>
  <c r="AQ213"/>
  <c r="AF214"/>
  <c r="AI214" s="1"/>
  <c r="AI221"/>
  <c r="AJ191"/>
  <c r="AM191" s="1"/>
  <c r="AM198"/>
  <c r="AE200"/>
  <c r="AB199"/>
  <c r="F224"/>
  <c r="D223"/>
  <c r="AJ223"/>
  <c r="AM224"/>
  <c r="AE244"/>
  <c r="AB243"/>
  <c r="F268"/>
  <c r="D267"/>
  <c r="F267" s="1"/>
  <c r="AM268"/>
  <c r="AJ267"/>
  <c r="AM267" s="1"/>
  <c r="AE313"/>
  <c r="AB312"/>
  <c r="AE312" s="1"/>
  <c r="D328"/>
  <c r="F328" s="1"/>
  <c r="F329"/>
  <c r="AJ328"/>
  <c r="AM329"/>
  <c r="F346"/>
  <c r="D345"/>
  <c r="AM346"/>
  <c r="AJ345"/>
  <c r="AM345" s="1"/>
  <c r="AB389"/>
  <c r="AE389" s="1"/>
  <c r="AE390"/>
  <c r="AE399"/>
  <c r="AB398"/>
  <c r="H457"/>
  <c r="J457"/>
  <c r="D459"/>
  <c r="F459" s="1"/>
  <c r="F466"/>
  <c r="AJ459"/>
  <c r="AM459" s="1"/>
  <c r="AM466"/>
  <c r="AB467"/>
  <c r="AE467" s="1"/>
  <c r="AR467" s="1"/>
  <c r="AE469"/>
  <c r="AR469" s="1"/>
  <c r="D485"/>
  <c r="F485" s="1"/>
  <c r="F488"/>
  <c r="AJ485"/>
  <c r="AM485" s="1"/>
  <c r="AM488"/>
  <c r="AB489"/>
  <c r="AE489" s="1"/>
  <c r="AE498"/>
  <c r="AB500"/>
  <c r="AE501"/>
  <c r="AG499"/>
  <c r="AE528"/>
  <c r="AB527"/>
  <c r="D541"/>
  <c r="F541" s="1"/>
  <c r="F542"/>
  <c r="AJ541"/>
  <c r="AM541" s="1"/>
  <c r="AM542"/>
  <c r="AQ48"/>
  <c r="AN47"/>
  <c r="AQ84"/>
  <c r="AN83"/>
  <c r="AQ83" s="1"/>
  <c r="AQ97"/>
  <c r="AN96"/>
  <c r="F48"/>
  <c r="D47"/>
  <c r="F47" s="1"/>
  <c r="H47" s="1"/>
  <c r="AM48"/>
  <c r="AJ47"/>
  <c r="F84"/>
  <c r="D83"/>
  <c r="F83" s="1"/>
  <c r="AM84"/>
  <c r="AJ83"/>
  <c r="F97"/>
  <c r="D96"/>
  <c r="F96" s="1"/>
  <c r="AM97"/>
  <c r="AJ96"/>
  <c r="AM96" s="1"/>
  <c r="AI48"/>
  <c r="AF47"/>
  <c r="AI84"/>
  <c r="AF83"/>
  <c r="AI97"/>
  <c r="AF96"/>
  <c r="AI96" s="1"/>
  <c r="AE48"/>
  <c r="AB47"/>
  <c r="AE47" s="1"/>
  <c r="AE84"/>
  <c r="AB83"/>
  <c r="AE83" s="1"/>
  <c r="AE97"/>
  <c r="AB96"/>
  <c r="F108"/>
  <c r="D107"/>
  <c r="F107" s="1"/>
  <c r="J242"/>
  <c r="H242"/>
  <c r="J241"/>
  <c r="H241"/>
  <c r="AB235"/>
  <c r="AE235" s="1"/>
  <c r="AE236"/>
  <c r="J237"/>
  <c r="H237"/>
  <c r="J239"/>
  <c r="H239"/>
  <c r="J254"/>
  <c r="H254"/>
  <c r="H256"/>
  <c r="J256"/>
  <c r="H258"/>
  <c r="J258"/>
  <c r="J245"/>
  <c r="H245"/>
  <c r="H247"/>
  <c r="J247"/>
  <c r="H250"/>
  <c r="J250"/>
  <c r="F208"/>
  <c r="D207"/>
  <c r="F207" s="1"/>
  <c r="D214"/>
  <c r="F214" s="1"/>
  <c r="F215"/>
  <c r="AN235"/>
  <c r="AQ235" s="1"/>
  <c r="AQ236"/>
  <c r="D191"/>
  <c r="F191" s="1"/>
  <c r="F192"/>
  <c r="J240"/>
  <c r="H240"/>
  <c r="D235"/>
  <c r="F235" s="1"/>
  <c r="F236"/>
  <c r="AM236"/>
  <c r="AJ235"/>
  <c r="AM235" s="1"/>
  <c r="J238"/>
  <c r="H238"/>
  <c r="J255"/>
  <c r="H255"/>
  <c r="J257"/>
  <c r="H257"/>
  <c r="J259"/>
  <c r="H259"/>
  <c r="J246"/>
  <c r="H246"/>
  <c r="H249"/>
  <c r="J249"/>
  <c r="H251"/>
  <c r="J251"/>
  <c r="AF235"/>
  <c r="AI236"/>
  <c r="AQ261"/>
  <c r="AN260"/>
  <c r="AQ260" s="1"/>
  <c r="H253"/>
  <c r="J265"/>
  <c r="H265"/>
  <c r="D260"/>
  <c r="F260" s="1"/>
  <c r="F261"/>
  <c r="AJ260"/>
  <c r="AM260" s="1"/>
  <c r="AM261"/>
  <c r="J263"/>
  <c r="H263"/>
  <c r="J303"/>
  <c r="H303"/>
  <c r="H305"/>
  <c r="J305"/>
  <c r="J307"/>
  <c r="H307"/>
  <c r="H309"/>
  <c r="J309"/>
  <c r="J311"/>
  <c r="H311"/>
  <c r="J270"/>
  <c r="H270"/>
  <c r="H272"/>
  <c r="J272"/>
  <c r="H274"/>
  <c r="J274"/>
  <c r="J276"/>
  <c r="H276"/>
  <c r="H278"/>
  <c r="J278"/>
  <c r="H280"/>
  <c r="H282"/>
  <c r="J282"/>
  <c r="J284"/>
  <c r="H284"/>
  <c r="J286"/>
  <c r="H286"/>
  <c r="J288"/>
  <c r="H288"/>
  <c r="J292"/>
  <c r="H292"/>
  <c r="J294"/>
  <c r="H294"/>
  <c r="H296"/>
  <c r="J296"/>
  <c r="J298"/>
  <c r="H298"/>
  <c r="AF260"/>
  <c r="AI261"/>
  <c r="H325"/>
  <c r="J325"/>
  <c r="J264"/>
  <c r="H264"/>
  <c r="AB260"/>
  <c r="AE261"/>
  <c r="J302"/>
  <c r="H302"/>
  <c r="J304"/>
  <c r="H304"/>
  <c r="J306"/>
  <c r="J310"/>
  <c r="H310"/>
  <c r="J271"/>
  <c r="H271"/>
  <c r="J273"/>
  <c r="H277"/>
  <c r="J279"/>
  <c r="H279"/>
  <c r="H281"/>
  <c r="J281"/>
  <c r="J283"/>
  <c r="H285"/>
  <c r="J285"/>
  <c r="H289"/>
  <c r="J289"/>
  <c r="J291"/>
  <c r="H291"/>
  <c r="H293"/>
  <c r="J293"/>
  <c r="J295"/>
  <c r="J299"/>
  <c r="H299"/>
  <c r="J326"/>
  <c r="H326"/>
  <c r="J321"/>
  <c r="H321"/>
  <c r="J318"/>
  <c r="H318"/>
  <c r="J332"/>
  <c r="H332"/>
  <c r="H331"/>
  <c r="J331"/>
  <c r="H336"/>
  <c r="J336"/>
  <c r="J340"/>
  <c r="H340"/>
  <c r="J342"/>
  <c r="H342"/>
  <c r="J382"/>
  <c r="H382"/>
  <c r="J358"/>
  <c r="H358"/>
  <c r="H323"/>
  <c r="J323"/>
  <c r="J315"/>
  <c r="H315"/>
  <c r="H367"/>
  <c r="J367"/>
  <c r="J369"/>
  <c r="H369"/>
  <c r="J373"/>
  <c r="H373"/>
  <c r="H375"/>
  <c r="J375"/>
  <c r="J377"/>
  <c r="H377"/>
  <c r="J347"/>
  <c r="H347"/>
  <c r="H354"/>
  <c r="J354"/>
  <c r="J300"/>
  <c r="H300"/>
  <c r="J324"/>
  <c r="H324"/>
  <c r="H320"/>
  <c r="J320"/>
  <c r="J316"/>
  <c r="H316"/>
  <c r="J319"/>
  <c r="H319"/>
  <c r="H333"/>
  <c r="J333"/>
  <c r="J337"/>
  <c r="H337"/>
  <c r="H343"/>
  <c r="J343"/>
  <c r="J379"/>
  <c r="J381"/>
  <c r="H381"/>
  <c r="J363"/>
  <c r="H363"/>
  <c r="J365"/>
  <c r="H365"/>
  <c r="J314"/>
  <c r="J368"/>
  <c r="H368"/>
  <c r="J370"/>
  <c r="J372"/>
  <c r="J374"/>
  <c r="H374"/>
  <c r="J376"/>
  <c r="H376"/>
  <c r="J378"/>
  <c r="H378"/>
  <c r="J352"/>
  <c r="H352"/>
  <c r="J356"/>
  <c r="H356"/>
  <c r="J360"/>
  <c r="H360"/>
  <c r="J362"/>
  <c r="H362"/>
  <c r="AE384"/>
  <c r="AB383"/>
  <c r="J386"/>
  <c r="H386"/>
  <c r="J391"/>
  <c r="H391"/>
  <c r="J393"/>
  <c r="H393"/>
  <c r="J396"/>
  <c r="H396"/>
  <c r="J455"/>
  <c r="H455"/>
  <c r="H446"/>
  <c r="J446"/>
  <c r="J448"/>
  <c r="H448"/>
  <c r="H450"/>
  <c r="J450"/>
  <c r="J452"/>
  <c r="H452"/>
  <c r="J430"/>
  <c r="H430"/>
  <c r="J432"/>
  <c r="H432"/>
  <c r="J434"/>
  <c r="H434"/>
  <c r="J436"/>
  <c r="H436"/>
  <c r="H438"/>
  <c r="J438"/>
  <c r="J440"/>
  <c r="H440"/>
  <c r="J442"/>
  <c r="J351"/>
  <c r="H351"/>
  <c r="J353"/>
  <c r="H353"/>
  <c r="H355"/>
  <c r="J355"/>
  <c r="H387"/>
  <c r="AN383"/>
  <c r="AQ384"/>
  <c r="H359"/>
  <c r="J359"/>
  <c r="J361"/>
  <c r="H361"/>
  <c r="F384"/>
  <c r="D383"/>
  <c r="AM384"/>
  <c r="AJ383"/>
  <c r="AM383" s="1"/>
  <c r="H392"/>
  <c r="J392"/>
  <c r="H394"/>
  <c r="J394"/>
  <c r="J454"/>
  <c r="H454"/>
  <c r="H445"/>
  <c r="J445"/>
  <c r="J447"/>
  <c r="H447"/>
  <c r="H449"/>
  <c r="J449"/>
  <c r="J451"/>
  <c r="H451"/>
  <c r="H429"/>
  <c r="J429"/>
  <c r="J431"/>
  <c r="H431"/>
  <c r="H433"/>
  <c r="J433"/>
  <c r="J435"/>
  <c r="H435"/>
  <c r="J437"/>
  <c r="H437"/>
  <c r="J439"/>
  <c r="H439"/>
  <c r="H441"/>
  <c r="J441"/>
  <c r="J443"/>
  <c r="H443"/>
  <c r="J388"/>
  <c r="H388"/>
  <c r="AI384"/>
  <c r="AF383"/>
  <c r="H406"/>
  <c r="J406"/>
  <c r="H410"/>
  <c r="J410"/>
  <c r="J414"/>
  <c r="H414"/>
  <c r="H418"/>
  <c r="J418"/>
  <c r="H422"/>
  <c r="J422"/>
  <c r="J475"/>
  <c r="H475"/>
  <c r="J497"/>
  <c r="H497"/>
  <c r="J407"/>
  <c r="H407"/>
  <c r="J411"/>
  <c r="H411"/>
  <c r="J415"/>
  <c r="J419"/>
  <c r="H419"/>
  <c r="J423"/>
  <c r="H423"/>
  <c r="H426"/>
  <c r="J426"/>
  <c r="J428"/>
  <c r="H428"/>
  <c r="J401"/>
  <c r="H401"/>
  <c r="J453"/>
  <c r="J464"/>
  <c r="H464"/>
  <c r="J461"/>
  <c r="H461"/>
  <c r="J482"/>
  <c r="H482"/>
  <c r="H478"/>
  <c r="J478"/>
  <c r="J480"/>
  <c r="H480"/>
  <c r="H470"/>
  <c r="J470"/>
  <c r="H473"/>
  <c r="J473"/>
  <c r="J408"/>
  <c r="H408"/>
  <c r="J412"/>
  <c r="H412"/>
  <c r="J416"/>
  <c r="H416"/>
  <c r="H420"/>
  <c r="J420"/>
  <c r="J424"/>
  <c r="H424"/>
  <c r="J486"/>
  <c r="H486"/>
  <c r="J417"/>
  <c r="H400"/>
  <c r="J400"/>
  <c r="H402"/>
  <c r="J402"/>
  <c r="J456"/>
  <c r="H460"/>
  <c r="J462"/>
  <c r="H462"/>
  <c r="J468"/>
  <c r="H468"/>
  <c r="J484"/>
  <c r="H483"/>
  <c r="J483"/>
  <c r="J479"/>
  <c r="H481"/>
  <c r="H471"/>
  <c r="J471"/>
  <c r="H477"/>
  <c r="J477"/>
  <c r="J508"/>
  <c r="H508"/>
  <c r="H506"/>
  <c r="J506"/>
  <c r="J472"/>
  <c r="H472"/>
  <c r="H474"/>
  <c r="J474"/>
  <c r="J476"/>
  <c r="H476"/>
  <c r="J487"/>
  <c r="H487"/>
  <c r="J490"/>
  <c r="H490"/>
  <c r="J493"/>
  <c r="H493"/>
  <c r="J491"/>
  <c r="J502"/>
  <c r="H502"/>
  <c r="J504"/>
  <c r="H504"/>
  <c r="J505"/>
  <c r="H505"/>
  <c r="J496"/>
  <c r="J492"/>
  <c r="H492"/>
  <c r="J494"/>
  <c r="H494"/>
  <c r="H503"/>
  <c r="J503"/>
  <c r="AI510"/>
  <c r="AF509"/>
  <c r="AI509" s="1"/>
  <c r="J534"/>
  <c r="H534"/>
  <c r="J540"/>
  <c r="H540"/>
  <c r="H538"/>
  <c r="J538"/>
  <c r="H525"/>
  <c r="J525"/>
  <c r="J524"/>
  <c r="H524"/>
  <c r="AE510"/>
  <c r="AB509"/>
  <c r="AE509" s="1"/>
  <c r="J522"/>
  <c r="H522"/>
  <c r="J512"/>
  <c r="H512"/>
  <c r="J514"/>
  <c r="H514"/>
  <c r="H516"/>
  <c r="J516"/>
  <c r="H518"/>
  <c r="J518"/>
  <c r="J529"/>
  <c r="H529"/>
  <c r="J531"/>
  <c r="H531"/>
  <c r="J533"/>
  <c r="H533"/>
  <c r="H535"/>
  <c r="J535"/>
  <c r="AQ510"/>
  <c r="AN509"/>
  <c r="J539"/>
  <c r="H539"/>
  <c r="F510"/>
  <c r="D509"/>
  <c r="AM510"/>
  <c r="AJ509"/>
  <c r="J521"/>
  <c r="H521"/>
  <c r="J520"/>
  <c r="H511"/>
  <c r="J511"/>
  <c r="J515"/>
  <c r="H515"/>
  <c r="H530"/>
  <c r="J530"/>
  <c r="J532"/>
  <c r="J562"/>
  <c r="H562"/>
  <c r="H564"/>
  <c r="J564"/>
  <c r="J537"/>
  <c r="H537"/>
  <c r="H544"/>
  <c r="J544"/>
  <c r="H546"/>
  <c r="J546"/>
  <c r="J548"/>
  <c r="H548"/>
  <c r="J550"/>
  <c r="H550"/>
  <c r="H552"/>
  <c r="J552"/>
  <c r="J554"/>
  <c r="H554"/>
  <c r="H556"/>
  <c r="J556"/>
  <c r="H558"/>
  <c r="J558"/>
  <c r="AN560"/>
  <c r="AQ561"/>
  <c r="AJ560"/>
  <c r="AM561"/>
  <c r="H563"/>
  <c r="J563"/>
  <c r="J565"/>
  <c r="H565"/>
  <c r="H536"/>
  <c r="J543"/>
  <c r="H547"/>
  <c r="H549"/>
  <c r="J549"/>
  <c r="J553"/>
  <c r="H555"/>
  <c r="J555"/>
  <c r="J557"/>
  <c r="H557"/>
  <c r="AI561"/>
  <c r="AF560"/>
  <c r="J45"/>
  <c r="H45"/>
  <c r="J43"/>
  <c r="J41"/>
  <c r="H39"/>
  <c r="J39"/>
  <c r="J37"/>
  <c r="H37"/>
  <c r="H35"/>
  <c r="J35"/>
  <c r="J33"/>
  <c r="H33"/>
  <c r="H31"/>
  <c r="J31"/>
  <c r="J29"/>
  <c r="H29"/>
  <c r="J26"/>
  <c r="H26"/>
  <c r="J24"/>
  <c r="J22"/>
  <c r="H22"/>
  <c r="H20"/>
  <c r="J20"/>
  <c r="J17"/>
  <c r="H17"/>
  <c r="J82"/>
  <c r="H82"/>
  <c r="J19"/>
  <c r="H19"/>
  <c r="J76"/>
  <c r="H76"/>
  <c r="J72"/>
  <c r="H72"/>
  <c r="H68"/>
  <c r="J68"/>
  <c r="H46"/>
  <c r="J46"/>
  <c r="J44"/>
  <c r="H44"/>
  <c r="H42"/>
  <c r="J40"/>
  <c r="H36"/>
  <c r="J36"/>
  <c r="H32"/>
  <c r="J32"/>
  <c r="H25"/>
  <c r="J25"/>
  <c r="J23"/>
  <c r="J16"/>
  <c r="H16"/>
  <c r="J78"/>
  <c r="H78"/>
  <c r="H80"/>
  <c r="J70"/>
  <c r="H70"/>
  <c r="J156"/>
  <c r="H156"/>
  <c r="J154"/>
  <c r="H154"/>
  <c r="J152"/>
  <c r="H152"/>
  <c r="H189"/>
  <c r="J189"/>
  <c r="J187"/>
  <c r="H187"/>
  <c r="H183"/>
  <c r="J183"/>
  <c r="J181"/>
  <c r="H181"/>
  <c r="H179"/>
  <c r="J179"/>
  <c r="J177"/>
  <c r="H177"/>
  <c r="J175"/>
  <c r="H173"/>
  <c r="J173"/>
  <c r="J171"/>
  <c r="H171"/>
  <c r="J169"/>
  <c r="H169"/>
  <c r="J167"/>
  <c r="H167"/>
  <c r="J198"/>
  <c r="H198"/>
  <c r="J196"/>
  <c r="H196"/>
  <c r="J194"/>
  <c r="H194"/>
  <c r="J206"/>
  <c r="H206"/>
  <c r="J204"/>
  <c r="H204"/>
  <c r="J202"/>
  <c r="H202"/>
  <c r="H211"/>
  <c r="J211"/>
  <c r="J209"/>
  <c r="H209"/>
  <c r="J220"/>
  <c r="H220"/>
  <c r="J218"/>
  <c r="H218"/>
  <c r="H216"/>
  <c r="J233"/>
  <c r="H233"/>
  <c r="J231"/>
  <c r="H231"/>
  <c r="J229"/>
  <c r="H229"/>
  <c r="H227"/>
  <c r="J227"/>
  <c r="J225"/>
  <c r="H225"/>
  <c r="J62"/>
  <c r="J60"/>
  <c r="H60"/>
  <c r="J58"/>
  <c r="H56"/>
  <c r="J54"/>
  <c r="H54"/>
  <c r="J52"/>
  <c r="H52"/>
  <c r="J50"/>
  <c r="J88"/>
  <c r="H88"/>
  <c r="J86"/>
  <c r="H86"/>
  <c r="J95"/>
  <c r="H95"/>
  <c r="H93"/>
  <c r="J93"/>
  <c r="H91"/>
  <c r="H104"/>
  <c r="J104"/>
  <c r="J102"/>
  <c r="J100"/>
  <c r="H116"/>
  <c r="J114"/>
  <c r="H114"/>
  <c r="H112"/>
  <c r="H110"/>
  <c r="J132"/>
  <c r="H132"/>
  <c r="J130"/>
  <c r="H130"/>
  <c r="J128"/>
  <c r="H126"/>
  <c r="J126"/>
  <c r="J124"/>
  <c r="H124"/>
  <c r="H122"/>
  <c r="J120"/>
  <c r="H120"/>
  <c r="H147"/>
  <c r="J145"/>
  <c r="H145"/>
  <c r="J141"/>
  <c r="H137"/>
  <c r="J135"/>
  <c r="H135"/>
  <c r="H162"/>
  <c r="J160"/>
  <c r="J157"/>
  <c r="H157"/>
  <c r="J155"/>
  <c r="H155"/>
  <c r="J153"/>
  <c r="H153"/>
  <c r="H151"/>
  <c r="J151"/>
  <c r="H188"/>
  <c r="J184"/>
  <c r="H184"/>
  <c r="J182"/>
  <c r="J178"/>
  <c r="J176"/>
  <c r="H176"/>
  <c r="H174"/>
  <c r="J172"/>
  <c r="J170"/>
  <c r="H168"/>
  <c r="J166"/>
  <c r="H166"/>
  <c r="H197"/>
  <c r="J197"/>
  <c r="H195"/>
  <c r="J195"/>
  <c r="J193"/>
  <c r="H193"/>
  <c r="H205"/>
  <c r="J205"/>
  <c r="J212"/>
  <c r="H212"/>
  <c r="H210"/>
  <c r="J210"/>
  <c r="H221"/>
  <c r="J217"/>
  <c r="H217"/>
  <c r="H232"/>
  <c r="H230"/>
  <c r="J226"/>
  <c r="H226"/>
  <c r="J81"/>
  <c r="H81"/>
  <c r="H79"/>
  <c r="J79"/>
  <c r="J77"/>
  <c r="H77"/>
  <c r="H75"/>
  <c r="J75"/>
  <c r="J73"/>
  <c r="H73"/>
  <c r="J71"/>
  <c r="H69"/>
  <c r="J67"/>
  <c r="H67"/>
  <c r="J65"/>
  <c r="H61"/>
  <c r="J57"/>
  <c r="H57"/>
  <c r="H55"/>
  <c r="H53"/>
  <c r="H51"/>
  <c r="J51"/>
  <c r="J49"/>
  <c r="H49"/>
  <c r="J87"/>
  <c r="H87"/>
  <c r="J85"/>
  <c r="H85"/>
  <c r="H94"/>
  <c r="J94"/>
  <c r="H92"/>
  <c r="J92"/>
  <c r="J105"/>
  <c r="J103"/>
  <c r="H101"/>
  <c r="J101"/>
  <c r="H99"/>
  <c r="J115"/>
  <c r="J111"/>
  <c r="H111"/>
  <c r="H109"/>
  <c r="J131"/>
  <c r="J129"/>
  <c r="H129"/>
  <c r="J127"/>
  <c r="H127"/>
  <c r="J125"/>
  <c r="H125"/>
  <c r="H123"/>
  <c r="J123"/>
  <c r="J121"/>
  <c r="H121"/>
  <c r="H148"/>
  <c r="J148"/>
  <c r="J146"/>
  <c r="H144"/>
  <c r="H142"/>
  <c r="J142"/>
  <c r="H140"/>
  <c r="J136"/>
  <c r="J161"/>
  <c r="H161"/>
  <c r="H159"/>
  <c r="J341"/>
  <c r="H341"/>
  <c r="H27"/>
  <c r="J560"/>
  <c r="AR292" l="1"/>
  <c r="AR472"/>
  <c r="AR427"/>
  <c r="AR531"/>
  <c r="AR504"/>
  <c r="AR484"/>
  <c r="AR407"/>
  <c r="AR303"/>
  <c r="AL327"/>
  <c r="AR525"/>
  <c r="AR530"/>
  <c r="AR471"/>
  <c r="AR424"/>
  <c r="AR390"/>
  <c r="F389"/>
  <c r="AE118"/>
  <c r="AI149"/>
  <c r="AM149"/>
  <c r="AR544"/>
  <c r="AR517"/>
  <c r="AR503"/>
  <c r="AR319"/>
  <c r="AR139"/>
  <c r="AR125"/>
  <c r="AR225"/>
  <c r="AR155"/>
  <c r="AR187"/>
  <c r="AR158"/>
  <c r="AR299"/>
  <c r="AR232"/>
  <c r="AR253"/>
  <c r="AR301"/>
  <c r="AR255"/>
  <c r="AR275"/>
  <c r="AR176"/>
  <c r="AR185"/>
  <c r="AR152"/>
  <c r="AO106"/>
  <c r="AR518"/>
  <c r="AR533"/>
  <c r="AR374"/>
  <c r="AR180"/>
  <c r="AR166"/>
  <c r="AR159"/>
  <c r="AR128"/>
  <c r="AR273"/>
  <c r="AR487"/>
  <c r="AR463"/>
  <c r="AR358"/>
  <c r="H113"/>
  <c r="H117"/>
  <c r="H59"/>
  <c r="H63"/>
  <c r="J228"/>
  <c r="H234"/>
  <c r="J219"/>
  <c r="J180"/>
  <c r="J139"/>
  <c r="J143"/>
  <c r="H98"/>
  <c r="H213"/>
  <c r="J185"/>
  <c r="H34"/>
  <c r="J519"/>
  <c r="J507"/>
  <c r="J495"/>
  <c r="J427"/>
  <c r="J409"/>
  <c r="J465"/>
  <c r="J334"/>
  <c r="H371"/>
  <c r="J364"/>
  <c r="H380"/>
  <c r="J275"/>
  <c r="J269"/>
  <c r="J266"/>
  <c r="H290"/>
  <c r="J301"/>
  <c r="AR563"/>
  <c r="AR549"/>
  <c r="AR252"/>
  <c r="H163"/>
  <c r="H138"/>
  <c r="H551"/>
  <c r="H545"/>
  <c r="J517"/>
  <c r="J425"/>
  <c r="H262"/>
  <c r="AI47"/>
  <c r="AR82"/>
  <c r="AR348"/>
  <c r="AR112"/>
  <c r="AR400"/>
  <c r="AR337"/>
  <c r="H66"/>
  <c r="H413"/>
  <c r="J444"/>
  <c r="H350"/>
  <c r="J297"/>
  <c r="J287"/>
  <c r="H308"/>
  <c r="AE260"/>
  <c r="H252"/>
  <c r="AM83"/>
  <c r="AQ118"/>
  <c r="AM133"/>
  <c r="AR201"/>
  <c r="AR403"/>
  <c r="AP106"/>
  <c r="AR62"/>
  <c r="AH222"/>
  <c r="AR42"/>
  <c r="AR513"/>
  <c r="AR435"/>
  <c r="AR454"/>
  <c r="AR314"/>
  <c r="AR324"/>
  <c r="AR230"/>
  <c r="AR170"/>
  <c r="AR501"/>
  <c r="AR231"/>
  <c r="AR558"/>
  <c r="AR540"/>
  <c r="AR534"/>
  <c r="AR506"/>
  <c r="AR492"/>
  <c r="AR437"/>
  <c r="AR445"/>
  <c r="AR481"/>
  <c r="AR465"/>
  <c r="AR333"/>
  <c r="AR552"/>
  <c r="AR520"/>
  <c r="AR519"/>
  <c r="AR516"/>
  <c r="AR538"/>
  <c r="AR480"/>
  <c r="AR474"/>
  <c r="AR393"/>
  <c r="AR363"/>
  <c r="AR317"/>
  <c r="AR297"/>
  <c r="AR308"/>
  <c r="AR215"/>
  <c r="AR276"/>
  <c r="AR249"/>
  <c r="J335"/>
  <c r="H335"/>
  <c r="J403"/>
  <c r="AR108"/>
  <c r="AR101"/>
  <c r="AR74"/>
  <c r="AR58"/>
  <c r="AR72"/>
  <c r="H186"/>
  <c r="H201"/>
  <c r="H30"/>
  <c r="J64"/>
  <c r="J559"/>
  <c r="H513"/>
  <c r="F509"/>
  <c r="H463"/>
  <c r="H421"/>
  <c r="H405"/>
  <c r="AR498"/>
  <c r="H344"/>
  <c r="AR565"/>
  <c r="H74"/>
  <c r="J74"/>
  <c r="AR482"/>
  <c r="AR387"/>
  <c r="AR476"/>
  <c r="AR289"/>
  <c r="AR160"/>
  <c r="J366"/>
  <c r="H366"/>
  <c r="J395"/>
  <c r="H395"/>
  <c r="J18"/>
  <c r="H18"/>
  <c r="H38"/>
  <c r="J38"/>
  <c r="J523"/>
  <c r="H523"/>
  <c r="AR515"/>
  <c r="AR507"/>
  <c r="AR233"/>
  <c r="AR228"/>
  <c r="AR196"/>
  <c r="AR172"/>
  <c r="AR181"/>
  <c r="AM509"/>
  <c r="AI383"/>
  <c r="F383"/>
  <c r="AE383"/>
  <c r="AE96"/>
  <c r="AI83"/>
  <c r="AM47"/>
  <c r="AQ96"/>
  <c r="AQ47"/>
  <c r="AM118"/>
  <c r="AR350"/>
  <c r="AR113"/>
  <c r="AR405"/>
  <c r="AR109"/>
  <c r="AR99"/>
  <c r="AR79"/>
  <c r="AR110"/>
  <c r="AR76"/>
  <c r="AR71"/>
  <c r="AR322"/>
  <c r="AR494"/>
  <c r="AR557"/>
  <c r="AR562"/>
  <c r="AR451"/>
  <c r="AR351"/>
  <c r="AR479"/>
  <c r="AR218"/>
  <c r="AR153"/>
  <c r="AR124"/>
  <c r="AQ509"/>
  <c r="AQ383"/>
  <c r="AI260"/>
  <c r="AI235"/>
  <c r="AR84"/>
  <c r="AR489"/>
  <c r="AQ345"/>
  <c r="AI133"/>
  <c r="AE149"/>
  <c r="AQ133"/>
  <c r="AR86"/>
  <c r="AR81"/>
  <c r="AR315"/>
  <c r="AR75"/>
  <c r="AR87"/>
  <c r="AR59"/>
  <c r="AD222"/>
  <c r="AR555"/>
  <c r="AR543"/>
  <c r="AR496"/>
  <c r="AR402"/>
  <c r="AR456"/>
  <c r="AR483"/>
  <c r="AR368"/>
  <c r="AR269"/>
  <c r="AR192"/>
  <c r="AR161"/>
  <c r="AR137"/>
  <c r="AR279"/>
  <c r="AR186"/>
  <c r="AR136"/>
  <c r="AR335"/>
  <c r="AR546"/>
  <c r="H203"/>
  <c r="AR399"/>
  <c r="AR244"/>
  <c r="AI389"/>
  <c r="AR389" s="1"/>
  <c r="AI118"/>
  <c r="AR111"/>
  <c r="AR55"/>
  <c r="AR130"/>
  <c r="AR115"/>
  <c r="AR100"/>
  <c r="AR63"/>
  <c r="AR26"/>
  <c r="AR330"/>
  <c r="AR28"/>
  <c r="AR36"/>
  <c r="Y222"/>
  <c r="AR528"/>
  <c r="AR313"/>
  <c r="AR200"/>
  <c r="AR80"/>
  <c r="AR17"/>
  <c r="AR16"/>
  <c r="AK106"/>
  <c r="AR20"/>
  <c r="AR553"/>
  <c r="AR30"/>
  <c r="AR547"/>
  <c r="AR150"/>
  <c r="AR505"/>
  <c r="AR410"/>
  <c r="AR361"/>
  <c r="AR378"/>
  <c r="AR259"/>
  <c r="Z526"/>
  <c r="AR536"/>
  <c r="AR468"/>
  <c r="AR414"/>
  <c r="AR385"/>
  <c r="AR413"/>
  <c r="AR359"/>
  <c r="AR422"/>
  <c r="AR406"/>
  <c r="AR251"/>
  <c r="AR238"/>
  <c r="AL222"/>
  <c r="AR535"/>
  <c r="AR355"/>
  <c r="AR421"/>
  <c r="AR370"/>
  <c r="AK222"/>
  <c r="AR258"/>
  <c r="AR51"/>
  <c r="AG106"/>
  <c r="AR95"/>
  <c r="AR15"/>
  <c r="AR512"/>
  <c r="AR354"/>
  <c r="AR475"/>
  <c r="AR452"/>
  <c r="AR444"/>
  <c r="AR367"/>
  <c r="AR241"/>
  <c r="AR336"/>
  <c r="AR270"/>
  <c r="AR342"/>
  <c r="AR296"/>
  <c r="AR307"/>
  <c r="AR247"/>
  <c r="AR197"/>
  <c r="AR183"/>
  <c r="AR129"/>
  <c r="AR457"/>
  <c r="AD106"/>
  <c r="AR69"/>
  <c r="AR395"/>
  <c r="AR32"/>
  <c r="Y499"/>
  <c r="Z499"/>
  <c r="AR473"/>
  <c r="AR453"/>
  <c r="AR478"/>
  <c r="AR430"/>
  <c r="AR391"/>
  <c r="AR375"/>
  <c r="AR380"/>
  <c r="AR256"/>
  <c r="AR340"/>
  <c r="AR300"/>
  <c r="AR278"/>
  <c r="AR217"/>
  <c r="AR245"/>
  <c r="AR326"/>
  <c r="AR272"/>
  <c r="AR182"/>
  <c r="AR205"/>
  <c r="AR179"/>
  <c r="AC106"/>
  <c r="AR52"/>
  <c r="AR94"/>
  <c r="AR18"/>
  <c r="AH106"/>
  <c r="J21"/>
  <c r="H21"/>
  <c r="AR564"/>
  <c r="AR529"/>
  <c r="AR436"/>
  <c r="AR455"/>
  <c r="AR360"/>
  <c r="AR362"/>
  <c r="AR325"/>
  <c r="AR382"/>
  <c r="AR237"/>
  <c r="AR286"/>
  <c r="AR264"/>
  <c r="AR332"/>
  <c r="AR280"/>
  <c r="AR254"/>
  <c r="AR178"/>
  <c r="AR175"/>
  <c r="AL12"/>
  <c r="AR19"/>
  <c r="AL106"/>
  <c r="AR40"/>
  <c r="AR88"/>
  <c r="AR105"/>
  <c r="AR54"/>
  <c r="AR523"/>
  <c r="AR502"/>
  <c r="AR497"/>
  <c r="AR438"/>
  <c r="AR446"/>
  <c r="AR331"/>
  <c r="AR321"/>
  <c r="AR250"/>
  <c r="AR364"/>
  <c r="AR318"/>
  <c r="AR294"/>
  <c r="AR305"/>
  <c r="AR239"/>
  <c r="AR288"/>
  <c r="AR242"/>
  <c r="AR174"/>
  <c r="AR195"/>
  <c r="AR366"/>
  <c r="J328"/>
  <c r="H328"/>
  <c r="AR510"/>
  <c r="AR384"/>
  <c r="AR260"/>
  <c r="AR235"/>
  <c r="AR97"/>
  <c r="AR48"/>
  <c r="AF499"/>
  <c r="AI499" s="1"/>
  <c r="AR207"/>
  <c r="AR485"/>
  <c r="AR267"/>
  <c r="AR191"/>
  <c r="AR119"/>
  <c r="AR89"/>
  <c r="AB12"/>
  <c r="AE13"/>
  <c r="AR39"/>
  <c r="AR44"/>
  <c r="AR45"/>
  <c r="AE243"/>
  <c r="AR243" s="1"/>
  <c r="AR60"/>
  <c r="AR22"/>
  <c r="AO327"/>
  <c r="Z12"/>
  <c r="AR85"/>
  <c r="AD12"/>
  <c r="D12"/>
  <c r="Z190"/>
  <c r="Z106" s="1"/>
  <c r="Z397"/>
  <c r="AR383"/>
  <c r="AR83"/>
  <c r="AR312"/>
  <c r="AR542"/>
  <c r="AR466"/>
  <c r="AR329"/>
  <c r="AR224"/>
  <c r="AR221"/>
  <c r="AR149"/>
  <c r="AR117"/>
  <c r="AR134"/>
  <c r="E12"/>
  <c r="E566" s="1"/>
  <c r="F9" i="27" s="1"/>
  <c r="F13" i="38"/>
  <c r="AR116"/>
  <c r="AR70"/>
  <c r="AR35"/>
  <c r="AR206"/>
  <c r="AR50"/>
  <c r="AR23"/>
  <c r="AR458"/>
  <c r="AP327"/>
  <c r="AR103"/>
  <c r="AR46"/>
  <c r="AR21"/>
  <c r="Y327"/>
  <c r="Y397"/>
  <c r="AR541"/>
  <c r="AR459"/>
  <c r="AR346"/>
  <c r="AR214"/>
  <c r="AR165"/>
  <c r="AR561"/>
  <c r="AK12"/>
  <c r="AK566" s="1"/>
  <c r="AR33"/>
  <c r="AR66"/>
  <c r="AR38"/>
  <c r="AE164"/>
  <c r="AR164" s="1"/>
  <c r="AP12"/>
  <c r="AR132"/>
  <c r="AR57"/>
  <c r="AD327"/>
  <c r="AC327"/>
  <c r="AO12"/>
  <c r="AR37"/>
  <c r="AR43"/>
  <c r="Y12"/>
  <c r="Z327"/>
  <c r="AR509"/>
  <c r="AR261"/>
  <c r="AR236"/>
  <c r="AR213"/>
  <c r="AR488"/>
  <c r="AR268"/>
  <c r="AR198"/>
  <c r="AR118"/>
  <c r="AR90"/>
  <c r="AR14"/>
  <c r="AR53"/>
  <c r="AR65"/>
  <c r="AR25"/>
  <c r="AR31"/>
  <c r="AR338"/>
  <c r="AR234"/>
  <c r="AE328"/>
  <c r="AH12"/>
  <c r="AH566" s="1"/>
  <c r="AR61"/>
  <c r="AR67"/>
  <c r="AR34"/>
  <c r="AR339"/>
  <c r="AC222"/>
  <c r="AR56"/>
  <c r="AR68"/>
  <c r="AC12"/>
  <c r="Y190"/>
  <c r="Y106" s="1"/>
  <c r="AG12"/>
  <c r="AG566" s="1"/>
  <c r="H509"/>
  <c r="J509"/>
  <c r="J510"/>
  <c r="H510"/>
  <c r="J383"/>
  <c r="H383"/>
  <c r="J384"/>
  <c r="H384"/>
  <c r="H261"/>
  <c r="J261"/>
  <c r="H260"/>
  <c r="J260"/>
  <c r="H236"/>
  <c r="J236"/>
  <c r="J235"/>
  <c r="H235"/>
  <c r="H192"/>
  <c r="J192"/>
  <c r="J191"/>
  <c r="H191"/>
  <c r="J215"/>
  <c r="H215"/>
  <c r="H214"/>
  <c r="J214"/>
  <c r="H207"/>
  <c r="J207"/>
  <c r="H208"/>
  <c r="J208"/>
  <c r="J107"/>
  <c r="H107"/>
  <c r="J108"/>
  <c r="H108"/>
  <c r="H96"/>
  <c r="J96"/>
  <c r="J97"/>
  <c r="H97"/>
  <c r="H83"/>
  <c r="J83"/>
  <c r="J84"/>
  <c r="H84"/>
  <c r="J48"/>
  <c r="J47" s="1"/>
  <c r="H48"/>
  <c r="J542"/>
  <c r="J541" s="1"/>
  <c r="H542"/>
  <c r="H541" s="1"/>
  <c r="AB526"/>
  <c r="AE526" s="1"/>
  <c r="AE527"/>
  <c r="AB499"/>
  <c r="AE499" s="1"/>
  <c r="AE500"/>
  <c r="J488"/>
  <c r="H488"/>
  <c r="J485"/>
  <c r="H485"/>
  <c r="J466"/>
  <c r="H466"/>
  <c r="J459"/>
  <c r="H459"/>
  <c r="AB397"/>
  <c r="AE397" s="1"/>
  <c r="AE398"/>
  <c r="D327"/>
  <c r="F327" s="1"/>
  <c r="F345"/>
  <c r="J346"/>
  <c r="H346"/>
  <c r="AM328"/>
  <c r="AJ327"/>
  <c r="AM327" s="1"/>
  <c r="H329"/>
  <c r="J329"/>
  <c r="H267"/>
  <c r="J267"/>
  <c r="H268"/>
  <c r="J268"/>
  <c r="AM223"/>
  <c r="AJ222"/>
  <c r="AM222" s="1"/>
  <c r="F223"/>
  <c r="D222"/>
  <c r="F222" s="1"/>
  <c r="H224"/>
  <c r="J224"/>
  <c r="AB190"/>
  <c r="AE190" s="1"/>
  <c r="AE199"/>
  <c r="AF526"/>
  <c r="AI526" s="1"/>
  <c r="AI527"/>
  <c r="AF397"/>
  <c r="AI397" s="1"/>
  <c r="AI398"/>
  <c r="AQ328"/>
  <c r="AN327"/>
  <c r="AQ327" s="1"/>
  <c r="AQ223"/>
  <c r="AN222"/>
  <c r="AQ222" s="1"/>
  <c r="AF190"/>
  <c r="AI190" s="1"/>
  <c r="AI199"/>
  <c r="AJ526"/>
  <c r="AM526" s="1"/>
  <c r="AM527"/>
  <c r="F527"/>
  <c r="D526"/>
  <c r="F526" s="1"/>
  <c r="H528"/>
  <c r="J528"/>
  <c r="AJ499"/>
  <c r="AM499" s="1"/>
  <c r="AM500"/>
  <c r="J501"/>
  <c r="H501"/>
  <c r="D499"/>
  <c r="F499" s="1"/>
  <c r="F500"/>
  <c r="H498"/>
  <c r="J498"/>
  <c r="H489"/>
  <c r="J489"/>
  <c r="J469"/>
  <c r="H469"/>
  <c r="J467"/>
  <c r="H467"/>
  <c r="AJ397"/>
  <c r="AM397" s="1"/>
  <c r="AM398"/>
  <c r="D397"/>
  <c r="F397" s="1"/>
  <c r="F398"/>
  <c r="J399"/>
  <c r="H399"/>
  <c r="J389"/>
  <c r="H389"/>
  <c r="H390"/>
  <c r="J390"/>
  <c r="AB327"/>
  <c r="AE345"/>
  <c r="AR345" s="1"/>
  <c r="J312"/>
  <c r="H312"/>
  <c r="J313"/>
  <c r="H313"/>
  <c r="H243"/>
  <c r="J243"/>
  <c r="H244"/>
  <c r="J244"/>
  <c r="AE223"/>
  <c r="AB222"/>
  <c r="AE222" s="1"/>
  <c r="AJ190"/>
  <c r="AM190" s="1"/>
  <c r="AM199"/>
  <c r="H200"/>
  <c r="J200"/>
  <c r="D190"/>
  <c r="F190" s="1"/>
  <c r="F199"/>
  <c r="AN526"/>
  <c r="AQ526" s="1"/>
  <c r="AQ527"/>
  <c r="AN499"/>
  <c r="AQ499" s="1"/>
  <c r="AQ500"/>
  <c r="AN397"/>
  <c r="AQ397" s="1"/>
  <c r="AQ398"/>
  <c r="AF327"/>
  <c r="AI327" s="1"/>
  <c r="AI328"/>
  <c r="AI223"/>
  <c r="AF222"/>
  <c r="AN190"/>
  <c r="AQ190" s="1"/>
  <c r="AQ199"/>
  <c r="AI107"/>
  <c r="AF12"/>
  <c r="AI12" s="1"/>
  <c r="AI13"/>
  <c r="J164"/>
  <c r="H164"/>
  <c r="J165"/>
  <c r="H165"/>
  <c r="H133"/>
  <c r="J133"/>
  <c r="J134"/>
  <c r="H134"/>
  <c r="AM107"/>
  <c r="J119"/>
  <c r="H119"/>
  <c r="J118"/>
  <c r="H118"/>
  <c r="AE107"/>
  <c r="AB106"/>
  <c r="AE106" s="1"/>
  <c r="AQ107"/>
  <c r="AN12"/>
  <c r="AQ13"/>
  <c r="F149"/>
  <c r="J150"/>
  <c r="H150"/>
  <c r="H90"/>
  <c r="J90"/>
  <c r="J89"/>
  <c r="H89"/>
  <c r="AM13"/>
  <c r="AJ12"/>
  <c r="H561"/>
  <c r="J561"/>
  <c r="H14"/>
  <c r="J14"/>
  <c r="AL566" l="1"/>
  <c r="AR133"/>
  <c r="AR47"/>
  <c r="AR328"/>
  <c r="AE327"/>
  <c r="AR96"/>
  <c r="AJ106"/>
  <c r="AM106" s="1"/>
  <c r="AF106"/>
  <c r="AI106" s="1"/>
  <c r="AC566"/>
  <c r="AP566"/>
  <c r="AR223"/>
  <c r="D106"/>
  <c r="F106" s="1"/>
  <c r="H106" s="1"/>
  <c r="AR190"/>
  <c r="AN106"/>
  <c r="AQ106" s="1"/>
  <c r="J327"/>
  <c r="H327"/>
  <c r="AR107"/>
  <c r="AR397"/>
  <c r="AR526"/>
  <c r="Y566"/>
  <c r="Z566"/>
  <c r="AR327"/>
  <c r="AR500"/>
  <c r="F12"/>
  <c r="AO566"/>
  <c r="AR13"/>
  <c r="AR499"/>
  <c r="J13"/>
  <c r="H13"/>
  <c r="AD566"/>
  <c r="AB566"/>
  <c r="AE12"/>
  <c r="AR199"/>
  <c r="AR398"/>
  <c r="AR527"/>
  <c r="AM12"/>
  <c r="AJ566"/>
  <c r="H149"/>
  <c r="J149"/>
  <c r="AQ12"/>
  <c r="AI222"/>
  <c r="AR222" s="1"/>
  <c r="J199"/>
  <c r="H199"/>
  <c r="J190"/>
  <c r="H190"/>
  <c r="H398"/>
  <c r="J398"/>
  <c r="H397"/>
  <c r="J397"/>
  <c r="J500"/>
  <c r="H500"/>
  <c r="J499"/>
  <c r="H499"/>
  <c r="H526"/>
  <c r="J526"/>
  <c r="H527"/>
  <c r="J527"/>
  <c r="J222"/>
  <c r="H222"/>
  <c r="H223"/>
  <c r="J223"/>
  <c r="J345"/>
  <c r="H345"/>
  <c r="AE560"/>
  <c r="AN566" l="1"/>
  <c r="AR106"/>
  <c r="J106"/>
  <c r="AF566"/>
  <c r="D566"/>
  <c r="F566" s="1"/>
  <c r="AR12"/>
  <c r="J12"/>
  <c r="H12"/>
  <c r="AE566"/>
  <c r="F8" i="27" l="1"/>
  <c r="F10"/>
  <c r="J566" i="38"/>
  <c r="H566"/>
  <c r="AI560"/>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<sst xmlns="http://schemas.openxmlformats.org/spreadsheetml/2006/main" count="14280" uniqueCount="1822">
  <si>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</si>
  <si>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</si>
  <si>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</si>
  <si>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</si>
  <si>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</si>
  <si>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</si>
  <si>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</si>
  <si>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</si>
  <si>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</si>
  <si>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</si>
  <si>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</si>
  <si>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</si>
  <si>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</si>
  <si>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</si>
  <si>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</si>
  <si>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</si>
  <si>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</si>
  <si>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</si>
  <si>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</si>
  <si>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</si>
  <si>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</si>
  <si>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</si>
  <si>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</si>
  <si>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</si>
  <si>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</si>
  <si>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</si>
  <si>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</si>
  <si>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</si>
  <si>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</si>
  <si>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</si>
  <si>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</si>
  <si>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</si>
  <si>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</si>
  <si>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</si>
  <si>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</si>
  <si>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</si>
  <si>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</si>
  <si>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</si>
  <si>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</si>
  <si>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</si>
  <si>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</si>
  <si>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</si>
  <si>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</si>
  <si>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</si>
  <si>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</si>
  <si>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</si>
  <si>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</si>
  <si>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</si>
  <si>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</si>
  <si>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</si>
  <si>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</si>
  <si>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</si>
  <si>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</si>
  <si>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</si>
  <si>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</si>
  <si>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</si>
  <si>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</si>
  <si>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</si>
  <si>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</si>
  <si>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</si>
  <si>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</si>
  <si>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</si>
  <si>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</si>
  <si>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</si>
  <si>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</si>
  <si>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</si>
  <si>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</si>
  <si>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</si>
  <si>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</si>
  <si>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</si>
  <si>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</si>
  <si>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</si>
  <si>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</si>
  <si>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</si>
  <si>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</si>
  <si>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</si>
  <si>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</si>
  <si>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</si>
  <si>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</si>
  <si>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</si>
  <si>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</si>
  <si>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</si>
  <si>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</si>
  <si>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</si>
  <si>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</si>
  <si>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</si>
  <si>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</si>
  <si>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</si>
  <si>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</si>
  <si>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</si>
  <si>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</si>
  <si>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</si>
  <si>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</si>
  <si>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</si>
  <si>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</si>
  <si>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</si>
  <si>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</si>
  <si>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</si>
  <si>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</si>
  <si>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</si>
  <si>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</si>
  <si>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</si>
  <si>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</si>
  <si>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</si>
  <si>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</si>
  <si>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</si>
  <si>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</si>
  <si>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</si>
  <si>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</si>
  <si>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</si>
  <si>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</si>
  <si>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</si>
  <si>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</si>
  <si>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</si>
  <si>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</si>
  <si>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</si>
  <si>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</si>
  <si>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</si>
  <si>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</si>
  <si>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</si>
  <si>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</si>
  <si>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</si>
  <si>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</si>
  <si>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</si>
  <si>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</si>
  <si>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</si>
  <si>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</si>
  <si>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</si>
  <si>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</si>
  <si>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</si>
  <si>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</si>
  <si>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</si>
  <si>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</si>
  <si>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</si>
  <si>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</si>
  <si>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</si>
  <si>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</si>
  <si>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</si>
  <si>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</si>
  <si>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</si>
  <si>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</si>
  <si>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</si>
  <si>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</si>
  <si>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</si>
  <si>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</si>
  <si>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</si>
  <si>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</si>
  <si>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</si>
  <si>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</si>
  <si>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</si>
  <si>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</si>
  <si>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</si>
  <si>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</si>
  <si>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</si>
  <si>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</si>
  <si>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</si>
  <si>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</si>
  <si>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</si>
  <si>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</si>
  <si>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</si>
  <si>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</si>
  <si>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</si>
  <si>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</si>
  <si>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</si>
  <si>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</si>
  <si>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</si>
  <si>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</si>
  <si>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</si>
  <si>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</si>
  <si>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</si>
  <si>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</si>
  <si>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</si>
  <si>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</si>
  <si>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</si>
  <si>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</si>
  <si>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</si>
  <si>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</si>
  <si>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</si>
  <si>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</si>
  <si>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</si>
  <si>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</si>
  <si>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</si>
  <si>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</si>
  <si>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</si>
  <si>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</si>
  <si>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</si>
  <si>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</si>
  <si>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</si>
  <si>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</si>
  <si>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</si>
  <si>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</si>
  <si>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</si>
  <si>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</si>
  <si>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</si>
  <si>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</si>
  <si>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</si>
  <si>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</si>
  <si>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</si>
  <si>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</si>
  <si>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</si>
  <si>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</si>
  <si>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</si>
  <si>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</si>
  <si>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</si>
  <si>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</si>
  <si>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</si>
  <si>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</si>
  <si>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</si>
  <si>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</si>
  <si>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</si>
  <si>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</si>
  <si>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</si>
  <si>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</si>
  <si>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</si>
  <si>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</si>
  <si>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</si>
  <si>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</si>
  <si>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</si>
  <si>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</si>
  <si>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</si>
  <si>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</si>
  <si>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</si>
  <si>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</si>
  <si>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</si>
  <si>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</si>
  <si>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</si>
  <si>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</si>
  <si>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</si>
  <si>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</si>
  <si>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</si>
  <si>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</si>
  <si>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</si>
  <si>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</si>
  <si>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</si>
  <si>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</si>
  <si>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</si>
  <si>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</si>
  <si>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</si>
  <si>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</si>
  <si>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</si>
  <si>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</si>
  <si>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</si>
  <si>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</si>
  <si>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</si>
  <si>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</si>
  <si>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</si>
  <si>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</si>
  <si>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</si>
  <si>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</si>
  <si>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</si>
  <si>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</si>
  <si>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</si>
  <si>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</si>
  <si>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</si>
  <si>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</si>
  <si>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</si>
  <si>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</si>
  <si>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</si>
  <si>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</si>
  <si>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</si>
  <si>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</si>
  <si>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</si>
  <si>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</si>
  <si>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</si>
  <si>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</si>
  <si>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</si>
  <si>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</si>
  <si>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</si>
  <si>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</si>
  <si>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</si>
  <si>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</si>
  <si>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</si>
  <si>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</si>
  <si>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</si>
  <si>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</si>
  <si>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</si>
  <si>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</si>
  <si>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</si>
  <si>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</si>
  <si>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</si>
  <si>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</si>
  <si>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</si>
  <si>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</si>
  <si>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</si>
  <si>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</si>
  <si>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</si>
  <si>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</si>
  <si>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</si>
  <si>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</si>
  <si>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</si>
  <si>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</si>
  <si>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</si>
  <si>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</si>
  <si>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</si>
  <si>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</si>
  <si>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</si>
  <si>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</si>
  <si>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</si>
  <si>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</si>
  <si>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</si>
  <si>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</si>
  <si>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</si>
  <si>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</si>
  <si>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</si>
  <si>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</si>
  <si>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</si>
  <si>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</si>
  <si>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</si>
  <si>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</si>
  <si>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</si>
  <si>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</si>
  <si>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</si>
  <si>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</si>
  <si>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</si>
  <si>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</si>
  <si>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</si>
  <si>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</si>
  <si>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</si>
  <si>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</si>
  <si>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</si>
  <si>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</si>
  <si>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</si>
  <si>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</si>
  <si>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</si>
  <si>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</si>
  <si>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</si>
  <si>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</si>
  <si>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</si>
  <si>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</si>
  <si>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</si>
  <si>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</si>
  <si>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</si>
  <si>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</si>
  <si>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</si>
  <si>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</si>
  <si>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</si>
  <si>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</si>
  <si>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</si>
  <si>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</si>
  <si>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</si>
  <si>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</si>
  <si>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</si>
  <si>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</si>
  <si>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</si>
  <si>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</si>
  <si>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</si>
  <si>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</si>
  <si>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</si>
  <si>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</si>
  <si>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</si>
  <si>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</si>
  <si>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</si>
  <si>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</si>
  <si>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</si>
  <si>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</si>
  <si>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</si>
  <si>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</si>
  <si>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</si>
  <si>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</si>
  <si>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</si>
  <si>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</si>
  <si>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</si>
  <si>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</si>
  <si>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</si>
  <si>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</si>
  <si>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</si>
  <si>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</si>
  <si>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</si>
  <si>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</si>
  <si>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</si>
  <si>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</si>
  <si>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</si>
  <si>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</si>
  <si>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</si>
  <si>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</si>
  <si>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</si>
  <si>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</si>
  <si>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</si>
  <si>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</si>
  <si>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</si>
  <si>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</si>
  <si>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</si>
  <si>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</si>
  <si>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</si>
  <si>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</si>
  <si>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</si>
  <si>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</si>
  <si>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</si>
  <si>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</si>
  <si>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</si>
  <si>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</si>
  <si>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</si>
  <si>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</si>
  <si>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</si>
  <si>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</si>
  <si>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</si>
  <si>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</si>
  <si>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</si>
  <si>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</si>
  <si>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</si>
  <si>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</si>
  <si>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</si>
  <si>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</si>
  <si>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</si>
  <si>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</si>
  <si>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</si>
  <si>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</si>
  <si>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</si>
  <si>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</si>
  <si>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</si>
  <si>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</si>
  <si>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</si>
  <si>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</si>
  <si>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</si>
  <si>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</si>
  <si>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</si>
  <si>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</si>
  <si>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</si>
  <si>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</si>
  <si>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</si>
  <si>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</si>
  <si>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</si>
  <si>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</si>
  <si>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</si>
  <si>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</si>
  <si>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</si>
  <si>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</si>
  <si>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</si>
  <si>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</si>
  <si>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</si>
  <si>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</si>
  <si>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</si>
  <si>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</si>
  <si>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</si>
  <si>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</si>
  <si>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</si>
  <si>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</si>
  <si>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</si>
  <si>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</si>
  <si>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</si>
  <si>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</si>
  <si>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</si>
  <si>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</si>
  <si>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</si>
  <si>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</si>
  <si>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</si>
  <si>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</si>
  <si>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</si>
  <si>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</si>
  <si>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</si>
  <si>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</si>
  <si>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</si>
  <si>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</si>
  <si>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</si>
  <si>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</si>
  <si>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</si>
  <si>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</si>
  <si>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</si>
  <si>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</si>
  <si>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</si>
  <si>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</si>
  <si>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</si>
  <si>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</si>
  <si>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</si>
  <si>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</si>
  <si>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</si>
  <si>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</si>
  <si>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</si>
  <si>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</si>
  <si>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</si>
  <si>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</si>
  <si>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</si>
  <si>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</si>
  <si>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</si>
  <si>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</si>
  <si>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</si>
  <si>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</si>
  <si>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</si>
  <si>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</si>
  <si>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</si>
  <si>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</si>
  <si>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</si>
  <si>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</si>
  <si>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</si>
  <si>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</si>
  <si>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</si>
  <si>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</si>
  <si>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</si>
  <si>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</si>
  <si>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</si>
  <si>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</si>
  <si>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</si>
  <si>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</si>
  <si>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</si>
  <si>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</si>
  <si>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</si>
  <si>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</si>
  <si>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</si>
  <si>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</si>
  <si>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</si>
  <si>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</si>
  <si>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</si>
  <si>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</si>
  <si>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</si>
  <si>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</si>
  <si>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</si>
  <si>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</si>
  <si>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</si>
  <si>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</si>
  <si>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</si>
  <si>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</si>
  <si>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</si>
  <si>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</si>
  <si>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</si>
  <si>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</si>
  <si>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</si>
  <si>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</si>
  <si>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</si>
  <si>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</si>
  <si>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</si>
  <si>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</si>
  <si>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</si>
  <si>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</si>
  <si>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</si>
  <si>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</si>
  <si>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</si>
  <si>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</si>
  <si>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</si>
  <si>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</si>
  <si>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</si>
  <si>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</si>
  <si>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</si>
  <si>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</si>
  <si>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</si>
  <si>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</si>
  <si>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</si>
  <si>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</si>
  <si>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</si>
  <si>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</si>
  <si>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</si>
  <si>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</si>
  <si>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</si>
  <si>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</si>
  <si>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</si>
  <si>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</si>
  <si>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</si>
  <si>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</si>
  <si>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</si>
  <si>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</si>
  <si>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</si>
  <si>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</si>
  <si>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</si>
  <si>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</si>
  <si>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</si>
  <si>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</si>
  <si>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</si>
  <si>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</si>
  <si>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</si>
  <si>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</si>
  <si>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</si>
  <si>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</si>
  <si>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</si>
  <si>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</si>
  <si>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</si>
  <si>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</si>
  <si>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</si>
  <si>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</si>
  <si>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</si>
  <si>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</si>
  <si>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</si>
  <si>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</si>
  <si>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</si>
  <si>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</si>
  <si>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</si>
  <si>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</si>
  <si>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</si>
  <si>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</si>
  <si>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</si>
  <si>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</si>
  <si>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</si>
  <si>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</si>
  <si>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</si>
  <si>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</si>
  <si>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</si>
  <si>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</si>
  <si>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</si>
  <si>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</si>
  <si>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</si>
  <si>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</si>
  <si>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</si>
  <si>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</si>
  <si>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</si>
  <si>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</si>
  <si>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</si>
  <si>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</si>
  <si>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</si>
  <si>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</si>
  <si>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</si>
  <si>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</si>
  <si>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</si>
  <si>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</si>
  <si>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</si>
  <si>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</si>
  <si>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</si>
  <si>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</si>
  <si>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</si>
  <si>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</si>
  <si>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</si>
  <si>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</si>
  <si>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</si>
  <si>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</si>
  <si>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</si>
  <si>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</si>
  <si>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</si>
  <si>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</si>
  <si>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</si>
  <si>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</si>
  <si>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</si>
  <si>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</si>
  <si>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</si>
  <si>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</si>
  <si>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</si>
  <si>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</si>
  <si>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</si>
  <si>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</si>
  <si>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</si>
  <si>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</si>
  <si>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</si>
  <si>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</si>
  <si>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</si>
  <si>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</si>
  <si>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</si>
  <si>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</si>
  <si>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</si>
  <si>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</si>
  <si>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</si>
  <si>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</si>
  <si>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</si>
  <si>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</si>
  <si>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</si>
  <si>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</si>
  <si>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</si>
  <si>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</si>
  <si>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</si>
  <si>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</si>
  <si>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</si>
  <si>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</si>
  <si>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</si>
  <si>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</si>
  <si>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</si>
  <si>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</si>
  <si>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</si>
  <si>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</si>
  <si>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</si>
  <si>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</si>
  <si>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</si>
  <si>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</si>
  <si>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</si>
  <si>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</si>
  <si>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</si>
  <si>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</si>
  <si>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</si>
  <si>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</si>
  <si>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</si>
  <si>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</si>
  <si>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</si>
  <si>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</si>
  <si>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</si>
  <si>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</si>
  <si>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</si>
  <si>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</si>
  <si>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</si>
  <si>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</si>
  <si>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</si>
  <si>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</si>
  <si>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</si>
  <si>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</si>
  <si>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</si>
  <si>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</si>
  <si>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</si>
  <si>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</si>
  <si>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</si>
  <si>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</si>
  <si>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</si>
  <si>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</si>
  <si>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</si>
  <si>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</si>
  <si>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</si>
  <si>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</si>
  <si>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</si>
  <si>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</si>
  <si>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</si>
  <si>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</si>
  <si>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</si>
  <si>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</si>
  <si>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</si>
  <si>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</si>
  <si>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</si>
  <si>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</si>
  <si>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</si>
  <si>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</si>
  <si>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</si>
  <si>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</si>
  <si>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</si>
  <si>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</si>
  <si>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</si>
  <si>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</si>
  <si>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</si>
  <si>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</si>
  <si>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</si>
  <si>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</si>
  <si>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</si>
  <si>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</si>
  <si>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</si>
  <si>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</si>
  <si>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</si>
  <si>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</si>
  <si>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</si>
  <si>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</si>
  <si>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</si>
  <si>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</si>
  <si>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</si>
  <si>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</si>
  <si>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</si>
  <si>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</si>
  <si>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</si>
  <si>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</si>
  <si>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</si>
  <si>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</si>
  <si>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</si>
  <si>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</si>
  <si>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</si>
  <si>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</si>
  <si>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</si>
  <si>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</si>
  <si>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</si>
  <si>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</si>
  <si>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</si>
  <si>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</si>
  <si>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</si>
  <si>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</si>
  <si>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</si>
  <si>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</si>
  <si>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</si>
  <si>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</si>
  <si>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</si>
  <si>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</si>
  <si>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</si>
  <si>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</si>
  <si>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</si>
  <si>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</si>
  <si>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</si>
  <si>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</si>
  <si>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</si>
  <si>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</si>
  <si>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</si>
  <si>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</si>
  <si>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</si>
  <si>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</si>
  <si>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</si>
  <si>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</si>
  <si>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</si>
  <si>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</si>
  <si>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</si>
  <si>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</si>
  <si>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</si>
  <si>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</si>
  <si>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</si>
  <si>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</si>
  <si>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</si>
  <si>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</si>
  <si>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</si>
  <si>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</si>
  <si>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</si>
  <si>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</si>
  <si>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</si>
  <si>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</si>
  <si>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</si>
  <si>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</si>
  <si>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</si>
  <si>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</si>
  <si>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</si>
  <si>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</si>
  <si>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</si>
  <si>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</si>
  <si>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</si>
  <si>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</si>
  <si>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</si>
  <si>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</si>
  <si>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</si>
  <si>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</si>
  <si>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</si>
  <si>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</si>
  <si>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</si>
  <si>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</si>
  <si>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</si>
  <si>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</si>
  <si>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</si>
  <si>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</si>
  <si>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</si>
  <si>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</si>
  <si>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</si>
  <si>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</si>
  <si>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</si>
  <si>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</si>
  <si>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</si>
  <si>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</si>
  <si>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</si>
  <si>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</si>
  <si>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</si>
  <si>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</si>
  <si>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</si>
  <si>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</si>
  <si>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</si>
  <si>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</si>
  <si>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</si>
  <si>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</si>
  <si>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</si>
  <si>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</si>
  <si>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</si>
  <si>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</si>
  <si>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</si>
  <si>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</si>
  <si>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</si>
  <si>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</si>
  <si>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</si>
  <si>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</si>
  <si>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</si>
  <si>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</si>
  <si>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</si>
  <si>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</si>
  <si>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</si>
  <si>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</si>
  <si>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</si>
  <si>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</si>
  <si>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</si>
  <si>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</si>
  <si>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</si>
  <si>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</si>
  <si>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</si>
  <si>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</si>
  <si>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</si>
  <si>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</si>
  <si>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</si>
  <si>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</si>
  <si>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</si>
  <si>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</si>
  <si>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</si>
  <si>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</si>
  <si>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</si>
  <si>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</si>
  <si>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</si>
  <si>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</si>
  <si>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</si>
  <si>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</si>
  <si>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</si>
  <si>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</si>
  <si>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</si>
  <si>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</si>
  <si>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</si>
  <si>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</si>
  <si>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</si>
  <si>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</si>
  <si>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</si>
  <si>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</si>
  <si>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</si>
  <si>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</si>
  <si>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</si>
  <si>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</si>
  <si>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</si>
  <si>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</si>
  <si>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</si>
  <si>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</si>
  <si>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</si>
  <si>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</si>
  <si>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</si>
  <si>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</si>
  <si>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</si>
  <si>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</si>
  <si>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</si>
  <si>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</si>
  <si>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</si>
  <si>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</si>
  <si>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</si>
  <si>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</si>
  <si>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</si>
  <si>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</si>
  <si>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</si>
  <si>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</si>
  <si>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</si>
  <si>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</si>
  <si>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</si>
  <si>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</si>
  <si>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</si>
  <si>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</si>
  <si>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</si>
  <si>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</si>
  <si>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</si>
  <si>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</si>
  <si>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</si>
  <si>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</si>
  <si>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</si>
  <si>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</si>
  <si>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</si>
  <si>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</si>
  <si>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</si>
  <si>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</si>
  <si>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</si>
  <si>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</si>
  <si>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</si>
  <si>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</si>
  <si>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</si>
  <si>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</si>
  <si>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</si>
  <si>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</si>
  <si>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</si>
  <si>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</si>
  <si>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</si>
  <si>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</si>
  <si>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</si>
  <si>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</si>
  <si>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</si>
  <si>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</si>
  <si>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</si>
  <si>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</si>
  <si>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</si>
  <si>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</si>
  <si>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</si>
  <si>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</si>
  <si>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</si>
  <si>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</si>
  <si>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</si>
  <si>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</si>
  <si>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</si>
  <si>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</si>
  <si>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</si>
  <si>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</si>
  <si>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</si>
  <si>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</si>
  <si>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</si>
  <si>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</si>
  <si>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</si>
  <si>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</si>
  <si>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</si>
  <si>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</si>
  <si>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</si>
  <si>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</si>
  <si>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</si>
  <si>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</si>
  <si>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</si>
  <si>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</si>
  <si>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</si>
  <si>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</si>
  <si>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</si>
  <si>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</si>
  <si>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</si>
  <si>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</si>
  <si>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</si>
  <si>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</si>
  <si>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</si>
  <si>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</si>
  <si>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</si>
  <si>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</si>
  <si>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</si>
  <si>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</si>
  <si>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</si>
  <si>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</si>
  <si>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</si>
  <si>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</si>
  <si>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</si>
  <si>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</si>
  <si>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</si>
  <si>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</si>
  <si>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</si>
  <si>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</si>
  <si>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</si>
  <si>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</si>
  <si>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</si>
  <si>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</si>
  <si>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</si>
  <si>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</si>
  <si>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</si>
  <si>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</si>
  <si>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</si>
  <si>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</si>
  <si>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</si>
  <si>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</si>
  <si>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</si>
  <si>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</si>
  <si>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</si>
  <si>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</si>
  <si>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</si>
  <si>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</si>
  <si>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</si>
  <si>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</si>
  <si>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</si>
  <si>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</si>
  <si>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</si>
  <si>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</si>
  <si>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</si>
  <si>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</si>
  <si>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</si>
  <si>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</si>
  <si>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</si>
  <si>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</si>
  <si>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</si>
  <si>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</si>
  <si>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</si>
  <si>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</si>
  <si>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</si>
  <si>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</si>
  <si>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</si>
  <si>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</si>
  <si>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</si>
  <si>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</si>
  <si>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</si>
  <si>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</si>
  <si>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</si>
  <si>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</si>
  <si>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</si>
  <si>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</si>
  <si>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</si>
  <si>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</si>
  <si>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</si>
  <si>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</si>
  <si>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</si>
  <si>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</si>
  <si>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</si>
  <si>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</si>
  <si>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</si>
  <si>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</si>
  <si>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</si>
  <si>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</si>
  <si>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</si>
  <si>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</si>
  <si>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</si>
  <si>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</si>
  <si>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</si>
  <si>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</si>
  <si>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</si>
  <si>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</si>
  <si>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</si>
  <si>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</si>
  <si>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</si>
  <si>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</si>
  <si>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</si>
  <si>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</si>
  <si>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</si>
  <si>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</si>
  <si>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</si>
  <si>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</si>
  <si>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</si>
  <si>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</si>
  <si>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</si>
  <si>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</si>
  <si>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</si>
  <si>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</si>
  <si>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</si>
  <si>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</si>
  <si>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</si>
  <si>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</si>
  <si>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</si>
  <si>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</si>
  <si>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</si>
  <si>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</si>
  <si>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</si>
  <si>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</si>
  <si>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</si>
  <si>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</si>
  <si>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</si>
  <si>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</si>
  <si>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</si>
  <si>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</si>
  <si>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</si>
  <si>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</si>
  <si>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</si>
  <si>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</si>
  <si>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</si>
  <si>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</si>
  <si>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</si>
  <si>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</si>
  <si>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</si>
  <si>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</si>
  <si>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</si>
  <si>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</si>
  <si>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</si>
  <si>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</si>
  <si>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</si>
  <si>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</si>
  <si>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</si>
  <si>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</si>
  <si>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</si>
  <si>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</si>
  <si>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</si>
  <si>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</si>
  <si>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</si>
  <si>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</si>
  <si>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</si>
  <si>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</si>
  <si>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</si>
  <si>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</si>
  <si>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</si>
  <si>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</si>
  <si>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</si>
  <si>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</si>
  <si>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</si>
  <si>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</si>
  <si>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</si>
  <si>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</si>
  <si>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</si>
  <si>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</si>
  <si>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</si>
  <si>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</si>
  <si>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</si>
  <si>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</si>
  <si>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</si>
  <si>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</si>
  <si>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</si>
  <si>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</si>
  <si>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</si>
  <si>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</si>
  <si>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</si>
  <si>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</si>
  <si>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</si>
  <si>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</si>
  <si>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</si>
  <si>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</si>
  <si>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</si>
  <si>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</si>
  <si>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</si>
  <si>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</si>
  <si>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</si>
  <si>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</si>
  <si>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</si>
  <si>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</si>
  <si>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</si>
  <si>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</si>
  <si>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</si>
  <si>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</si>
  <si>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</si>
  <si>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</si>
  <si>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</si>
  <si>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</si>
  <si>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</si>
  <si>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</si>
  <si>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</si>
  <si>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</si>
  <si>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</si>
  <si>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</si>
  <si>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</si>
  <si>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</si>
  <si>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</si>
  <si>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</si>
  <si>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</si>
  <si>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</si>
  <si>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</si>
  <si>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</si>
  <si>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</si>
  <si>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</si>
  <si>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</si>
  <si>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</si>
  <si>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</si>
  <si>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</si>
  <si>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</si>
  <si>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</si>
  <si>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</si>
  <si>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</si>
  <si>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</si>
  <si>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</si>
  <si>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</si>
  <si>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</si>
  <si>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</si>
  <si>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</si>
  <si>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</si>
  <si>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</si>
  <si>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</si>
  <si>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</si>
  <si>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</si>
  <si>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</si>
  <si>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</si>
  <si>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</si>
  <si>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</si>
  <si>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</si>
  <si>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</si>
  <si>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</si>
  <si>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</si>
  <si>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</si>
  <si>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</si>
  <si>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</si>
  <si>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</si>
  <si>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</si>
  <si>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</si>
  <si>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</si>
  <si>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</si>
  <si>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</si>
  <si>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</si>
  <si>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</si>
  <si>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</si>
  <si>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</si>
  <si>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</si>
  <si>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</si>
  <si>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</si>
  <si>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</si>
  <si>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</si>
  <si>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</si>
  <si>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</si>
  <si>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</si>
  <si>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</si>
  <si>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</si>
  <si>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</si>
  <si>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</si>
  <si>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</si>
  <si>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</si>
  <si>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</si>
  <si>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</si>
  <si>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</si>
  <si>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</si>
  <si>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</si>
  <si>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</si>
  <si>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</si>
  <si>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</si>
  <si>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</si>
  <si>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</si>
  <si>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</si>
  <si>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</si>
  <si>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</si>
  <si>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</si>
  <si>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</si>
  <si>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</si>
  <si>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</si>
  <si>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</si>
  <si>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</si>
  <si>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</si>
  <si>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</si>
  <si>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</si>
  <si>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</si>
  <si>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</si>
  <si>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</si>
  <si>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</si>
  <si>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</si>
  <si>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</si>
  <si>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</si>
  <si>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</si>
  <si>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</si>
  <si>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</si>
  <si>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</si>
  <si>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</si>
  <si>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</si>
  <si>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</si>
  <si>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</si>
  <si>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</si>
  <si>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</si>
  <si>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</si>
  <si>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</si>
  <si>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</si>
  <si>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</si>
  <si>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</si>
  <si>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</si>
  <si>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</si>
  <si>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</si>
  <si>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</si>
  <si>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</si>
  <si>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</si>
  <si>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</si>
  <si>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</si>
  <si>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</si>
  <si>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</si>
  <si>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</si>
  <si>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</si>
  <si>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</si>
  <si>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</si>
  <si>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</si>
  <si>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</si>
  <si>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</si>
  <si>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</si>
  <si>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</si>
  <si>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</si>
  <si>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</si>
  <si>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</si>
  <si>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</si>
  <si>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</si>
  <si>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</si>
  <si>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</si>
  <si>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</si>
  <si>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</si>
  <si>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</si>
  <si>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</si>
  <si>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</si>
  <si>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</si>
  <si>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</si>
  <si>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</si>
  <si>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</si>
  <si>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</si>
  <si>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</si>
  <si>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</si>
  <si>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</si>
  <si>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</si>
  <si>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</si>
  <si>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</si>
  <si>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</si>
  <si>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</si>
  <si>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</si>
  <si>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</si>
  <si>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</si>
  <si>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</si>
  <si>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</si>
  <si>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</si>
  <si>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</si>
  <si>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</si>
  <si>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</si>
  <si>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</si>
  <si>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</si>
  <si>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</si>
  <si>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</si>
  <si>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</si>
  <si>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</si>
  <si>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</si>
  <si>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</si>
  <si>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</si>
  <si>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</si>
  <si>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</si>
  <si>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</si>
  <si>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</si>
  <si>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</si>
  <si>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</si>
  <si>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</si>
  <si>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</si>
  <si>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</si>
  <si>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</si>
  <si>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</si>
  <si>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</si>
  <si>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</si>
  <si>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</si>
  <si>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</si>
  <si>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</si>
  <si>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</si>
  <si>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</si>
  <si>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</si>
  <si>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</si>
  <si>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</si>
  <si>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</si>
  <si>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</si>
  <si>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</si>
  <si>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</si>
  <si>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</si>
  <si>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</si>
  <si>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</si>
  <si>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</si>
  <si>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</si>
  <si>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</si>
  <si>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</si>
  <si>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</si>
  <si>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</si>
  <si>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</si>
  <si>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</si>
  <si>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</si>
  <si>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</si>
  <si>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</si>
  <si>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</si>
  <si>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</si>
  <si>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</si>
  <si>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</si>
  <si>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</si>
  <si>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</si>
  <si>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</si>
  <si>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</si>
  <si>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</si>
  <si>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</si>
  <si>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</si>
  <si>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</si>
  <si>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</si>
  <si>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</si>
  <si>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</si>
  <si>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</si>
  <si>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</si>
  <si>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</si>
  <si>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</si>
  <si>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</si>
  <si>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</si>
  <si>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</si>
  <si>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</si>
  <si>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</si>
  <si>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</si>
  <si>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</si>
  <si>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</si>
  <si>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</si>
  <si>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</si>
  <si>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</si>
  <si>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</si>
  <si>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</si>
  <si>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</si>
  <si>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</si>
  <si>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</si>
  <si>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</si>
  <si>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</si>
  <si>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</si>
  <si>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</si>
  <si>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</si>
  <si>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</si>
  <si>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</si>
  <si>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</si>
  <si>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</si>
  <si>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</si>
  <si>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</si>
  <si>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</si>
  <si>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</si>
  <si>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</si>
  <si>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</si>
  <si>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</si>
  <si>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</si>
  <si>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</si>
  <si>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</si>
  <si>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</si>
  <si>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</si>
  <si>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</si>
  <si>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</si>
  <si>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</si>
  <si>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</si>
  <si>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</si>
  <si>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</si>
  <si>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</si>
  <si>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</si>
  <si>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</si>
  <si>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</si>
  <si>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</si>
  <si>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</si>
  <si>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</si>
  <si>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</si>
  <si>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</si>
  <si>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</si>
  <si>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</si>
  <si>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</si>
  <si>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</si>
  <si>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</si>
  <si>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</si>
  <si>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</si>
  <si>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</si>
  <si>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</si>
  <si>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</si>
  <si>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</si>
  <si>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</si>
  <si>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</si>
  <si>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</si>
  <si>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</si>
  <si>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</si>
  <si>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</si>
  <si>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</si>
  <si>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</si>
  <si>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</si>
  <si>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</si>
  <si>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</si>
  <si>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</si>
  <si>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</si>
  <si>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</si>
  <si>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</si>
  <si>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</si>
  <si>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</si>
  <si>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</si>
  <si>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</si>
  <si>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</si>
  <si>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</si>
  <si>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</si>
  <si>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</si>
  <si>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</si>
  <si>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</si>
  <si>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</si>
  <si>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</si>
  <si>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</si>
  <si>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</si>
  <si>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</si>
  <si>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</si>
  <si>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</si>
  <si>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</si>
  <si>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</si>
  <si>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</si>
  <si>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</si>
  <si>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</si>
  <si>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</si>
  <si>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</si>
  <si>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</si>
  <si>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</si>
  <si>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</si>
  <si>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</si>
  <si>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</si>
  <si>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</si>
  <si>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</si>
  <si>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</si>
  <si>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</si>
  <si>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</si>
  <si>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</si>
  <si>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</si>
  <si>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</si>
  <si>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</si>
  <si>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</si>
  <si>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</si>
  <si>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</si>
  <si>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</si>
  <si>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</si>
  <si>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</si>
  <si>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</si>
  <si>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</si>
  <si>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</si>
  <si>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</si>
  <si>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</si>
  <si>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</si>
  <si>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</si>
  <si>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</si>
  <si>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</si>
  <si>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</si>
  <si>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</si>
  <si>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</si>
  <si>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</si>
  <si>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</si>
  <si>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</si>
  <si>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</si>
  <si>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</si>
  <si>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</si>
  <si>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</si>
  <si>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</si>
  <si>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</si>
  <si>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</si>
  <si>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</si>
  <si>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</si>
  <si>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</si>
  <si>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</si>
  <si>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</si>
  <si>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</si>
  <si>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</si>
  <si>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</si>
  <si>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</si>
  <si>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</si>
  <si>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</si>
  <si>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</si>
  <si>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</si>
  <si>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</si>
  <si>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</si>
  <si>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</si>
  <si>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</si>
  <si>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</si>
  <si>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</si>
  <si>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</si>
  <si>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</si>
  <si>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</si>
  <si>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</si>
  <si>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</si>
  <si>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</si>
  <si>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</si>
  <si>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</si>
  <si>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</si>
  <si>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</si>
  <si>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</si>
  <si>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</si>
  <si>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</si>
  <si>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</si>
  <si>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</si>
  <si>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</si>
  <si>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</si>
  <si>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</si>
  <si>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</si>
  <si>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</si>
  <si>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</si>
  <si>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</si>
  <si>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</si>
  <si>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</si>
  <si>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</si>
  <si>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</si>
  <si>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</si>
  <si>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</si>
  <si>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</si>
  <si>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</si>
  <si>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</si>
  <si>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</si>
  <si>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</si>
  <si>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</si>
  <si>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</si>
  <si>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</si>
  <si>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</si>
  <si>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</si>
  <si>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</si>
  <si>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</si>
  <si>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</si>
  <si>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</si>
  <si>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</si>
  <si>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</si>
  <si>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</si>
  <si>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</si>
  <si>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</si>
  <si>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</si>
  <si>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</si>
  <si>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</si>
  <si>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</si>
  <si>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</si>
  <si>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</si>
  <si>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</si>
  <si>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</si>
  <si>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</si>
  <si>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</si>
  <si>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</si>
  <si>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</si>
  <si>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</si>
  <si>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</si>
  <si>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</si>
  <si>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</si>
  <si>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</si>
  <si>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</si>
  <si>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</si>
  <si>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</si>
  <si>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</si>
  <si>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</si>
  <si>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</si>
  <si>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</si>
  <si>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</si>
  <si>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</si>
  <si>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</si>
  <si>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</si>
  <si>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</si>
  <si>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</si>
  <si>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</si>
  <si>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</si>
  <si>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</si>
  <si>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</si>
  <si>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</si>
  <si>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</si>
  <si>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</si>
  <si>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</si>
  <si>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</si>
  <si>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</si>
  <si>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</si>
  <si>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</si>
  <si>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</si>
  <si>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</si>
  <si>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</si>
  <si>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</si>
  <si>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</si>
  <si>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</si>
  <si>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</si>
  <si>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</si>
  <si>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</si>
  <si>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</si>
  <si>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</si>
  <si>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</si>
  <si>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</si>
  <si>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</si>
  <si>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</si>
  <si>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</si>
  <si>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</si>
  <si>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</si>
  <si>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</si>
  <si>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</si>
  <si>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</si>
  <si>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</si>
  <si>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</si>
  <si>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</si>
  <si>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</si>
  <si>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</si>
  <si>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</si>
  <si>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</si>
  <si>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</si>
  <si>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</si>
  <si>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</si>
  <si>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</si>
  <si>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</si>
  <si>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</si>
  <si>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</si>
  <si>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</si>
  <si>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</si>
  <si>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</si>
  <si>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</si>
  <si>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</si>
  <si>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</si>
  <si>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</si>
  <si>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</si>
  <si>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</si>
  <si>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</si>
  <si>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</si>
  <si>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</si>
  <si>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</si>
  <si>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</si>
  <si>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</si>
  <si>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</si>
  <si>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</si>
  <si>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</si>
  <si>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</si>
  <si>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</si>
  <si>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</si>
  <si>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</si>
  <si>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</si>
  <si>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</si>
  <si>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</si>
  <si>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</si>
  <si>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</si>
  <si>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</si>
  <si>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</si>
  <si>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</si>
  <si>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</si>
  <si>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</si>
  <si>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</si>
  <si>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</si>
  <si>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</si>
  <si>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</si>
  <si>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r>
      <t>1. Espacios físicos adecuados y acondicionados para</t>
    </r>
    <r>
      <rPr>
        <sz val="12"/>
        <color rgb="FFFF0000"/>
        <rFont val="Calibri"/>
        <family val="2"/>
      </rPr>
      <t xml:space="preserve"> </t>
    </r>
    <r>
      <rPr>
        <sz val="12"/>
        <rFont val="Calibri"/>
        <family val="2"/>
      </rPr>
      <t>brindar una atención personalizada a los estudiantes.</t>
    </r>
  </si>
  <si>
    <t>5.a.1</t>
  </si>
  <si>
    <t>Acondicionar el espacio físico en la Dirección de Registro Estudiantil, a través de la compra de mobiliario y equipo en base a la implementaciòn de la nueva estructura propuesta.</t>
  </si>
  <si>
    <t>Adecuación de los espacios físicos a travès de la compra de mobiliario y equipo para una atención de calidad a los estudiantil en base a la implementaciòn de la nueva estructura propuesta.</t>
  </si>
  <si>
    <t>Mobiliario y equipo en uso.</t>
  </si>
  <si>
    <t>Comunidad Universitaria</t>
  </si>
  <si>
    <t>Direcciòn de Registro Escolar, Departamento de Compras, SEAF</t>
  </si>
  <si>
    <t>5.a.2</t>
  </si>
  <si>
    <t>Estudiantes</t>
  </si>
  <si>
    <t>Direcciòn de Registro Escolar</t>
  </si>
  <si>
    <t>5.a.3</t>
  </si>
  <si>
    <t>Mejora de la atención a estudiantes, docentes y público en general por parte del personal de la DIPP.</t>
  </si>
  <si>
    <t>Registro de participantes y diplomas entregados</t>
  </si>
  <si>
    <t>Personal de Dirección de Registro Escolar</t>
  </si>
  <si>
    <t>Direcciòn de Registro Escolar, SEDP</t>
  </si>
  <si>
    <t>5.a.4</t>
  </si>
  <si>
    <t>Disponibilidad de información en el sistema. Documentos almacenados de acuerdo a las políticas de seguridad de información.</t>
  </si>
  <si>
    <t>Dirección de Registro Escolar, DEGT</t>
  </si>
  <si>
    <t>5.a.5</t>
  </si>
  <si>
    <t>Comunidad Universitaria y público en general.</t>
  </si>
  <si>
    <t>Dirección de Registro Escolar</t>
  </si>
  <si>
    <t>5.a.6</t>
  </si>
  <si>
    <t>Actualizar y comprar equipo y suminitros necesarios para proceder a la captura de datos, impresión y entrega de carné a los estudiantes, empleados y demas personas que visiten la institución a nivel nacional.</t>
  </si>
  <si>
    <t>Que la comunidad Universitaria y público en general esté debidamente identificada.</t>
  </si>
  <si>
    <t>Comunidad Universitaria y público que visita la institución.</t>
  </si>
  <si>
    <t>Direcciòn de Registro Escolar, SEDP, Gabinete de la Oficina de la Rectoría</t>
  </si>
  <si>
    <t>7. Plataforma segura, transparente y amigable para interactuar con los diferentes usuarios.</t>
  </si>
  <si>
    <t>5.a.7</t>
  </si>
  <si>
    <t>Facilitar procedimientos y mantener la información segura y transparente en el SIA.</t>
  </si>
  <si>
    <t>Encuestas estudiantiles y auditorías del sistema.</t>
  </si>
  <si>
    <t>Comunidad Universitaria en general.</t>
  </si>
  <si>
    <t>Dirección de Registro Escolar, DEGT.</t>
  </si>
  <si>
    <t>8. Personal de Registro Escolar y Autoridades Universitarias capacitadas a nivel nacional.</t>
  </si>
  <si>
    <t>5.a.8</t>
  </si>
  <si>
    <t>Capacitar y dar seguimiento al personal de Registro Escolar y a las autoridades universitarias de los Centros Regionales, en cuanto a la aplicación de las nuevas normas académicas y a la descentralización y desconcentración de algunos de los procesos de ésta Dirección.</t>
  </si>
  <si>
    <t>Descentralización regional de procesos del SIA de acuerdo a la normativa y capacitación en cuanto a la aplicabilidad de las  nuevas normas académicas.</t>
  </si>
  <si>
    <t>Personal capacitado e Informes de resultados generados.</t>
  </si>
  <si>
    <t>Personal regional de la Direcciòn de Registro Escolar y autoridades Universitarias de los Centros Regionales.</t>
  </si>
  <si>
    <t>9. Apoyo y soporte brindado a cada una de las actividades diarias y los procesos realizados por ésta Dirección.</t>
  </si>
  <si>
    <t>5.a.9</t>
  </si>
  <si>
    <t xml:space="preserve">Continuar dando apoyo al desarrollo de las labores diarias de ésta Dirección y procesos tales como Pre Matrícula, Matrícula, Ajustes, Registro de Calificaciones, Recepción de Documentos; Apoyo a las diferentes unidades, etc. </t>
  </si>
  <si>
    <t>Reforzar las actividades diarias y procesos de acuerdo a las necesidades de la Dirección.</t>
  </si>
  <si>
    <t>Material y suministro a disposición de la Dirección en el tiempo oportuno.</t>
  </si>
  <si>
    <t>Personal de la Dirección de Registro Escolar</t>
  </si>
  <si>
    <t>10. Reestructuración aplicada</t>
  </si>
  <si>
    <t>Porcentaje de aplicación de la nueva estructura organizativa en la Dirección.</t>
  </si>
  <si>
    <t>5.a.10</t>
  </si>
  <si>
    <t>Aplicar proceso de reestructuración de personal en la Dirección.</t>
  </si>
  <si>
    <t xml:space="preserve">La estructura actual no responde a las necesidades de calidad que demanda la Universidad, por tanto se presentó una nueva propuesta que se adecuara y adaptara a las constantes innovaciones y nuevas prácticas en cuanto a Educación Superior y sistemas de información y registro estudiantil se refiere. </t>
  </si>
  <si>
    <t>Personal reubicado y  contratado de acuerdo a las necesidades y requerimientos actuales.</t>
  </si>
  <si>
    <t>Dirección de Registro Escolar, VRA, JDU, SEDP, SEAF, SEDI.</t>
  </si>
  <si>
    <t>bbb4</t>
  </si>
  <si>
    <t>UTILES DE ESCRITORIO, OFICINA Y ENSEÑANZA</t>
  </si>
  <si>
    <t>Impresora industrial</t>
  </si>
  <si>
    <t>Capacitar al personal de la Dirección para fortalecer sus habilidades y desarrollar en ellos nuevas competencias que contribuyan a mejorar cada uno de los servicios que brinda ésta Dirección, como ser: estadística, office, excel avanzado.</t>
  </si>
  <si>
    <t>Continuar con las actividades  escaneo de expedientes estudiantiles de primer ingreso en Ciudad Universitaria.</t>
  </si>
  <si>
    <t>4. Digitalizados los expedientes estudiantiles  de estudiantes de primer ingreso de Ciudad Universitaria.</t>
  </si>
  <si>
    <t>Compra de suministro, equipo y mobiliario necesario para la conservación y protección de los expedientes estudiantiles y documentos.</t>
  </si>
  <si>
    <t>5. Bóveda de documentos debidamente equipada para garantizar la conservación y custodia de los expedientes estudiantiles y  documentos de la Dirección.</t>
  </si>
  <si>
    <t>6. Comunidad universitaria a nivel nacional y demás personas que ingresen a la institución identificadas.</t>
  </si>
  <si>
    <t>Impresora de carné</t>
  </si>
  <si>
    <t>Cámara fotográfica</t>
  </si>
  <si>
    <t>PAD de firma</t>
  </si>
  <si>
    <t>trípode para cámara</t>
  </si>
  <si>
    <t>Batería para cámara</t>
  </si>
  <si>
    <t>Computadoras portátiles</t>
  </si>
  <si>
    <t>Modem Router / WIFI</t>
  </si>
  <si>
    <t>Mouse para computadora</t>
  </si>
  <si>
    <t>Información del estudiante actualizada en el sistema.</t>
  </si>
  <si>
    <t>Documentación actualizada.</t>
  </si>
  <si>
    <t>Escaneo de los documentos que están en custodia de ésta Dirección para tener información inmediata y oportuna; así también como garantizar la protección y el resguardo de la información estudiantil de manera digital.</t>
  </si>
  <si>
    <t>Compra de mobiliario, equipo y suministro necesario para la protección y conservación de los documentos.</t>
  </si>
  <si>
    <t>Documentos custodiados y almanecados de forma segura.</t>
  </si>
  <si>
    <t>Cantidad de carnés emitidos y terminales de ingreso los campus a nivel nacional.</t>
  </si>
  <si>
    <t>Apoyar el Proceso de Habilitación Aspirante para la PAA y PCCNS  a nivel nacional.</t>
  </si>
  <si>
    <t>5.a.11</t>
  </si>
  <si>
    <t>11. Aspirante habilitado para realizar la PAA y PCCNS.</t>
  </si>
  <si>
    <t>Entrega de credencial y guía de estudio.</t>
  </si>
  <si>
    <t>Medición del nivel de conocimiento del estudiante para identificar si está apto para cursar una carrera universitaria.</t>
  </si>
  <si>
    <t>Publico en General</t>
  </si>
  <si>
    <t>DVD´s</t>
  </si>
  <si>
    <t>Aire acondicionado de 12,000 BTU</t>
  </si>
  <si>
    <t>Deshumificador</t>
  </si>
  <si>
    <t>Extractor de aire</t>
  </si>
  <si>
    <t>Extintores</t>
  </si>
  <si>
    <t>Guantes</t>
  </si>
  <si>
    <t>Mascarillas</t>
  </si>
  <si>
    <t>Escalera de 4 pies</t>
  </si>
  <si>
    <t>Escalera de 6 pies</t>
  </si>
  <si>
    <t>Escalera de 8 pies</t>
  </si>
  <si>
    <t>Cajas para guardar expedientes</t>
  </si>
  <si>
    <t>folder especiales para guardar expdientes en conservación</t>
  </si>
  <si>
    <t>Puerta de seguridad con clave</t>
  </si>
  <si>
    <t>Pintura especial</t>
  </si>
  <si>
    <t>PVC</t>
  </si>
  <si>
    <t>RIBBON</t>
  </si>
  <si>
    <t>HOLOGRAFÍA</t>
  </si>
  <si>
    <t>PROTECCIÓN</t>
  </si>
  <si>
    <t>CORDÓN</t>
  </si>
  <si>
    <t>PORTACARNÉ</t>
  </si>
  <si>
    <t>Servidor</t>
  </si>
  <si>
    <t>5.a.12</t>
  </si>
  <si>
    <t>Diseñar un plan en acción que establezca un nuevo proceso de difusión y comunicación de la Dirección a nivel nacional.</t>
  </si>
  <si>
    <t>Cabinas acondicionadas para comodidad del estudiante.</t>
  </si>
  <si>
    <t>3. Personal Capacitado para satisfacción de los usuarios por los servicios ofrecidos por la Dirección.</t>
  </si>
  <si>
    <t>Personal de la Dirección a capacitar.</t>
  </si>
  <si>
    <t>Expedientes estudiantiles digitalizados en su totalidad.</t>
  </si>
  <si>
    <t>Cantidad de carnés emitidos para que cada estudiante, empleado y público en general ingrese a la institución.</t>
  </si>
  <si>
    <t>Bóveda de documentos en óptimas condiciones para la conservación y protección de los expedientes estudiantiles y documentos.</t>
  </si>
  <si>
    <t>Porcentaje de mejora que presenta la plataforma para la seguridad de la información, integridad de los datos y procesos más eficientes para los usuarios.</t>
  </si>
  <si>
    <t>Cantidad de centros regionales visitados a nivel nacional.</t>
  </si>
  <si>
    <t>Cantidad de gestiones administrativas (solicitudes de compra, solicitudes de viáticos, solicitdes de reembolso de caja chica, etc.)</t>
  </si>
  <si>
    <t>Cantidad de aspirantes habilitados</t>
  </si>
  <si>
    <t>12. Estrategia de Relaciones Públicas y Comunicaciones presentada y aprobada</t>
  </si>
  <si>
    <t>Dirección de Registro Escolar y DSA</t>
  </si>
  <si>
    <t>Encuestas a través de medios digitales y escritos.</t>
  </si>
  <si>
    <t>Porcentaje de aplicación de la Estrategia.</t>
  </si>
  <si>
    <t>Fortalecer los canales de comunicación a nivel institucional a través de la implementación de la Estrategia de Relaciones Públicas y Comunicaciones.</t>
  </si>
  <si>
    <t>Cantidad de centros regionales visitados.</t>
  </si>
  <si>
    <r>
      <t>Continuar el proceso de Depurar la información de los estudiantes de la UNAH</t>
    </r>
    <r>
      <rPr>
        <sz val="12"/>
        <rFont val="Calibri"/>
        <family val="2"/>
      </rPr>
      <t xml:space="preserve"> a realizarse por personal de ésta Dirección.</t>
    </r>
  </si>
  <si>
    <t>2. Proceso de depuración de información</t>
  </si>
  <si>
    <t>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t>
  </si>
</sst>
</file>

<file path=xl/styles.xml><?xml version="1.0" encoding="utf-8"?>
<styleSheet xmlns="http://schemas.openxmlformats.org/spreadsheetml/2006/main">
  <numFmts count="14">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s>
  <fonts count="83">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rgb="FFFF0000"/>
      <name val="Calibri"/>
      <family val="2"/>
    </font>
    <font>
      <sz val="11"/>
      <color rgb="FF000000"/>
      <name val="Calibri"/>
      <family val="2"/>
      <scheme val="minor"/>
    </font>
    <font>
      <sz val="12"/>
      <color theme="3" tint="-0.499984740745262"/>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4" tint="0.79998168889431442"/>
        <bgColor indexed="64"/>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rgb="FF808080"/>
      </top>
      <bottom style="thin">
        <color rgb="FF808080"/>
      </bottom>
      <diagonal/>
    </border>
    <border>
      <left style="medium">
        <color indexed="64"/>
      </left>
      <right style="medium">
        <color indexed="64"/>
      </right>
      <top style="thin">
        <color rgb="FF808080"/>
      </top>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63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6" fontId="42" fillId="0" borderId="0" xfId="18" applyNumberFormat="1" applyFont="1" applyAlignment="1">
      <alignment vertical="center"/>
    </xf>
    <xf numFmtId="0" fontId="43" fillId="0" borderId="0" xfId="0" applyFont="1" applyAlignment="1">
      <alignment vertical="center"/>
    </xf>
    <xf numFmtId="176"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5"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5"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5"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2" fillId="0" borderId="0" xfId="18" applyNumberFormat="1" applyFont="1" applyAlignment="1">
      <alignment horizontal="center" vertical="center"/>
    </xf>
    <xf numFmtId="176" fontId="44" fillId="0" borderId="0" xfId="18" applyNumberFormat="1" applyFont="1" applyAlignment="1">
      <alignment horizontal="center" vertical="center"/>
    </xf>
    <xf numFmtId="165"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6"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6"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6"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6"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167"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5"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6" fillId="0" borderId="0" xfId="0" applyFont="1" applyAlignment="1">
      <alignment horizontal="center" vertical="center"/>
    </xf>
    <xf numFmtId="167" fontId="56" fillId="0" borderId="0" xfId="18" applyFont="1" applyAlignment="1">
      <alignment vertical="center"/>
    </xf>
    <xf numFmtId="176" fontId="56" fillId="0" borderId="0" xfId="18" applyNumberFormat="1" applyFont="1" applyAlignment="1">
      <alignment vertical="center"/>
    </xf>
    <xf numFmtId="176"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166"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167" fontId="36"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5"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167" fontId="33" fillId="0" borderId="26" xfId="16" applyNumberFormat="1" applyFont="1" applyBorder="1" applyAlignment="1">
      <alignment horizontal="center" vertical="center" wrapText="1"/>
    </xf>
    <xf numFmtId="167" fontId="25" fillId="8" borderId="0" xfId="19" applyNumberFormat="1" applyFont="1" applyFill="1" applyBorder="1" applyAlignment="1">
      <alignment vertical="center"/>
    </xf>
    <xf numFmtId="167" fontId="27" fillId="8" borderId="13" xfId="19" applyNumberFormat="1" applyFont="1" applyFill="1" applyBorder="1" applyAlignment="1">
      <alignment vertical="center" wrapText="1"/>
    </xf>
    <xf numFmtId="167" fontId="33" fillId="0" borderId="26" xfId="19" applyNumberFormat="1" applyFont="1" applyBorder="1" applyAlignment="1">
      <alignment horizontal="center" vertical="center" wrapText="1"/>
    </xf>
    <xf numFmtId="167" fontId="33" fillId="0" borderId="26" xfId="18" applyNumberFormat="1" applyFont="1" applyBorder="1" applyAlignment="1">
      <alignment horizontal="center" vertical="center" wrapText="1"/>
    </xf>
    <xf numFmtId="167" fontId="33" fillId="0" borderId="26" xfId="17" applyNumberFormat="1" applyFont="1" applyBorder="1" applyAlignment="1">
      <alignment horizontal="center" vertical="center" wrapText="1"/>
    </xf>
    <xf numFmtId="167" fontId="33" fillId="0" borderId="0" xfId="19" applyNumberFormat="1" applyFont="1" applyBorder="1" applyAlignment="1">
      <alignment vertical="center" wrapText="1"/>
    </xf>
    <xf numFmtId="167" fontId="26" fillId="0" borderId="0" xfId="19" applyNumberFormat="1" applyFont="1" applyBorder="1" applyAlignment="1">
      <alignment vertical="center" wrapText="1"/>
    </xf>
    <xf numFmtId="167" fontId="39" fillId="0" borderId="26" xfId="19" applyNumberFormat="1" applyFont="1" applyBorder="1" applyAlignment="1">
      <alignment horizontal="center" vertical="center" wrapText="1"/>
    </xf>
    <xf numFmtId="167" fontId="39" fillId="0" borderId="26" xfId="18" applyNumberFormat="1" applyFont="1" applyBorder="1" applyAlignment="1">
      <alignment horizontal="center" vertical="center" wrapText="1"/>
    </xf>
    <xf numFmtId="167" fontId="39" fillId="0" borderId="26" xfId="18" applyNumberFormat="1" applyFont="1" applyFill="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25" fillId="8" borderId="0" xfId="19" applyNumberFormat="1" applyFont="1" applyFill="1" applyBorder="1" applyAlignment="1">
      <alignment vertical="top"/>
    </xf>
    <xf numFmtId="167" fontId="27" fillId="9" borderId="13" xfId="19" applyNumberFormat="1" applyFont="1" applyFill="1" applyBorder="1" applyAlignment="1" applyProtection="1">
      <alignment vertical="top"/>
      <protection locked="0"/>
    </xf>
    <xf numFmtId="167" fontId="36"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9" fillId="0" borderId="26" xfId="19" applyNumberFormat="1" applyFont="1" applyFill="1" applyBorder="1" applyAlignment="1">
      <alignment horizontal="center" vertical="center"/>
    </xf>
    <xf numFmtId="167" fontId="39" fillId="0" borderId="26" xfId="18" applyNumberFormat="1" applyFont="1" applyFill="1" applyBorder="1" applyAlignment="1">
      <alignment horizontal="center" vertical="center"/>
    </xf>
    <xf numFmtId="167" fontId="32" fillId="0" borderId="26" xfId="0" applyNumberFormat="1" applyFont="1" applyBorder="1" applyAlignment="1">
      <alignment horizontal="center" vertical="center" wrapText="1"/>
    </xf>
    <xf numFmtId="167" fontId="32" fillId="0" borderId="26" xfId="18" applyNumberFormat="1" applyFont="1" applyBorder="1" applyAlignment="1">
      <alignment horizontal="center" vertical="center" wrapText="1"/>
    </xf>
    <xf numFmtId="167"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167" fontId="33" fillId="0" borderId="26" xfId="17" applyNumberFormat="1" applyFont="1" applyFill="1" applyBorder="1" applyAlignment="1">
      <alignment horizontal="center" vertical="center" wrapText="1"/>
    </xf>
    <xf numFmtId="167" fontId="33" fillId="0" borderId="26" xfId="16" applyNumberFormat="1" applyFont="1" applyFill="1" applyBorder="1" applyAlignment="1">
      <alignment horizontal="center" vertical="center" wrapText="1"/>
    </xf>
    <xf numFmtId="167" fontId="37" fillId="0" borderId="26" xfId="16" applyNumberFormat="1" applyFont="1" applyFill="1" applyBorder="1" applyAlignment="1">
      <alignment horizontal="center" vertical="center" wrapText="1"/>
    </xf>
    <xf numFmtId="167"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167"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4" fillId="0" borderId="47" xfId="0" applyFont="1" applyBorder="1" applyAlignment="1">
      <alignment horizontal="center" vertical="center"/>
    </xf>
    <xf numFmtId="166" fontId="14" fillId="0" borderId="48" xfId="0" applyNumberFormat="1" applyFont="1" applyBorder="1" applyAlignment="1">
      <alignment horizontal="center" vertical="center"/>
    </xf>
    <xf numFmtId="0" fontId="14" fillId="0" borderId="32" xfId="0" applyFont="1" applyFill="1" applyBorder="1" applyAlignment="1">
      <alignment vertical="center"/>
    </xf>
    <xf numFmtId="166" fontId="14" fillId="0" borderId="50" xfId="18" applyNumberFormat="1" applyFont="1" applyFill="1" applyBorder="1" applyAlignment="1">
      <alignment vertical="center"/>
    </xf>
    <xf numFmtId="0" fontId="14" fillId="0" borderId="48" xfId="0" applyFont="1" applyBorder="1" applyAlignment="1">
      <alignment horizontal="center" vertical="center"/>
    </xf>
    <xf numFmtId="166" fontId="14" fillId="0" borderId="49" xfId="0" applyNumberFormat="1" applyFont="1" applyBorder="1" applyAlignment="1">
      <alignment horizontal="center" vertical="center"/>
    </xf>
    <xf numFmtId="0" fontId="63" fillId="17" borderId="6" xfId="0" applyFont="1" applyFill="1" applyBorder="1" applyAlignment="1">
      <alignment vertical="center"/>
    </xf>
    <xf numFmtId="166" fontId="63" fillId="17" borderId="3" xfId="0" applyNumberFormat="1" applyFont="1" applyFill="1" applyBorder="1" applyAlignment="1">
      <alignment vertical="center"/>
    </xf>
    <xf numFmtId="176" fontId="43"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71" fillId="0" borderId="53" xfId="0" applyFont="1" applyBorder="1" applyAlignment="1">
      <alignment horizontal="left" vertical="center"/>
    </xf>
    <xf numFmtId="166"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6" fontId="14"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6" fillId="3" borderId="0" xfId="10" applyNumberFormat="1" applyFont="1" applyFill="1" applyAlignment="1">
      <alignment vertical="center"/>
    </xf>
    <xf numFmtId="167" fontId="0" fillId="3" borderId="0" xfId="0" applyNumberFormat="1" applyFill="1" applyAlignment="1">
      <alignment vertical="center"/>
    </xf>
    <xf numFmtId="167"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7" fontId="23" fillId="22" borderId="0" xfId="0" applyNumberFormat="1" applyFont="1" applyFill="1" applyAlignment="1">
      <alignment vertical="center"/>
    </xf>
    <xf numFmtId="0" fontId="14" fillId="22" borderId="0" xfId="0" applyFont="1" applyFill="1" applyAlignment="1">
      <alignment vertical="center"/>
    </xf>
    <xf numFmtId="177" fontId="0" fillId="0" borderId="0" xfId="0" applyNumberFormat="1"/>
    <xf numFmtId="0" fontId="14" fillId="0" borderId="6" xfId="0" applyFont="1" applyFill="1" applyBorder="1" applyAlignment="1">
      <alignment vertical="center"/>
    </xf>
    <xf numFmtId="166" fontId="14"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167"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32" fillId="0" borderId="26"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33" fillId="0" borderId="26" xfId="19" applyFont="1" applyFill="1" applyBorder="1" applyAlignment="1">
      <alignment vertical="top" wrapText="1"/>
    </xf>
    <xf numFmtId="0" fontId="33" fillId="0" borderId="26" xfId="19" applyFont="1" applyFill="1" applyBorder="1" applyAlignment="1">
      <alignment horizontal="center" vertical="top" wrapText="1"/>
    </xf>
    <xf numFmtId="0" fontId="37" fillId="0" borderId="26" xfId="0" applyFont="1" applyFill="1" applyBorder="1" applyAlignment="1">
      <alignment vertical="top" wrapText="1"/>
    </xf>
    <xf numFmtId="49" fontId="32" fillId="0" borderId="26" xfId="0" applyNumberFormat="1" applyFont="1" applyFill="1" applyBorder="1" applyAlignment="1">
      <alignment horizontal="center" vertical="center" wrapText="1"/>
    </xf>
    <xf numFmtId="0" fontId="37" fillId="0" borderId="37"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37" fillId="0" borderId="28" xfId="0" applyFont="1" applyFill="1" applyBorder="1" applyAlignment="1">
      <alignment horizontal="center" vertical="center" wrapText="1"/>
    </xf>
    <xf numFmtId="167" fontId="33" fillId="24" borderId="26" xfId="18" applyNumberFormat="1" applyFont="1" applyFill="1" applyBorder="1" applyAlignment="1">
      <alignment horizontal="center" vertical="center" wrapText="1"/>
    </xf>
    <xf numFmtId="49" fontId="81" fillId="5" borderId="58" xfId="1" applyNumberFormat="1" applyFont="1" applyFill="1" applyBorder="1" applyAlignment="1">
      <alignment horizontal="left" vertical="center"/>
    </xf>
    <xf numFmtId="49" fontId="81" fillId="5" borderId="59" xfId="1" applyNumberFormat="1" applyFont="1" applyFill="1" applyBorder="1" applyAlignment="1">
      <alignment horizontal="left" vertical="center"/>
    </xf>
    <xf numFmtId="175" fontId="22" fillId="5" borderId="33" xfId="0" applyNumberFormat="1" applyFont="1" applyFill="1" applyBorder="1" applyAlignment="1">
      <alignment vertical="center"/>
    </xf>
    <xf numFmtId="3" fontId="22" fillId="5" borderId="13" xfId="0" applyNumberFormat="1" applyFont="1" applyFill="1" applyBorder="1" applyAlignment="1">
      <alignment horizontal="center" vertical="center"/>
    </xf>
    <xf numFmtId="165" fontId="23" fillId="11" borderId="30" xfId="0" applyNumberFormat="1" applyFont="1" applyFill="1" applyBorder="1" applyAlignment="1">
      <alignment horizontal="center" vertical="center" wrapText="1"/>
    </xf>
    <xf numFmtId="165" fontId="22" fillId="2" borderId="9" xfId="0" applyNumberFormat="1" applyFont="1" applyFill="1" applyBorder="1" applyAlignment="1">
      <alignment horizontal="center" vertical="center"/>
    </xf>
    <xf numFmtId="167" fontId="82" fillId="24" borderId="26" xfId="18" applyNumberFormat="1" applyFont="1" applyFill="1" applyBorder="1" applyAlignment="1">
      <alignment horizontal="center" vertical="center" wrapText="1"/>
    </xf>
    <xf numFmtId="9" fontId="33" fillId="5" borderId="26" xfId="19" applyNumberFormat="1" applyFont="1" applyFill="1" applyBorder="1" applyAlignment="1">
      <alignment horizontal="center" vertical="center" wrapText="1"/>
    </xf>
    <xf numFmtId="9" fontId="33" fillId="5" borderId="26" xfId="17" applyFont="1" applyFill="1" applyBorder="1" applyAlignment="1">
      <alignment horizontal="center" vertical="center" wrapText="1"/>
    </xf>
    <xf numFmtId="167" fontId="28" fillId="21" borderId="26" xfId="0" applyNumberFormat="1" applyFont="1" applyFill="1" applyBorder="1" applyAlignment="1" applyProtection="1">
      <alignment horizontal="center" vertical="center" wrapText="1"/>
      <protection locked="0"/>
    </xf>
    <xf numFmtId="10" fontId="33" fillId="5" borderId="26" xfId="17" applyNumberFormat="1" applyFont="1" applyFill="1" applyBorder="1" applyAlignment="1">
      <alignment horizontal="center" vertical="center" wrapText="1"/>
    </xf>
    <xf numFmtId="10" fontId="33" fillId="5" borderId="26" xfId="19"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72" fillId="19" borderId="34" xfId="0" applyFont="1" applyFill="1" applyBorder="1" applyAlignment="1" applyProtection="1">
      <alignment horizontal="center" vertical="center" wrapText="1"/>
      <protection locked="0"/>
    </xf>
    <xf numFmtId="0" fontId="72" fillId="19" borderId="13" xfId="0" applyFont="1" applyFill="1" applyBorder="1" applyAlignment="1" applyProtection="1">
      <alignment horizontal="center"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166"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relativeIndent="255" justifyLastLine="0" shrinkToFit="0" readingOrder="0"/>
    </dxf>
    <dxf>
      <font>
        <sz val="14"/>
      </font>
      <numFmt numFmtId="176"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layout/>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c:v>
                </c:pt>
              </c:numCache>
            </c:numRef>
          </c:val>
        </c:ser>
        <c:dLbls/>
        <c:shape val="box"/>
        <c:axId val="115950336"/>
        <c:axId val="115951872"/>
        <c:axId val="0"/>
      </c:bar3DChart>
      <c:catAx>
        <c:axId val="115950336"/>
        <c:scaling>
          <c:orientation val="minMax"/>
        </c:scaling>
        <c:axPos val="b"/>
        <c:majorTickMark val="none"/>
        <c:tickLblPos val="nextTo"/>
        <c:txPr>
          <a:bodyPr/>
          <a:lstStyle/>
          <a:p>
            <a:pPr>
              <a:defRPr lang="es-HN"/>
            </a:pPr>
            <a:endParaRPr lang="es-HN"/>
          </a:p>
        </c:txPr>
        <c:crossAx val="115951872"/>
        <c:crosses val="autoZero"/>
        <c:auto val="1"/>
        <c:lblAlgn val="ctr"/>
        <c:lblOffset val="100"/>
      </c:catAx>
      <c:valAx>
        <c:axId val="115951872"/>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159503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layout/>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8</c:v>
                </c:pt>
                <c:pt idx="1">
                  <c:v>41</c:v>
                </c:pt>
                <c:pt idx="2">
                  <c:v>30</c:v>
                </c:pt>
                <c:pt idx="3">
                  <c:v>5</c:v>
                </c:pt>
                <c:pt idx="4">
                  <c:v>42</c:v>
                </c:pt>
                <c:pt idx="5">
                  <c:v>3</c:v>
                </c:pt>
                <c:pt idx="6">
                  <c:v>10</c:v>
                </c:pt>
                <c:pt idx="7">
                  <c:v>0</c:v>
                </c:pt>
                <c:pt idx="8">
                  <c:v>1</c:v>
                </c:pt>
                <c:pt idx="9">
                  <c:v>0</c:v>
                </c:pt>
              </c:numCache>
            </c:numRef>
          </c:val>
        </c:ser>
        <c:dLbls/>
        <c:shape val="box"/>
        <c:axId val="134571136"/>
        <c:axId val="134572672"/>
        <c:axId val="0"/>
      </c:bar3DChart>
      <c:catAx>
        <c:axId val="134571136"/>
        <c:scaling>
          <c:orientation val="minMax"/>
        </c:scaling>
        <c:axPos val="b"/>
        <c:majorTickMark val="none"/>
        <c:tickLblPos val="nextTo"/>
        <c:txPr>
          <a:bodyPr/>
          <a:lstStyle/>
          <a:p>
            <a:pPr>
              <a:defRPr lang="es-HN"/>
            </a:pPr>
            <a:endParaRPr lang="es-HN"/>
          </a:p>
        </c:txPr>
        <c:crossAx val="134572672"/>
        <c:crosses val="autoZero"/>
        <c:auto val="1"/>
        <c:lblAlgn val="ctr"/>
        <c:lblOffset val="100"/>
      </c:catAx>
      <c:valAx>
        <c:axId val="134572672"/>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345711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3</c:v>
                </c:pt>
                <c:pt idx="1">
                  <c:v>3</c:v>
                </c:pt>
                <c:pt idx="2">
                  <c:v>7</c:v>
                </c:pt>
                <c:pt idx="3">
                  <c:v>16</c:v>
                </c:pt>
                <c:pt idx="4">
                  <c:v>0</c:v>
                </c:pt>
                <c:pt idx="5">
                  <c:v>10</c:v>
                </c:pt>
                <c:pt idx="6">
                  <c:v>3</c:v>
                </c:pt>
                <c:pt idx="7">
                  <c:v>1</c:v>
                </c:pt>
                <c:pt idx="8">
                  <c:v>1</c:v>
                </c:pt>
                <c:pt idx="9">
                  <c:v>2</c:v>
                </c:pt>
                <c:pt idx="10">
                  <c:v>0</c:v>
                </c:pt>
                <c:pt idx="11">
                  <c:v>0</c:v>
                </c:pt>
                <c:pt idx="12">
                  <c:v>7</c:v>
                </c:pt>
                <c:pt idx="13">
                  <c:v>40</c:v>
                </c:pt>
                <c:pt idx="14">
                  <c:v>0</c:v>
                </c:pt>
                <c:pt idx="15">
                  <c:v>11</c:v>
                </c:pt>
                <c:pt idx="16">
                  <c:v>300</c:v>
                </c:pt>
              </c:numCache>
            </c:numRef>
          </c:val>
        </c:ser>
        <c:dLbls/>
        <c:shape val="box"/>
        <c:axId val="134599424"/>
        <c:axId val="134600960"/>
        <c:axId val="0"/>
      </c:bar3DChart>
      <c:catAx>
        <c:axId val="134599424"/>
        <c:scaling>
          <c:orientation val="minMax"/>
        </c:scaling>
        <c:axPos val="b"/>
        <c:majorTickMark val="none"/>
        <c:tickLblPos val="nextTo"/>
        <c:txPr>
          <a:bodyPr/>
          <a:lstStyle/>
          <a:p>
            <a:pPr>
              <a:defRPr lang="es-HN"/>
            </a:pPr>
            <a:endParaRPr lang="es-HN"/>
          </a:p>
        </c:txPr>
        <c:crossAx val="134600960"/>
        <c:crosses val="autoZero"/>
        <c:auto val="1"/>
        <c:lblAlgn val="ctr"/>
        <c:lblOffset val="100"/>
      </c:catAx>
      <c:valAx>
        <c:axId val="134600960"/>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345994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6"/>
      <c r="U2" s="546"/>
      <c r="V2" s="546"/>
      <c r="W2" s="546"/>
      <c r="X2" s="546"/>
      <c r="Y2" s="546"/>
      <c r="Z2" s="546"/>
      <c r="AA2" s="546"/>
      <c r="AB2" s="546"/>
      <c r="AC2" s="546" t="s">
        <v>25</v>
      </c>
      <c r="AD2" s="546"/>
      <c r="AE2" s="546"/>
      <c r="AF2" s="546"/>
      <c r="AG2" s="546"/>
      <c r="AH2" s="546"/>
      <c r="AI2" s="546"/>
      <c r="AJ2" s="546"/>
    </row>
    <row r="3" spans="2:36" ht="16.5" customHeight="1">
      <c r="B3" s="33" t="s">
        <v>7</v>
      </c>
      <c r="C3" s="33"/>
      <c r="D3" s="33"/>
      <c r="E3" s="33"/>
      <c r="F3" s="33"/>
      <c r="G3" s="33"/>
      <c r="H3" s="33"/>
      <c r="I3" s="33"/>
      <c r="J3" s="33"/>
      <c r="K3" s="33"/>
      <c r="L3" s="33"/>
      <c r="M3" s="33"/>
      <c r="N3" s="33"/>
      <c r="O3" s="33"/>
      <c r="P3" s="33"/>
      <c r="Q3" s="33"/>
      <c r="R3" s="33"/>
      <c r="S3" s="33"/>
      <c r="T3" s="546"/>
      <c r="U3" s="546"/>
      <c r="V3" s="546"/>
      <c r="W3" s="546"/>
      <c r="X3" s="546"/>
      <c r="Y3" s="546"/>
      <c r="Z3" s="546"/>
      <c r="AA3" s="546"/>
      <c r="AB3" s="546"/>
      <c r="AC3" s="546" t="s">
        <v>7</v>
      </c>
      <c r="AD3" s="546"/>
      <c r="AE3" s="546"/>
      <c r="AF3" s="546"/>
      <c r="AG3" s="546"/>
      <c r="AH3" s="546"/>
      <c r="AI3" s="546"/>
      <c r="AJ3" s="546"/>
    </row>
    <row r="4" spans="2:36" ht="12.75" customHeight="1">
      <c r="B4" s="33" t="s">
        <v>36</v>
      </c>
      <c r="C4" s="33"/>
      <c r="D4" s="33"/>
      <c r="E4" s="33"/>
      <c r="F4" s="33"/>
      <c r="G4" s="33"/>
      <c r="H4" s="33"/>
      <c r="I4" s="33"/>
      <c r="J4" s="33"/>
      <c r="K4" s="33"/>
      <c r="L4" s="33"/>
      <c r="M4" s="33"/>
      <c r="N4" s="33"/>
      <c r="O4" s="33"/>
      <c r="P4" s="33"/>
      <c r="Q4" s="33"/>
      <c r="R4" s="33"/>
      <c r="S4" s="33"/>
      <c r="T4" s="546"/>
      <c r="U4" s="546"/>
      <c r="V4" s="546"/>
      <c r="W4" s="546"/>
      <c r="X4" s="546"/>
      <c r="Y4" s="546"/>
      <c r="Z4" s="546"/>
      <c r="AA4" s="546"/>
      <c r="AB4" s="546"/>
      <c r="AC4" s="546" t="s">
        <v>36</v>
      </c>
      <c r="AD4" s="546"/>
      <c r="AE4" s="546"/>
      <c r="AF4" s="546"/>
      <c r="AG4" s="546"/>
      <c r="AH4" s="546"/>
      <c r="AI4" s="546"/>
      <c r="AJ4" s="546"/>
    </row>
    <row r="5" spans="2:36" ht="15.75">
      <c r="B5" s="2"/>
      <c r="C5" s="2"/>
      <c r="D5" s="2"/>
    </row>
    <row r="6" spans="2:36" ht="16.5" thickBot="1">
      <c r="B6" s="2"/>
      <c r="C6" s="2"/>
      <c r="D6" s="2"/>
    </row>
    <row r="7" spans="2:36" ht="75.75" customHeight="1">
      <c r="B7" s="543" t="s">
        <v>20</v>
      </c>
      <c r="C7" s="543" t="s">
        <v>38</v>
      </c>
      <c r="D7" s="543" t="s">
        <v>39</v>
      </c>
      <c r="E7" s="552" t="s">
        <v>40</v>
      </c>
      <c r="F7" s="543" t="s">
        <v>37</v>
      </c>
      <c r="G7" s="552" t="s">
        <v>9</v>
      </c>
      <c r="H7" s="541" t="s">
        <v>0</v>
      </c>
      <c r="I7" s="541" t="s">
        <v>8</v>
      </c>
      <c r="J7" s="541" t="s">
        <v>16</v>
      </c>
      <c r="K7" s="541"/>
      <c r="L7" s="541" t="s">
        <v>13</v>
      </c>
      <c r="M7" s="541"/>
      <c r="N7" s="541"/>
      <c r="O7" s="541"/>
      <c r="P7" s="541"/>
      <c r="Q7" s="541"/>
      <c r="R7" s="541"/>
      <c r="S7" s="541"/>
      <c r="T7" s="543" t="s">
        <v>14</v>
      </c>
      <c r="U7" s="541" t="s">
        <v>18</v>
      </c>
      <c r="V7" s="541" t="s">
        <v>26</v>
      </c>
      <c r="W7" s="541"/>
      <c r="X7" s="541" t="s">
        <v>15</v>
      </c>
      <c r="Y7" s="541" t="s">
        <v>17</v>
      </c>
      <c r="Z7" s="541"/>
      <c r="AA7" s="541" t="s">
        <v>22</v>
      </c>
      <c r="AB7" s="541" t="s">
        <v>32</v>
      </c>
      <c r="AC7" s="547" t="s">
        <v>31</v>
      </c>
      <c r="AD7" s="547"/>
      <c r="AE7" s="547"/>
      <c r="AF7" s="547"/>
      <c r="AG7" s="541" t="s">
        <v>28</v>
      </c>
      <c r="AH7" s="541" t="s">
        <v>29</v>
      </c>
      <c r="AI7" s="541" t="s">
        <v>1</v>
      </c>
      <c r="AJ7" s="541" t="s">
        <v>2</v>
      </c>
    </row>
    <row r="8" spans="2:36" ht="15.75" customHeight="1">
      <c r="B8" s="544"/>
      <c r="C8" s="544"/>
      <c r="D8" s="544"/>
      <c r="E8" s="553"/>
      <c r="F8" s="544"/>
      <c r="G8" s="553"/>
      <c r="H8" s="542"/>
      <c r="I8" s="542"/>
      <c r="J8" s="542" t="s">
        <v>33</v>
      </c>
      <c r="K8" s="542" t="s">
        <v>19</v>
      </c>
      <c r="L8" s="545" t="s">
        <v>3</v>
      </c>
      <c r="M8" s="545"/>
      <c r="N8" s="545" t="s">
        <v>4</v>
      </c>
      <c r="O8" s="545"/>
      <c r="P8" s="545" t="s">
        <v>5</v>
      </c>
      <c r="Q8" s="545"/>
      <c r="R8" s="545" t="s">
        <v>6</v>
      </c>
      <c r="S8" s="545"/>
      <c r="T8" s="544"/>
      <c r="U8" s="542"/>
      <c r="V8" s="542" t="s">
        <v>23</v>
      </c>
      <c r="W8" s="542" t="s">
        <v>21</v>
      </c>
      <c r="X8" s="542"/>
      <c r="Y8" s="542" t="s">
        <v>23</v>
      </c>
      <c r="Z8" s="542" t="s">
        <v>21</v>
      </c>
      <c r="AA8" s="542"/>
      <c r="AB8" s="542"/>
      <c r="AC8" s="14" t="s">
        <v>3</v>
      </c>
      <c r="AD8" s="14" t="s">
        <v>4</v>
      </c>
      <c r="AE8" s="14" t="s">
        <v>5</v>
      </c>
      <c r="AF8" s="14" t="s">
        <v>6</v>
      </c>
      <c r="AG8" s="542"/>
      <c r="AH8" s="542"/>
      <c r="AI8" s="542"/>
      <c r="AJ8" s="542"/>
    </row>
    <row r="9" spans="2:36" ht="78.75">
      <c r="B9" s="544"/>
      <c r="C9" s="544"/>
      <c r="D9" s="544"/>
      <c r="E9" s="553"/>
      <c r="F9" s="544"/>
      <c r="G9" s="553"/>
      <c r="H9" s="542"/>
      <c r="I9" s="542"/>
      <c r="J9" s="542"/>
      <c r="K9" s="542"/>
      <c r="L9" s="32" t="s">
        <v>11</v>
      </c>
      <c r="M9" s="32" t="s">
        <v>12</v>
      </c>
      <c r="N9" s="32" t="s">
        <v>11</v>
      </c>
      <c r="O9" s="32" t="s">
        <v>12</v>
      </c>
      <c r="P9" s="32" t="s">
        <v>11</v>
      </c>
      <c r="Q9" s="32" t="s">
        <v>12</v>
      </c>
      <c r="R9" s="32" t="s">
        <v>11</v>
      </c>
      <c r="S9" s="32" t="s">
        <v>12</v>
      </c>
      <c r="T9" s="544"/>
      <c r="U9" s="542"/>
      <c r="V9" s="542"/>
      <c r="W9" s="542"/>
      <c r="X9" s="542"/>
      <c r="Y9" s="542"/>
      <c r="Z9" s="542"/>
      <c r="AA9" s="542"/>
      <c r="AB9" s="542"/>
      <c r="AC9" s="14" t="s">
        <v>24</v>
      </c>
      <c r="AD9" s="14" t="s">
        <v>24</v>
      </c>
      <c r="AE9" s="14" t="s">
        <v>24</v>
      </c>
      <c r="AF9" s="14" t="s">
        <v>24</v>
      </c>
      <c r="AG9" s="542"/>
      <c r="AH9" s="542"/>
      <c r="AI9" s="542"/>
      <c r="AJ9" s="542"/>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0" t="s">
        <v>10</v>
      </c>
      <c r="K31" s="551"/>
      <c r="L31" s="548"/>
      <c r="M31" s="549"/>
      <c r="N31" s="548"/>
      <c r="O31" s="549"/>
      <c r="P31" s="548"/>
      <c r="Q31" s="549"/>
      <c r="R31" s="548"/>
      <c r="S31" s="54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311"/>
  <sheetViews>
    <sheetView showGridLines="0" topLeftCell="A4" zoomScale="86" zoomScaleNormal="86" zoomScaleSheetLayoutView="80" workbookViewId="0">
      <selection activeCell="C17" sqref="C17"/>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3">
        <f>SUM(F17:F37)</f>
        <v>0</v>
      </c>
      <c r="F10" s="70"/>
      <c r="G10" s="79"/>
      <c r="H10" s="70"/>
      <c r="I10" s="70"/>
    </row>
    <row r="11" spans="1:555">
      <c r="C11" s="70"/>
      <c r="D11" s="31"/>
      <c r="E11" s="93"/>
      <c r="F11" s="93"/>
      <c r="G11" s="93"/>
      <c r="H11" s="76"/>
      <c r="I11" s="76"/>
      <c r="J11" s="76"/>
      <c r="K11" s="112"/>
    </row>
    <row r="12" spans="1:555" ht="15.75">
      <c r="B12" s="93"/>
      <c r="C12" s="302" t="s">
        <v>391</v>
      </c>
      <c r="D12" s="369" t="str">
        <f>'5. Estudiantes y Graduados'!F10</f>
        <v>5.a.1</v>
      </c>
      <c r="E12" s="93"/>
      <c r="F12" s="93"/>
      <c r="G12" s="93"/>
      <c r="H12" s="76"/>
      <c r="I12" s="76"/>
      <c r="J12" s="76"/>
      <c r="K12" s="112"/>
    </row>
    <row r="13" spans="1:555" ht="18.75">
      <c r="B13" s="93"/>
      <c r="C13" s="210"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Acondicionar el espacio físico en la Dirección de Registro Estudiantil, a través de la compra de mobiliario y equipo en base a la implementaciòn de la nueva estructura propuesta.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120</v>
      </c>
    </row>
    <row r="17" spans="3:12">
      <c r="C17" s="141"/>
      <c r="D17" s="158"/>
      <c r="E17" s="115"/>
      <c r="F17" s="97">
        <f t="shared" ref="F17:F37" si="0">D17*E17</f>
        <v>0</v>
      </c>
      <c r="G17" s="161"/>
      <c r="H17" s="142"/>
      <c r="I17" s="130" t="e">
        <f>VLOOKUP(H17,Presupuesto!$B$11:$C$565,2,0)</f>
        <v>#N/A</v>
      </c>
      <c r="J17" s="218" t="s">
        <v>1453</v>
      </c>
      <c r="K17" s="98" t="s">
        <v>393</v>
      </c>
      <c r="L17" s="98"/>
    </row>
    <row r="18" spans="3:12">
      <c r="C18" s="141"/>
      <c r="D18" s="158"/>
      <c r="E18" s="123"/>
      <c r="F18" s="97">
        <f t="shared" si="0"/>
        <v>0</v>
      </c>
      <c r="G18" s="161"/>
      <c r="H18" s="142"/>
      <c r="I18" s="130" t="e">
        <f>VLOOKUP(H18,Presupuesto!$B$11:$C$565,2,0)</f>
        <v>#N/A</v>
      </c>
      <c r="J18" s="98" t="str">
        <f>$J$17</f>
        <v>Posgrado</v>
      </c>
      <c r="K18" s="98" t="s">
        <v>411</v>
      </c>
      <c r="L18" s="98"/>
    </row>
    <row r="19" spans="3:12">
      <c r="C19" s="141"/>
      <c r="D19" s="158"/>
      <c r="E19" s="123"/>
      <c r="F19" s="97">
        <f t="shared" si="0"/>
        <v>0</v>
      </c>
      <c r="G19" s="161"/>
      <c r="H19" s="142"/>
      <c r="I19" s="130" t="e">
        <f>VLOOKUP(H19,Presupuesto!$B$11:$C$565,2,0)</f>
        <v>#N/A</v>
      </c>
      <c r="J19" s="98" t="str">
        <f t="shared" ref="J19:J36" si="1">$J$17</f>
        <v>Posgrado</v>
      </c>
      <c r="K19" s="98" t="s">
        <v>411</v>
      </c>
      <c r="L19" s="98"/>
    </row>
    <row r="20" spans="3:12">
      <c r="C20" s="141"/>
      <c r="D20" s="158"/>
      <c r="E20" s="123"/>
      <c r="F20" s="97">
        <f t="shared" si="0"/>
        <v>0</v>
      </c>
      <c r="G20" s="161"/>
      <c r="H20" s="142"/>
      <c r="I20" s="130" t="e">
        <f>VLOOKUP(H20,Presupuesto!$B$11:$C$565,2,0)</f>
        <v>#N/A</v>
      </c>
      <c r="J20" s="98" t="str">
        <f t="shared" si="1"/>
        <v>Posgrado</v>
      </c>
      <c r="K20" s="98" t="s">
        <v>411</v>
      </c>
      <c r="L20" s="98"/>
    </row>
    <row r="21" spans="3:12">
      <c r="C21" s="141"/>
      <c r="D21" s="158"/>
      <c r="E21" s="123"/>
      <c r="F21" s="97">
        <f t="shared" si="0"/>
        <v>0</v>
      </c>
      <c r="G21" s="161"/>
      <c r="H21" s="142"/>
      <c r="I21" s="130" t="e">
        <f>VLOOKUP(H21,Presupuesto!$B$11:$C$565,2,0)</f>
        <v>#N/A</v>
      </c>
      <c r="J21" s="98" t="str">
        <f t="shared" si="1"/>
        <v>Posgrado</v>
      </c>
      <c r="K21" s="98" t="s">
        <v>411</v>
      </c>
      <c r="L21" s="98"/>
    </row>
    <row r="22" spans="3:12">
      <c r="C22" s="141"/>
      <c r="D22" s="158"/>
      <c r="E22" s="123"/>
      <c r="F22" s="97">
        <f t="shared" si="0"/>
        <v>0</v>
      </c>
      <c r="G22" s="161"/>
      <c r="H22" s="142"/>
      <c r="I22" s="130" t="e">
        <f>VLOOKUP(H22,Presupuesto!$B$11:$C$565,2,0)</f>
        <v>#N/A</v>
      </c>
      <c r="J22" s="98" t="str">
        <f t="shared" si="1"/>
        <v>Posgrado</v>
      </c>
      <c r="K22" s="98" t="s">
        <v>400</v>
      </c>
      <c r="L22" s="98"/>
    </row>
    <row r="23" spans="3:12">
      <c r="C23" s="141"/>
      <c r="D23" s="158"/>
      <c r="E23" s="123"/>
      <c r="F23" s="97">
        <f t="shared" si="0"/>
        <v>0</v>
      </c>
      <c r="G23" s="161"/>
      <c r="H23" s="142"/>
      <c r="I23" s="130" t="e">
        <f>VLOOKUP(H23,Presupuesto!$B$11:$C$565,2,0)</f>
        <v>#N/A</v>
      </c>
      <c r="J23" s="98" t="str">
        <f t="shared" si="1"/>
        <v>Posgrado</v>
      </c>
      <c r="K23" s="98" t="s">
        <v>411</v>
      </c>
      <c r="L23" s="98"/>
    </row>
    <row r="24" spans="3:12">
      <c r="C24" s="141"/>
      <c r="D24" s="158"/>
      <c r="E24" s="123"/>
      <c r="F24" s="97">
        <f t="shared" si="0"/>
        <v>0</v>
      </c>
      <c r="G24" s="161"/>
      <c r="H24" s="142"/>
      <c r="I24" s="130" t="e">
        <f>VLOOKUP(H24,Presupuesto!$B$11:$C$565,2,0)</f>
        <v>#N/A</v>
      </c>
      <c r="J24" s="98" t="str">
        <f t="shared" si="1"/>
        <v>Posgrado</v>
      </c>
      <c r="K24" s="98" t="s">
        <v>411</v>
      </c>
      <c r="L24" s="98"/>
    </row>
    <row r="25" spans="3:12">
      <c r="C25" s="141"/>
      <c r="D25" s="158"/>
      <c r="E25" s="123"/>
      <c r="F25" s="97">
        <f t="shared" si="0"/>
        <v>0</v>
      </c>
      <c r="G25" s="161"/>
      <c r="H25" s="142"/>
      <c r="I25" s="130" t="e">
        <f>VLOOKUP(H25,Presupuesto!$B$11:$C$565,2,0)</f>
        <v>#N/A</v>
      </c>
      <c r="J25" s="98" t="str">
        <f t="shared" si="1"/>
        <v>Posgrado</v>
      </c>
      <c r="K25" s="98" t="s">
        <v>411</v>
      </c>
      <c r="L25" s="98"/>
    </row>
    <row r="26" spans="3:12">
      <c r="C26" s="141"/>
      <c r="D26" s="158"/>
      <c r="E26" s="123"/>
      <c r="F26" s="97">
        <f t="shared" si="0"/>
        <v>0</v>
      </c>
      <c r="G26" s="161"/>
      <c r="H26" s="142"/>
      <c r="I26" s="130" t="e">
        <f>VLOOKUP(H26,Presupuesto!$B$11:$C$565,2,0)</f>
        <v>#N/A</v>
      </c>
      <c r="J26" s="98" t="str">
        <f t="shared" si="1"/>
        <v>Posgrado</v>
      </c>
      <c r="K26" s="98" t="s">
        <v>411</v>
      </c>
      <c r="L26" s="98"/>
    </row>
    <row r="27" spans="3:12">
      <c r="C27" s="143"/>
      <c r="D27" s="158"/>
      <c r="E27" s="118"/>
      <c r="F27" s="97">
        <f t="shared" si="0"/>
        <v>0</v>
      </c>
      <c r="G27" s="161"/>
      <c r="H27" s="144"/>
      <c r="I27" s="130" t="e">
        <f>VLOOKUP(H27,Presupuesto!$B$11:$C$565,2,0)</f>
        <v>#N/A</v>
      </c>
      <c r="J27" s="98" t="str">
        <f t="shared" si="1"/>
        <v>Posgrado</v>
      </c>
      <c r="K27" s="98" t="s">
        <v>411</v>
      </c>
      <c r="L27" s="98"/>
    </row>
    <row r="28" spans="3:12">
      <c r="C28" s="143"/>
      <c r="D28" s="158"/>
      <c r="E28" s="118"/>
      <c r="F28" s="97">
        <f t="shared" si="0"/>
        <v>0</v>
      </c>
      <c r="G28" s="161"/>
      <c r="H28" s="144"/>
      <c r="I28" s="130" t="e">
        <f>VLOOKUP(H28,Presupuesto!$B$11:$C$565,2,0)</f>
        <v>#N/A</v>
      </c>
      <c r="J28" s="98" t="str">
        <f t="shared" si="1"/>
        <v>Posgrado</v>
      </c>
      <c r="K28" s="98" t="s">
        <v>411</v>
      </c>
      <c r="L28" s="98"/>
    </row>
    <row r="29" spans="3:12">
      <c r="C29" s="143"/>
      <c r="D29" s="158"/>
      <c r="E29" s="118"/>
      <c r="F29" s="97">
        <f t="shared" si="0"/>
        <v>0</v>
      </c>
      <c r="G29" s="161"/>
      <c r="H29" s="144"/>
      <c r="I29" s="130" t="e">
        <f>VLOOKUP(H29,Presupuesto!$B$11:$C$565,2,0)</f>
        <v>#N/A</v>
      </c>
      <c r="J29" s="98" t="str">
        <f t="shared" si="1"/>
        <v>Posgrado</v>
      </c>
      <c r="K29" s="98" t="s">
        <v>411</v>
      </c>
      <c r="L29" s="98"/>
    </row>
    <row r="30" spans="3:12">
      <c r="C30" s="143"/>
      <c r="D30" s="158"/>
      <c r="E30" s="118"/>
      <c r="F30" s="97">
        <f t="shared" si="0"/>
        <v>0</v>
      </c>
      <c r="G30" s="161"/>
      <c r="H30" s="144"/>
      <c r="I30" s="130" t="e">
        <f>VLOOKUP(H30,Presupuesto!$B$11:$C$565,2,0)</f>
        <v>#N/A</v>
      </c>
      <c r="J30" s="98" t="str">
        <f t="shared" si="1"/>
        <v>Posgrado</v>
      </c>
      <c r="K30" s="98" t="s">
        <v>411</v>
      </c>
      <c r="L30" s="98"/>
    </row>
    <row r="31" spans="3:12">
      <c r="C31" s="143"/>
      <c r="D31" s="158"/>
      <c r="E31" s="118"/>
      <c r="F31" s="97">
        <f t="shared" si="0"/>
        <v>0</v>
      </c>
      <c r="G31" s="161"/>
      <c r="H31" s="144"/>
      <c r="I31" s="130" t="e">
        <f>VLOOKUP(H31,Presupuesto!$B$11:$C$565,2,0)</f>
        <v>#N/A</v>
      </c>
      <c r="J31" s="98" t="str">
        <f t="shared" si="1"/>
        <v>Posgrado</v>
      </c>
      <c r="K31" s="98" t="s">
        <v>411</v>
      </c>
      <c r="L31" s="98"/>
    </row>
    <row r="32" spans="3:12">
      <c r="C32" s="143"/>
      <c r="D32" s="158"/>
      <c r="E32" s="118"/>
      <c r="F32" s="97">
        <f t="shared" si="0"/>
        <v>0</v>
      </c>
      <c r="G32" s="161"/>
      <c r="H32" s="144"/>
      <c r="I32" s="130" t="e">
        <f>VLOOKUP(H32,Presupuesto!$B$11:$C$565,2,0)</f>
        <v>#N/A</v>
      </c>
      <c r="J32" s="98" t="str">
        <f t="shared" si="1"/>
        <v>Posgrado</v>
      </c>
      <c r="K32" s="98" t="s">
        <v>411</v>
      </c>
      <c r="L32" s="98"/>
    </row>
    <row r="33" spans="3:12">
      <c r="C33" s="145"/>
      <c r="D33" s="158"/>
      <c r="E33" s="118"/>
      <c r="F33" s="97">
        <f t="shared" si="0"/>
        <v>0</v>
      </c>
      <c r="G33" s="161"/>
      <c r="H33" s="146"/>
      <c r="I33" s="130" t="e">
        <f>VLOOKUP(H33,Presupuesto!$B$11:$C$565,2,0)</f>
        <v>#N/A</v>
      </c>
      <c r="J33" s="98" t="str">
        <f t="shared" si="1"/>
        <v>Posgrado</v>
      </c>
      <c r="K33" s="98" t="s">
        <v>402</v>
      </c>
      <c r="L33" s="98"/>
    </row>
    <row r="34" spans="3:12">
      <c r="C34" s="145"/>
      <c r="D34" s="158"/>
      <c r="E34" s="118"/>
      <c r="F34" s="97">
        <f t="shared" si="0"/>
        <v>0</v>
      </c>
      <c r="G34" s="161"/>
      <c r="H34" s="146"/>
      <c r="I34" s="130" t="e">
        <f>VLOOKUP(H34,Presupuesto!$B$11:$C$565,2,0)</f>
        <v>#N/A</v>
      </c>
      <c r="J34" s="98" t="str">
        <f t="shared" si="1"/>
        <v>Posgrado</v>
      </c>
      <c r="K34" s="98" t="s">
        <v>411</v>
      </c>
      <c r="L34" s="98"/>
    </row>
    <row r="35" spans="3:12">
      <c r="C35" s="145"/>
      <c r="D35" s="158"/>
      <c r="E35" s="118"/>
      <c r="F35" s="97">
        <f t="shared" si="0"/>
        <v>0</v>
      </c>
      <c r="G35" s="161"/>
      <c r="H35" s="146"/>
      <c r="I35" s="130" t="e">
        <f>VLOOKUP(H35,Presupuesto!$B$11:$C$565,2,0)</f>
        <v>#N/A</v>
      </c>
      <c r="J35" s="98" t="str">
        <f t="shared" si="1"/>
        <v>Posgrado</v>
      </c>
      <c r="K35" s="98" t="s">
        <v>411</v>
      </c>
      <c r="L35" s="98"/>
    </row>
    <row r="36" spans="3:12">
      <c r="C36" s="145"/>
      <c r="D36" s="158"/>
      <c r="E36" s="118"/>
      <c r="F36" s="97">
        <f t="shared" si="0"/>
        <v>0</v>
      </c>
      <c r="G36" s="161"/>
      <c r="H36" s="146"/>
      <c r="I36" s="130" t="e">
        <f>VLOOKUP(H36,Presupuesto!$B$11:$C$565,2,0)</f>
        <v>#N/A</v>
      </c>
      <c r="J36" s="98" t="str">
        <f t="shared" si="1"/>
        <v>Posgrado</v>
      </c>
      <c r="K36" s="98" t="s">
        <v>411</v>
      </c>
      <c r="L36" s="98"/>
    </row>
    <row r="37" spans="3:12" ht="15.75" thickBot="1">
      <c r="C37" s="147"/>
      <c r="D37" s="222"/>
      <c r="E37" s="103"/>
      <c r="F37" s="105">
        <f t="shared" si="0"/>
        <v>0</v>
      </c>
      <c r="G37" s="162"/>
      <c r="H37" s="148"/>
      <c r="I37" s="132" t="e">
        <f>VLOOKUP(H37,Presupuesto!$B$11:$C$565,2,0)</f>
        <v>#N/A</v>
      </c>
      <c r="J37" s="106" t="str">
        <f t="shared" ref="J37" si="2">$J$20</f>
        <v>Posgrado</v>
      </c>
      <c r="K37" s="124" t="s">
        <v>393</v>
      </c>
      <c r="L37" s="106"/>
    </row>
    <row r="38" spans="3:12">
      <c r="F38" s="90"/>
      <c r="G38" s="89"/>
      <c r="H38" s="90"/>
      <c r="I38" s="90"/>
    </row>
    <row r="39" spans="3:12" ht="15.75" thickBot="1"/>
    <row r="40" spans="3:12" ht="15.75" thickBot="1">
      <c r="C40" s="157" t="s">
        <v>53</v>
      </c>
      <c r="D40" s="373">
        <f>SUM(F47:F67)</f>
        <v>0</v>
      </c>
      <c r="F40" s="70"/>
      <c r="G40" s="79"/>
      <c r="H40" s="70"/>
      <c r="I40" s="70"/>
    </row>
    <row r="41" spans="3:12">
      <c r="C41" s="70"/>
      <c r="D41" s="31"/>
      <c r="E41" s="93"/>
      <c r="F41" s="93"/>
      <c r="G41" s="93"/>
      <c r="H41" s="76"/>
      <c r="I41" s="76"/>
      <c r="J41" s="76"/>
      <c r="K41" s="112"/>
    </row>
    <row r="42" spans="3:12" ht="15.75">
      <c r="C42" s="302" t="s">
        <v>391</v>
      </c>
      <c r="D42" s="369" t="str">
        <f>'5. Estudiantes y Graduados'!F11</f>
        <v>5.a.2</v>
      </c>
      <c r="E42" s="93"/>
      <c r="F42" s="93"/>
      <c r="G42" s="93"/>
      <c r="H42" s="76"/>
      <c r="I42" s="76"/>
      <c r="J42" s="76"/>
      <c r="K42" s="112"/>
    </row>
    <row r="43" spans="3:12" ht="18.75">
      <c r="C43" s="210" t="str">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Continuar el proceso de Depurar la información de los estudiantes de la UNAH a realizarse por personal de ésta Dirección.</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c r="D47" s="158"/>
      <c r="E47" s="115"/>
      <c r="F47" s="97">
        <f t="shared" ref="F47:F67" si="3">D47*E47</f>
        <v>0</v>
      </c>
      <c r="G47" s="161"/>
      <c r="H47" s="142"/>
      <c r="I47" s="130" t="e">
        <f>VLOOKUP(H47,Presupuesto!$B$11:$C$565,2,0)</f>
        <v>#N/A</v>
      </c>
      <c r="J47" s="218" t="s">
        <v>1453</v>
      </c>
      <c r="K47" s="98" t="s">
        <v>393</v>
      </c>
      <c r="L47" s="98"/>
    </row>
    <row r="48" spans="3:12">
      <c r="C48" s="141"/>
      <c r="D48" s="158"/>
      <c r="E48" s="123"/>
      <c r="F48" s="97">
        <f t="shared" si="3"/>
        <v>0</v>
      </c>
      <c r="G48" s="161"/>
      <c r="H48" s="142"/>
      <c r="I48" s="130" t="e">
        <f>VLOOKUP(H48,Presupuesto!$B$11:$C$565,2,0)</f>
        <v>#N/A</v>
      </c>
      <c r="J48" s="98" t="str">
        <f>$J$47</f>
        <v>Posgrado</v>
      </c>
      <c r="K48" s="98" t="s">
        <v>411</v>
      </c>
      <c r="L48" s="98"/>
    </row>
    <row r="49" spans="3:12">
      <c r="C49" s="141"/>
      <c r="D49" s="158"/>
      <c r="E49" s="123"/>
      <c r="F49" s="97">
        <f t="shared" si="3"/>
        <v>0</v>
      </c>
      <c r="G49" s="161"/>
      <c r="H49" s="142"/>
      <c r="I49" s="130" t="e">
        <f>VLOOKUP(H49,Presupuesto!$B$11:$C$565,2,0)</f>
        <v>#N/A</v>
      </c>
      <c r="J49" s="98" t="str">
        <f t="shared" ref="J49:J67" si="4">$J$47</f>
        <v>Posgrado</v>
      </c>
      <c r="K49" s="98" t="s">
        <v>411</v>
      </c>
      <c r="L49" s="98"/>
    </row>
    <row r="50" spans="3:12">
      <c r="C50" s="141"/>
      <c r="D50" s="158"/>
      <c r="E50" s="123"/>
      <c r="F50" s="97">
        <f t="shared" si="3"/>
        <v>0</v>
      </c>
      <c r="G50" s="161"/>
      <c r="H50" s="142"/>
      <c r="I50" s="130" t="e">
        <f>VLOOKUP(H50,Presupuesto!$B$11:$C$565,2,0)</f>
        <v>#N/A</v>
      </c>
      <c r="J50" s="98" t="str">
        <f t="shared" si="4"/>
        <v>Posgrado</v>
      </c>
      <c r="K50" s="98" t="s">
        <v>411</v>
      </c>
      <c r="L50" s="98"/>
    </row>
    <row r="51" spans="3:12">
      <c r="C51" s="141"/>
      <c r="D51" s="158"/>
      <c r="E51" s="123"/>
      <c r="F51" s="97">
        <f t="shared" si="3"/>
        <v>0</v>
      </c>
      <c r="G51" s="161"/>
      <c r="H51" s="142"/>
      <c r="I51" s="130" t="e">
        <f>VLOOKUP(H51,Presupuesto!$B$11:$C$565,2,0)</f>
        <v>#N/A</v>
      </c>
      <c r="J51" s="98" t="str">
        <f t="shared" si="4"/>
        <v>Posgrado</v>
      </c>
      <c r="K51" s="98" t="s">
        <v>411</v>
      </c>
      <c r="L51" s="98"/>
    </row>
    <row r="52" spans="3:12">
      <c r="C52" s="141"/>
      <c r="D52" s="158"/>
      <c r="E52" s="123"/>
      <c r="F52" s="97">
        <f t="shared" si="3"/>
        <v>0</v>
      </c>
      <c r="G52" s="161"/>
      <c r="H52" s="142"/>
      <c r="I52" s="130" t="e">
        <f>VLOOKUP(H52,Presupuesto!$B$11:$C$565,2,0)</f>
        <v>#N/A</v>
      </c>
      <c r="J52" s="98" t="str">
        <f t="shared" si="4"/>
        <v>Posgrado</v>
      </c>
      <c r="K52" s="98" t="s">
        <v>400</v>
      </c>
      <c r="L52" s="98"/>
    </row>
    <row r="53" spans="3:12">
      <c r="C53" s="141"/>
      <c r="D53" s="158"/>
      <c r="E53" s="123"/>
      <c r="F53" s="97">
        <f t="shared" si="3"/>
        <v>0</v>
      </c>
      <c r="G53" s="161"/>
      <c r="H53" s="142"/>
      <c r="I53" s="130" t="e">
        <f>VLOOKUP(H53,Presupuesto!$B$11:$C$565,2,0)</f>
        <v>#N/A</v>
      </c>
      <c r="J53" s="98" t="str">
        <f t="shared" si="4"/>
        <v>Posgrado</v>
      </c>
      <c r="K53" s="98" t="s">
        <v>411</v>
      </c>
      <c r="L53" s="98"/>
    </row>
    <row r="54" spans="3:12">
      <c r="C54" s="141"/>
      <c r="D54" s="158"/>
      <c r="E54" s="123"/>
      <c r="F54" s="97">
        <f t="shared" si="3"/>
        <v>0</v>
      </c>
      <c r="G54" s="161"/>
      <c r="H54" s="142"/>
      <c r="I54" s="130" t="e">
        <f>VLOOKUP(H54,Presupuesto!$B$11:$C$565,2,0)</f>
        <v>#N/A</v>
      </c>
      <c r="J54" s="98" t="str">
        <f t="shared" si="4"/>
        <v>Posgrado</v>
      </c>
      <c r="K54" s="98" t="s">
        <v>411</v>
      </c>
      <c r="L54" s="98"/>
    </row>
    <row r="55" spans="3:12">
      <c r="C55" s="141"/>
      <c r="D55" s="158"/>
      <c r="E55" s="123"/>
      <c r="F55" s="97">
        <f t="shared" si="3"/>
        <v>0</v>
      </c>
      <c r="G55" s="161"/>
      <c r="H55" s="142"/>
      <c r="I55" s="130" t="e">
        <f>VLOOKUP(H55,Presupuesto!$B$11:$C$565,2,0)</f>
        <v>#N/A</v>
      </c>
      <c r="J55" s="98" t="str">
        <f t="shared" si="4"/>
        <v>Posgrado</v>
      </c>
      <c r="K55" s="98" t="s">
        <v>411</v>
      </c>
      <c r="L55" s="98"/>
    </row>
    <row r="56" spans="3:12">
      <c r="C56" s="141"/>
      <c r="D56" s="158"/>
      <c r="E56" s="123"/>
      <c r="F56" s="97">
        <f t="shared" si="3"/>
        <v>0</v>
      </c>
      <c r="G56" s="161"/>
      <c r="H56" s="142"/>
      <c r="I56" s="130" t="e">
        <f>VLOOKUP(H56,Presupuesto!$B$11:$C$565,2,0)</f>
        <v>#N/A</v>
      </c>
      <c r="J56" s="98" t="str">
        <f t="shared" si="4"/>
        <v>Posgrado</v>
      </c>
      <c r="K56" s="98" t="s">
        <v>411</v>
      </c>
      <c r="L56" s="98"/>
    </row>
    <row r="57" spans="3:12">
      <c r="C57" s="143"/>
      <c r="D57" s="158"/>
      <c r="E57" s="118"/>
      <c r="F57" s="97">
        <f t="shared" si="3"/>
        <v>0</v>
      </c>
      <c r="G57" s="161"/>
      <c r="H57" s="144"/>
      <c r="I57" s="130" t="e">
        <f>VLOOKUP(H57,Presupuesto!$B$11:$C$565,2,0)</f>
        <v>#N/A</v>
      </c>
      <c r="J57" s="98" t="str">
        <f t="shared" si="4"/>
        <v>Posgrado</v>
      </c>
      <c r="K57" s="98" t="s">
        <v>411</v>
      </c>
      <c r="L57" s="98"/>
    </row>
    <row r="58" spans="3:12">
      <c r="C58" s="143"/>
      <c r="D58" s="158"/>
      <c r="E58" s="118"/>
      <c r="F58" s="97">
        <f t="shared" si="3"/>
        <v>0</v>
      </c>
      <c r="G58" s="161"/>
      <c r="H58" s="144"/>
      <c r="I58" s="130" t="e">
        <f>VLOOKUP(H58,Presupuesto!$B$11:$C$565,2,0)</f>
        <v>#N/A</v>
      </c>
      <c r="J58" s="98" t="str">
        <f t="shared" si="4"/>
        <v>Posgrado</v>
      </c>
      <c r="K58" s="98" t="s">
        <v>411</v>
      </c>
      <c r="L58" s="98"/>
    </row>
    <row r="59" spans="3:12">
      <c r="C59" s="143"/>
      <c r="D59" s="158"/>
      <c r="E59" s="118"/>
      <c r="F59" s="97">
        <f t="shared" si="3"/>
        <v>0</v>
      </c>
      <c r="G59" s="161"/>
      <c r="H59" s="144"/>
      <c r="I59" s="130" t="e">
        <f>VLOOKUP(H59,Presupuesto!$B$11:$C$565,2,0)</f>
        <v>#N/A</v>
      </c>
      <c r="J59" s="98" t="str">
        <f t="shared" si="4"/>
        <v>Posgrado</v>
      </c>
      <c r="K59" s="98" t="s">
        <v>411</v>
      </c>
      <c r="L59" s="98"/>
    </row>
    <row r="60" spans="3:12">
      <c r="C60" s="143"/>
      <c r="D60" s="158"/>
      <c r="E60" s="118"/>
      <c r="F60" s="97">
        <f t="shared" si="3"/>
        <v>0</v>
      </c>
      <c r="G60" s="161"/>
      <c r="H60" s="144"/>
      <c r="I60" s="130" t="e">
        <f>VLOOKUP(H60,Presupuesto!$B$11:$C$565,2,0)</f>
        <v>#N/A</v>
      </c>
      <c r="J60" s="98" t="str">
        <f t="shared" si="4"/>
        <v>Posgrado</v>
      </c>
      <c r="K60" s="98" t="s">
        <v>411</v>
      </c>
      <c r="L60" s="98"/>
    </row>
    <row r="61" spans="3:12">
      <c r="C61" s="143"/>
      <c r="D61" s="158"/>
      <c r="E61" s="118"/>
      <c r="F61" s="97">
        <f t="shared" si="3"/>
        <v>0</v>
      </c>
      <c r="G61" s="161"/>
      <c r="H61" s="144"/>
      <c r="I61" s="130" t="e">
        <f>VLOOKUP(H61,Presupuesto!$B$11:$C$565,2,0)</f>
        <v>#N/A</v>
      </c>
      <c r="J61" s="98" t="str">
        <f t="shared" si="4"/>
        <v>Posgrado</v>
      </c>
      <c r="K61" s="98" t="s">
        <v>411</v>
      </c>
      <c r="L61" s="98"/>
    </row>
    <row r="62" spans="3:12">
      <c r="C62" s="143"/>
      <c r="D62" s="158"/>
      <c r="E62" s="118"/>
      <c r="F62" s="97">
        <f t="shared" si="3"/>
        <v>0</v>
      </c>
      <c r="G62" s="161"/>
      <c r="H62" s="144"/>
      <c r="I62" s="130" t="e">
        <f>VLOOKUP(H62,Presupuesto!$B$11:$C$565,2,0)</f>
        <v>#N/A</v>
      </c>
      <c r="J62" s="98" t="str">
        <f t="shared" si="4"/>
        <v>Posgrado</v>
      </c>
      <c r="K62" s="98" t="s">
        <v>411</v>
      </c>
      <c r="L62" s="98"/>
    </row>
    <row r="63" spans="3:12">
      <c r="C63" s="145"/>
      <c r="D63" s="158"/>
      <c r="E63" s="118"/>
      <c r="F63" s="97">
        <f t="shared" si="3"/>
        <v>0</v>
      </c>
      <c r="G63" s="161"/>
      <c r="H63" s="146"/>
      <c r="I63" s="130" t="e">
        <f>VLOOKUP(H63,Presupuesto!$B$11:$C$565,2,0)</f>
        <v>#N/A</v>
      </c>
      <c r="J63" s="98" t="str">
        <f t="shared" si="4"/>
        <v>Posgrado</v>
      </c>
      <c r="K63" s="98" t="s">
        <v>402</v>
      </c>
      <c r="L63" s="98"/>
    </row>
    <row r="64" spans="3:12">
      <c r="C64" s="145"/>
      <c r="D64" s="158"/>
      <c r="E64" s="118"/>
      <c r="F64" s="97">
        <f t="shared" si="3"/>
        <v>0</v>
      </c>
      <c r="G64" s="161"/>
      <c r="H64" s="146"/>
      <c r="I64" s="130" t="e">
        <f>VLOOKUP(H64,Presupuesto!$B$11:$C$565,2,0)</f>
        <v>#N/A</v>
      </c>
      <c r="J64" s="98" t="str">
        <f t="shared" si="4"/>
        <v>Posgrado</v>
      </c>
      <c r="K64" s="98" t="s">
        <v>411</v>
      </c>
      <c r="L64" s="98"/>
    </row>
    <row r="65" spans="3:12">
      <c r="C65" s="145"/>
      <c r="D65" s="158"/>
      <c r="E65" s="118"/>
      <c r="F65" s="97">
        <f t="shared" si="3"/>
        <v>0</v>
      </c>
      <c r="G65" s="161"/>
      <c r="H65" s="146"/>
      <c r="I65" s="130" t="e">
        <f>VLOOKUP(H65,Presupuesto!$B$11:$C$565,2,0)</f>
        <v>#N/A</v>
      </c>
      <c r="J65" s="98" t="str">
        <f t="shared" si="4"/>
        <v>Posgrado</v>
      </c>
      <c r="K65" s="98" t="s">
        <v>411</v>
      </c>
      <c r="L65" s="98"/>
    </row>
    <row r="66" spans="3:12">
      <c r="C66" s="145"/>
      <c r="D66" s="158"/>
      <c r="E66" s="118"/>
      <c r="F66" s="97">
        <f t="shared" si="3"/>
        <v>0</v>
      </c>
      <c r="G66" s="161"/>
      <c r="H66" s="146"/>
      <c r="I66" s="130" t="e">
        <f>VLOOKUP(H66,Presupuesto!$B$11:$C$565,2,0)</f>
        <v>#N/A</v>
      </c>
      <c r="J66" s="98" t="str">
        <f t="shared" si="4"/>
        <v>Posgrado</v>
      </c>
      <c r="K66" s="98" t="s">
        <v>411</v>
      </c>
      <c r="L66" s="98"/>
    </row>
    <row r="67" spans="3:12" ht="15.75" thickBot="1">
      <c r="C67" s="147"/>
      <c r="D67" s="222"/>
      <c r="E67" s="103"/>
      <c r="F67" s="105">
        <f t="shared" si="3"/>
        <v>0</v>
      </c>
      <c r="G67" s="162"/>
      <c r="H67" s="148"/>
      <c r="I67" s="132" t="e">
        <f>VLOOKUP(H67,Presupuesto!$B$11:$C$565,2,0)</f>
        <v>#N/A</v>
      </c>
      <c r="J67" s="106" t="str">
        <f t="shared" si="4"/>
        <v>Posgrado</v>
      </c>
      <c r="K67" s="124" t="s">
        <v>393</v>
      </c>
      <c r="L67" s="106"/>
    </row>
    <row r="69" spans="3:12" ht="15.75" thickBot="1"/>
    <row r="70" spans="3:12" ht="15.75" thickBot="1">
      <c r="C70" s="157" t="s">
        <v>53</v>
      </c>
      <c r="D70" s="373">
        <f>SUM(F77:F97)</f>
        <v>0</v>
      </c>
      <c r="F70" s="70"/>
      <c r="G70" s="79"/>
      <c r="H70" s="70"/>
      <c r="I70" s="70"/>
    </row>
    <row r="71" spans="3:12">
      <c r="C71" s="70"/>
      <c r="D71" s="31"/>
      <c r="E71" s="93"/>
      <c r="F71" s="93"/>
      <c r="G71" s="93"/>
      <c r="H71" s="76"/>
      <c r="I71" s="76"/>
      <c r="J71" s="76"/>
      <c r="K71" s="112"/>
    </row>
    <row r="72" spans="3:12" ht="15.75">
      <c r="C72" s="302" t="s">
        <v>391</v>
      </c>
      <c r="D72" s="369" t="str">
        <f>'5. Estudiantes y Graduados'!F12</f>
        <v>5.a.3</v>
      </c>
      <c r="E72" s="93"/>
      <c r="F72" s="93"/>
      <c r="G72" s="93"/>
      <c r="H72" s="76"/>
      <c r="I72" s="76"/>
      <c r="J72" s="76"/>
      <c r="K72" s="112"/>
    </row>
    <row r="73" spans="3:12" ht="18.75">
      <c r="C73" s="210"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Capacitar al personal de la Dirección para fortalecer sus habilidades y desarrollar en ellos nuevas competencias que contribuyan a mejorar cada uno de los servicios que brinda ésta Dirección, como ser: estadística, office, excel avanzado.</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c r="D77" s="158"/>
      <c r="E77" s="115"/>
      <c r="F77" s="97">
        <f t="shared" ref="F77:F97" si="5">D77*E77</f>
        <v>0</v>
      </c>
      <c r="G77" s="161"/>
      <c r="H77" s="142"/>
      <c r="I77" s="130" t="e">
        <f>VLOOKUP(H77,Presupuesto!$B$11:$C$565,2,0)</f>
        <v>#N/A</v>
      </c>
      <c r="J77" s="218" t="s">
        <v>1453</v>
      </c>
      <c r="K77" s="98" t="s">
        <v>393</v>
      </c>
      <c r="L77" s="98"/>
    </row>
    <row r="78" spans="3:12">
      <c r="C78" s="141"/>
      <c r="D78" s="158"/>
      <c r="E78" s="123"/>
      <c r="F78" s="97">
        <f t="shared" si="5"/>
        <v>0</v>
      </c>
      <c r="G78" s="161"/>
      <c r="H78" s="142"/>
      <c r="I78" s="130" t="e">
        <f>VLOOKUP(H78,Presupuesto!$B$11:$C$565,2,0)</f>
        <v>#N/A</v>
      </c>
      <c r="J78" s="98" t="str">
        <f>$J$77</f>
        <v>Posgrado</v>
      </c>
      <c r="K78" s="98" t="s">
        <v>411</v>
      </c>
      <c r="L78" s="98"/>
    </row>
    <row r="79" spans="3:12">
      <c r="C79" s="141"/>
      <c r="D79" s="158"/>
      <c r="E79" s="123"/>
      <c r="F79" s="97">
        <f t="shared" si="5"/>
        <v>0</v>
      </c>
      <c r="G79" s="161"/>
      <c r="H79" s="142"/>
      <c r="I79" s="130" t="e">
        <f>VLOOKUP(H79,Presupuesto!$B$11:$C$565,2,0)</f>
        <v>#N/A</v>
      </c>
      <c r="J79" s="98" t="str">
        <f t="shared" ref="J79:J97" si="6">$J$77</f>
        <v>Posgrado</v>
      </c>
      <c r="K79" s="98" t="s">
        <v>411</v>
      </c>
      <c r="L79" s="98"/>
    </row>
    <row r="80" spans="3:12">
      <c r="C80" s="141"/>
      <c r="D80" s="158"/>
      <c r="E80" s="123"/>
      <c r="F80" s="97">
        <f t="shared" si="5"/>
        <v>0</v>
      </c>
      <c r="G80" s="161"/>
      <c r="H80" s="142"/>
      <c r="I80" s="130" t="e">
        <f>VLOOKUP(H80,Presupuesto!$B$11:$C$565,2,0)</f>
        <v>#N/A</v>
      </c>
      <c r="J80" s="98" t="str">
        <f t="shared" si="6"/>
        <v>Posgrado</v>
      </c>
      <c r="K80" s="98" t="s">
        <v>411</v>
      </c>
      <c r="L80" s="98"/>
    </row>
    <row r="81" spans="3:12">
      <c r="C81" s="141"/>
      <c r="D81" s="158"/>
      <c r="E81" s="123"/>
      <c r="F81" s="97">
        <f t="shared" si="5"/>
        <v>0</v>
      </c>
      <c r="G81" s="161"/>
      <c r="H81" s="142"/>
      <c r="I81" s="130" t="e">
        <f>VLOOKUP(H81,Presupuesto!$B$11:$C$565,2,0)</f>
        <v>#N/A</v>
      </c>
      <c r="J81" s="98" t="str">
        <f t="shared" si="6"/>
        <v>Posgrado</v>
      </c>
      <c r="K81" s="98" t="s">
        <v>411</v>
      </c>
      <c r="L81" s="98"/>
    </row>
    <row r="82" spans="3:12">
      <c r="C82" s="141"/>
      <c r="D82" s="158"/>
      <c r="E82" s="123"/>
      <c r="F82" s="97">
        <f t="shared" si="5"/>
        <v>0</v>
      </c>
      <c r="G82" s="161"/>
      <c r="H82" s="142"/>
      <c r="I82" s="130" t="e">
        <f>VLOOKUP(H82,Presupuesto!$B$11:$C$565,2,0)</f>
        <v>#N/A</v>
      </c>
      <c r="J82" s="98" t="str">
        <f t="shared" si="6"/>
        <v>Posgrado</v>
      </c>
      <c r="K82" s="98" t="s">
        <v>400</v>
      </c>
      <c r="L82" s="98"/>
    </row>
    <row r="83" spans="3:12">
      <c r="C83" s="141"/>
      <c r="D83" s="158"/>
      <c r="E83" s="123"/>
      <c r="F83" s="97">
        <f t="shared" si="5"/>
        <v>0</v>
      </c>
      <c r="G83" s="161"/>
      <c r="H83" s="142"/>
      <c r="I83" s="130" t="e">
        <f>VLOOKUP(H83,Presupuesto!$B$11:$C$565,2,0)</f>
        <v>#N/A</v>
      </c>
      <c r="J83" s="98" t="str">
        <f t="shared" si="6"/>
        <v>Posgrado</v>
      </c>
      <c r="K83" s="98" t="s">
        <v>411</v>
      </c>
      <c r="L83" s="98"/>
    </row>
    <row r="84" spans="3:12">
      <c r="C84" s="141"/>
      <c r="D84" s="158"/>
      <c r="E84" s="123"/>
      <c r="F84" s="97">
        <f t="shared" si="5"/>
        <v>0</v>
      </c>
      <c r="G84" s="161"/>
      <c r="H84" s="142"/>
      <c r="I84" s="130" t="e">
        <f>VLOOKUP(H84,Presupuesto!$B$11:$C$565,2,0)</f>
        <v>#N/A</v>
      </c>
      <c r="J84" s="98" t="str">
        <f t="shared" si="6"/>
        <v>Posgrado</v>
      </c>
      <c r="K84" s="98" t="s">
        <v>411</v>
      </c>
      <c r="L84" s="98"/>
    </row>
    <row r="85" spans="3:12">
      <c r="C85" s="141"/>
      <c r="D85" s="158"/>
      <c r="E85" s="123"/>
      <c r="F85" s="97">
        <f t="shared" si="5"/>
        <v>0</v>
      </c>
      <c r="G85" s="161"/>
      <c r="H85" s="142"/>
      <c r="I85" s="130" t="e">
        <f>VLOOKUP(H85,Presupuesto!$B$11:$C$565,2,0)</f>
        <v>#N/A</v>
      </c>
      <c r="J85" s="98" t="str">
        <f t="shared" si="6"/>
        <v>Posgrado</v>
      </c>
      <c r="K85" s="98" t="s">
        <v>411</v>
      </c>
      <c r="L85" s="98"/>
    </row>
    <row r="86" spans="3:12">
      <c r="C86" s="141"/>
      <c r="D86" s="158"/>
      <c r="E86" s="123"/>
      <c r="F86" s="97">
        <f t="shared" si="5"/>
        <v>0</v>
      </c>
      <c r="G86" s="161"/>
      <c r="H86" s="142"/>
      <c r="I86" s="130" t="e">
        <f>VLOOKUP(H86,Presupuesto!$B$11:$C$565,2,0)</f>
        <v>#N/A</v>
      </c>
      <c r="J86" s="98" t="str">
        <f t="shared" si="6"/>
        <v>Posgrado</v>
      </c>
      <c r="K86" s="98" t="s">
        <v>411</v>
      </c>
      <c r="L86" s="98"/>
    </row>
    <row r="87" spans="3:12">
      <c r="C87" s="143"/>
      <c r="D87" s="158"/>
      <c r="E87" s="118"/>
      <c r="F87" s="97">
        <f t="shared" si="5"/>
        <v>0</v>
      </c>
      <c r="G87" s="161"/>
      <c r="H87" s="144"/>
      <c r="I87" s="130" t="e">
        <f>VLOOKUP(H87,Presupuesto!$B$11:$C$565,2,0)</f>
        <v>#N/A</v>
      </c>
      <c r="J87" s="98" t="str">
        <f t="shared" si="6"/>
        <v>Posgrado</v>
      </c>
      <c r="K87" s="98" t="s">
        <v>411</v>
      </c>
      <c r="L87" s="98"/>
    </row>
    <row r="88" spans="3:12">
      <c r="C88" s="143"/>
      <c r="D88" s="158"/>
      <c r="E88" s="118"/>
      <c r="F88" s="97">
        <f t="shared" si="5"/>
        <v>0</v>
      </c>
      <c r="G88" s="161"/>
      <c r="H88" s="144"/>
      <c r="I88" s="130" t="e">
        <f>VLOOKUP(H88,Presupuesto!$B$11:$C$565,2,0)</f>
        <v>#N/A</v>
      </c>
      <c r="J88" s="98" t="str">
        <f t="shared" si="6"/>
        <v>Posgrado</v>
      </c>
      <c r="K88" s="98" t="s">
        <v>411</v>
      </c>
      <c r="L88" s="98"/>
    </row>
    <row r="89" spans="3:12">
      <c r="C89" s="143"/>
      <c r="D89" s="158"/>
      <c r="E89" s="118"/>
      <c r="F89" s="97">
        <f t="shared" si="5"/>
        <v>0</v>
      </c>
      <c r="G89" s="161"/>
      <c r="H89" s="144"/>
      <c r="I89" s="130" t="e">
        <f>VLOOKUP(H89,Presupuesto!$B$11:$C$565,2,0)</f>
        <v>#N/A</v>
      </c>
      <c r="J89" s="98" t="str">
        <f t="shared" si="6"/>
        <v>Posgrado</v>
      </c>
      <c r="K89" s="98" t="s">
        <v>411</v>
      </c>
      <c r="L89" s="98"/>
    </row>
    <row r="90" spans="3:12">
      <c r="C90" s="143"/>
      <c r="D90" s="158"/>
      <c r="E90" s="118"/>
      <c r="F90" s="97">
        <f t="shared" si="5"/>
        <v>0</v>
      </c>
      <c r="G90" s="161"/>
      <c r="H90" s="144"/>
      <c r="I90" s="130" t="e">
        <f>VLOOKUP(H90,Presupuesto!$B$11:$C$565,2,0)</f>
        <v>#N/A</v>
      </c>
      <c r="J90" s="98" t="str">
        <f t="shared" si="6"/>
        <v>Posgrado</v>
      </c>
      <c r="K90" s="98" t="s">
        <v>411</v>
      </c>
      <c r="L90" s="98"/>
    </row>
    <row r="91" spans="3:12">
      <c r="C91" s="143"/>
      <c r="D91" s="158"/>
      <c r="E91" s="118"/>
      <c r="F91" s="97">
        <f t="shared" si="5"/>
        <v>0</v>
      </c>
      <c r="G91" s="161"/>
      <c r="H91" s="144"/>
      <c r="I91" s="130" t="e">
        <f>VLOOKUP(H91,Presupuesto!$B$11:$C$565,2,0)</f>
        <v>#N/A</v>
      </c>
      <c r="J91" s="98" t="str">
        <f t="shared" si="6"/>
        <v>Posgrado</v>
      </c>
      <c r="K91" s="98" t="s">
        <v>411</v>
      </c>
      <c r="L91" s="98"/>
    </row>
    <row r="92" spans="3:12">
      <c r="C92" s="143"/>
      <c r="D92" s="158"/>
      <c r="E92" s="118"/>
      <c r="F92" s="97">
        <f t="shared" si="5"/>
        <v>0</v>
      </c>
      <c r="G92" s="161"/>
      <c r="H92" s="144"/>
      <c r="I92" s="130" t="e">
        <f>VLOOKUP(H92,Presupuesto!$B$11:$C$565,2,0)</f>
        <v>#N/A</v>
      </c>
      <c r="J92" s="98" t="str">
        <f t="shared" si="6"/>
        <v>Posgrado</v>
      </c>
      <c r="K92" s="98" t="s">
        <v>411</v>
      </c>
      <c r="L92" s="98"/>
    </row>
    <row r="93" spans="3:12">
      <c r="C93" s="145"/>
      <c r="D93" s="158"/>
      <c r="E93" s="118"/>
      <c r="F93" s="97">
        <f t="shared" si="5"/>
        <v>0</v>
      </c>
      <c r="G93" s="161"/>
      <c r="H93" s="146"/>
      <c r="I93" s="130" t="e">
        <f>VLOOKUP(H93,Presupuesto!$B$11:$C$565,2,0)</f>
        <v>#N/A</v>
      </c>
      <c r="J93" s="98" t="str">
        <f t="shared" si="6"/>
        <v>Posgrado</v>
      </c>
      <c r="K93" s="98" t="s">
        <v>402</v>
      </c>
      <c r="L93" s="98"/>
    </row>
    <row r="94" spans="3:12">
      <c r="C94" s="145"/>
      <c r="D94" s="158"/>
      <c r="E94" s="118"/>
      <c r="F94" s="97">
        <f t="shared" si="5"/>
        <v>0</v>
      </c>
      <c r="G94" s="161"/>
      <c r="H94" s="146"/>
      <c r="I94" s="130" t="e">
        <f>VLOOKUP(H94,Presupuesto!$B$11:$C$565,2,0)</f>
        <v>#N/A</v>
      </c>
      <c r="J94" s="98" t="str">
        <f t="shared" si="6"/>
        <v>Posgrado</v>
      </c>
      <c r="K94" s="98" t="s">
        <v>411</v>
      </c>
      <c r="L94" s="98"/>
    </row>
    <row r="95" spans="3:12">
      <c r="C95" s="145"/>
      <c r="D95" s="158"/>
      <c r="E95" s="118"/>
      <c r="F95" s="97">
        <f t="shared" si="5"/>
        <v>0</v>
      </c>
      <c r="G95" s="161"/>
      <c r="H95" s="146"/>
      <c r="I95" s="130" t="e">
        <f>VLOOKUP(H95,Presupuesto!$B$11:$C$565,2,0)</f>
        <v>#N/A</v>
      </c>
      <c r="J95" s="98" t="str">
        <f t="shared" si="6"/>
        <v>Posgrado</v>
      </c>
      <c r="K95" s="98" t="s">
        <v>411</v>
      </c>
      <c r="L95" s="98"/>
    </row>
    <row r="96" spans="3:12">
      <c r="C96" s="145"/>
      <c r="D96" s="158"/>
      <c r="E96" s="118"/>
      <c r="F96" s="97">
        <f t="shared" si="5"/>
        <v>0</v>
      </c>
      <c r="G96" s="161"/>
      <c r="H96" s="146"/>
      <c r="I96" s="130" t="e">
        <f>VLOOKUP(H96,Presupuesto!$B$11:$C$565,2,0)</f>
        <v>#N/A</v>
      </c>
      <c r="J96" s="98" t="str">
        <f t="shared" si="6"/>
        <v>Posgrado</v>
      </c>
      <c r="K96" s="98" t="s">
        <v>411</v>
      </c>
      <c r="L96" s="98"/>
    </row>
    <row r="97" spans="3:12" ht="15.75" thickBot="1">
      <c r="C97" s="147"/>
      <c r="D97" s="222"/>
      <c r="E97" s="103"/>
      <c r="F97" s="105">
        <f t="shared" si="5"/>
        <v>0</v>
      </c>
      <c r="G97" s="162"/>
      <c r="H97" s="148"/>
      <c r="I97" s="132" t="e">
        <f>VLOOKUP(H97,Presupuesto!$B$11:$C$565,2,0)</f>
        <v>#N/A</v>
      </c>
      <c r="J97" s="106" t="str">
        <f t="shared" si="6"/>
        <v>Posgrado</v>
      </c>
      <c r="K97" s="124" t="s">
        <v>393</v>
      </c>
      <c r="L97" s="106"/>
    </row>
    <row r="98" spans="3:12">
      <c r="F98" s="90"/>
      <c r="G98" s="89"/>
      <c r="H98" s="90"/>
      <c r="I98" s="90"/>
    </row>
    <row r="99" spans="3:12" ht="15.75" thickBot="1"/>
    <row r="100" spans="3:12" ht="15.75" thickBot="1">
      <c r="C100" s="157" t="s">
        <v>53</v>
      </c>
      <c r="D100" s="373">
        <f>SUM(F107:F127)</f>
        <v>0</v>
      </c>
      <c r="F100" s="70"/>
      <c r="G100" s="79"/>
      <c r="H100" s="70"/>
      <c r="I100" s="70"/>
    </row>
    <row r="101" spans="3:12">
      <c r="C101" s="70"/>
      <c r="D101" s="31"/>
      <c r="E101" s="93"/>
      <c r="F101" s="93"/>
      <c r="G101" s="93"/>
      <c r="H101" s="76"/>
      <c r="I101" s="76"/>
      <c r="J101" s="76"/>
      <c r="K101" s="112"/>
    </row>
    <row r="102" spans="3:12" ht="15.75">
      <c r="C102" s="302" t="s">
        <v>391</v>
      </c>
      <c r="D102" s="369" t="str">
        <f>'5. Estudiantes y Graduados'!F13</f>
        <v>5.a.4</v>
      </c>
      <c r="E102" s="93"/>
      <c r="F102" s="93"/>
      <c r="G102" s="93"/>
      <c r="H102" s="76"/>
      <c r="I102" s="76"/>
      <c r="J102" s="76"/>
      <c r="K102" s="112"/>
    </row>
    <row r="103" spans="3:12" ht="18.75">
      <c r="C103" s="210" t="str">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Continuar con las actividades  escaneo de expedientes estudiantiles de primer ingreso en Ciudad Universitaria.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c r="D107" s="158"/>
      <c r="E107" s="115"/>
      <c r="F107" s="97">
        <f t="shared" ref="F107:F127" si="7">D107*E107</f>
        <v>0</v>
      </c>
      <c r="G107" s="161"/>
      <c r="H107" s="142"/>
      <c r="I107" s="130" t="e">
        <f>VLOOKUP(H107,Presupuesto!$B$11:$C$565,2,0)</f>
        <v>#N/A</v>
      </c>
      <c r="J107" s="218" t="s">
        <v>1453</v>
      </c>
      <c r="K107" s="98" t="s">
        <v>393</v>
      </c>
      <c r="L107" s="98"/>
    </row>
    <row r="108" spans="3:12">
      <c r="C108" s="141"/>
      <c r="D108" s="158"/>
      <c r="E108" s="123"/>
      <c r="F108" s="97">
        <f t="shared" si="7"/>
        <v>0</v>
      </c>
      <c r="G108" s="161"/>
      <c r="H108" s="142"/>
      <c r="I108" s="130" t="e">
        <f>VLOOKUP(H108,Presupuesto!$B$11:$C$565,2,0)</f>
        <v>#N/A</v>
      </c>
      <c r="J108" s="98" t="str">
        <f>$J$107</f>
        <v>Posgrado</v>
      </c>
      <c r="K108" s="98" t="s">
        <v>411</v>
      </c>
      <c r="L108" s="98"/>
    </row>
    <row r="109" spans="3:12">
      <c r="C109" s="141"/>
      <c r="D109" s="158"/>
      <c r="E109" s="123"/>
      <c r="F109" s="97">
        <f t="shared" si="7"/>
        <v>0</v>
      </c>
      <c r="G109" s="161"/>
      <c r="H109" s="142"/>
      <c r="I109" s="130" t="e">
        <f>VLOOKUP(H109,Presupuesto!$B$11:$C$565,2,0)</f>
        <v>#N/A</v>
      </c>
      <c r="J109" s="98" t="str">
        <f t="shared" ref="J109:J127" si="8">$J$107</f>
        <v>Posgrado</v>
      </c>
      <c r="K109" s="98" t="s">
        <v>411</v>
      </c>
      <c r="L109" s="98"/>
    </row>
    <row r="110" spans="3:12">
      <c r="C110" s="141"/>
      <c r="D110" s="158"/>
      <c r="E110" s="123"/>
      <c r="F110" s="97">
        <f t="shared" si="7"/>
        <v>0</v>
      </c>
      <c r="G110" s="161"/>
      <c r="H110" s="142"/>
      <c r="I110" s="130" t="e">
        <f>VLOOKUP(H110,Presupuesto!$B$11:$C$565,2,0)</f>
        <v>#N/A</v>
      </c>
      <c r="J110" s="98" t="str">
        <f t="shared" si="8"/>
        <v>Posgrado</v>
      </c>
      <c r="K110" s="98" t="s">
        <v>411</v>
      </c>
      <c r="L110" s="98"/>
    </row>
    <row r="111" spans="3:12">
      <c r="C111" s="141"/>
      <c r="D111" s="158"/>
      <c r="E111" s="123"/>
      <c r="F111" s="97">
        <f t="shared" si="7"/>
        <v>0</v>
      </c>
      <c r="G111" s="161"/>
      <c r="H111" s="142"/>
      <c r="I111" s="130" t="e">
        <f>VLOOKUP(H111,Presupuesto!$B$11:$C$565,2,0)</f>
        <v>#N/A</v>
      </c>
      <c r="J111" s="98" t="str">
        <f t="shared" si="8"/>
        <v>Posgrado</v>
      </c>
      <c r="K111" s="98" t="s">
        <v>411</v>
      </c>
      <c r="L111" s="98"/>
    </row>
    <row r="112" spans="3:12">
      <c r="C112" s="141"/>
      <c r="D112" s="158"/>
      <c r="E112" s="123"/>
      <c r="F112" s="97">
        <f t="shared" si="7"/>
        <v>0</v>
      </c>
      <c r="G112" s="161"/>
      <c r="H112" s="142"/>
      <c r="I112" s="130" t="e">
        <f>VLOOKUP(H112,Presupuesto!$B$11:$C$565,2,0)</f>
        <v>#N/A</v>
      </c>
      <c r="J112" s="98" t="str">
        <f t="shared" si="8"/>
        <v>Posgrado</v>
      </c>
      <c r="K112" s="98" t="s">
        <v>400</v>
      </c>
      <c r="L112" s="98"/>
    </row>
    <row r="113" spans="3:12">
      <c r="C113" s="141"/>
      <c r="D113" s="158"/>
      <c r="E113" s="123"/>
      <c r="F113" s="97">
        <f t="shared" si="7"/>
        <v>0</v>
      </c>
      <c r="G113" s="161"/>
      <c r="H113" s="142"/>
      <c r="I113" s="130" t="e">
        <f>VLOOKUP(H113,Presupuesto!$B$11:$C$565,2,0)</f>
        <v>#N/A</v>
      </c>
      <c r="J113" s="98" t="str">
        <f t="shared" si="8"/>
        <v>Posgrado</v>
      </c>
      <c r="K113" s="98" t="s">
        <v>411</v>
      </c>
      <c r="L113" s="98"/>
    </row>
    <row r="114" spans="3:12">
      <c r="C114" s="141"/>
      <c r="D114" s="158"/>
      <c r="E114" s="123"/>
      <c r="F114" s="97">
        <f t="shared" si="7"/>
        <v>0</v>
      </c>
      <c r="G114" s="161"/>
      <c r="H114" s="142"/>
      <c r="I114" s="130" t="e">
        <f>VLOOKUP(H114,Presupuesto!$B$11:$C$565,2,0)</f>
        <v>#N/A</v>
      </c>
      <c r="J114" s="98" t="str">
        <f t="shared" si="8"/>
        <v>Posgrado</v>
      </c>
      <c r="K114" s="98" t="s">
        <v>411</v>
      </c>
      <c r="L114" s="98"/>
    </row>
    <row r="115" spans="3:12">
      <c r="C115" s="141"/>
      <c r="D115" s="158"/>
      <c r="E115" s="123"/>
      <c r="F115" s="97">
        <f t="shared" si="7"/>
        <v>0</v>
      </c>
      <c r="G115" s="161"/>
      <c r="H115" s="142"/>
      <c r="I115" s="130" t="e">
        <f>VLOOKUP(H115,Presupuesto!$B$11:$C$565,2,0)</f>
        <v>#N/A</v>
      </c>
      <c r="J115" s="98" t="str">
        <f t="shared" si="8"/>
        <v>Posgrado</v>
      </c>
      <c r="K115" s="98" t="s">
        <v>411</v>
      </c>
      <c r="L115" s="98"/>
    </row>
    <row r="116" spans="3:12">
      <c r="C116" s="141"/>
      <c r="D116" s="158"/>
      <c r="E116" s="123"/>
      <c r="F116" s="97">
        <f t="shared" si="7"/>
        <v>0</v>
      </c>
      <c r="G116" s="161"/>
      <c r="H116" s="142"/>
      <c r="I116" s="130" t="e">
        <f>VLOOKUP(H116,Presupuesto!$B$11:$C$565,2,0)</f>
        <v>#N/A</v>
      </c>
      <c r="J116" s="98" t="str">
        <f t="shared" si="8"/>
        <v>Posgrado</v>
      </c>
      <c r="K116" s="98" t="s">
        <v>411</v>
      </c>
      <c r="L116" s="98"/>
    </row>
    <row r="117" spans="3:12">
      <c r="C117" s="143"/>
      <c r="D117" s="158"/>
      <c r="E117" s="118"/>
      <c r="F117" s="97">
        <f t="shared" si="7"/>
        <v>0</v>
      </c>
      <c r="G117" s="161"/>
      <c r="H117" s="144"/>
      <c r="I117" s="130" t="e">
        <f>VLOOKUP(H117,Presupuesto!$B$11:$C$565,2,0)</f>
        <v>#N/A</v>
      </c>
      <c r="J117" s="98" t="str">
        <f t="shared" si="8"/>
        <v>Posgrado</v>
      </c>
      <c r="K117" s="98" t="s">
        <v>411</v>
      </c>
      <c r="L117" s="98"/>
    </row>
    <row r="118" spans="3:12">
      <c r="C118" s="143"/>
      <c r="D118" s="158"/>
      <c r="E118" s="118"/>
      <c r="F118" s="97">
        <f t="shared" si="7"/>
        <v>0</v>
      </c>
      <c r="G118" s="161"/>
      <c r="H118" s="144"/>
      <c r="I118" s="130" t="e">
        <f>VLOOKUP(H118,Presupuesto!$B$11:$C$565,2,0)</f>
        <v>#N/A</v>
      </c>
      <c r="J118" s="98" t="str">
        <f t="shared" si="8"/>
        <v>Posgrado</v>
      </c>
      <c r="K118" s="98" t="s">
        <v>411</v>
      </c>
      <c r="L118" s="98"/>
    </row>
    <row r="119" spans="3:12">
      <c r="C119" s="143"/>
      <c r="D119" s="158"/>
      <c r="E119" s="118"/>
      <c r="F119" s="97">
        <f t="shared" si="7"/>
        <v>0</v>
      </c>
      <c r="G119" s="161"/>
      <c r="H119" s="144"/>
      <c r="I119" s="130" t="e">
        <f>VLOOKUP(H119,Presupuesto!$B$11:$C$565,2,0)</f>
        <v>#N/A</v>
      </c>
      <c r="J119" s="98" t="str">
        <f t="shared" si="8"/>
        <v>Posgrado</v>
      </c>
      <c r="K119" s="98" t="s">
        <v>411</v>
      </c>
      <c r="L119" s="98"/>
    </row>
    <row r="120" spans="3:12">
      <c r="C120" s="143"/>
      <c r="D120" s="158"/>
      <c r="E120" s="118"/>
      <c r="F120" s="97">
        <f t="shared" si="7"/>
        <v>0</v>
      </c>
      <c r="G120" s="161"/>
      <c r="H120" s="144"/>
      <c r="I120" s="130" t="e">
        <f>VLOOKUP(H120,Presupuesto!$B$11:$C$565,2,0)</f>
        <v>#N/A</v>
      </c>
      <c r="J120" s="98" t="str">
        <f t="shared" si="8"/>
        <v>Posgrado</v>
      </c>
      <c r="K120" s="98" t="s">
        <v>411</v>
      </c>
      <c r="L120" s="98"/>
    </row>
    <row r="121" spans="3:12">
      <c r="C121" s="143"/>
      <c r="D121" s="158"/>
      <c r="E121" s="118"/>
      <c r="F121" s="97">
        <f t="shared" si="7"/>
        <v>0</v>
      </c>
      <c r="G121" s="161"/>
      <c r="H121" s="144"/>
      <c r="I121" s="130" t="e">
        <f>VLOOKUP(H121,Presupuesto!$B$11:$C$565,2,0)</f>
        <v>#N/A</v>
      </c>
      <c r="J121" s="98" t="str">
        <f t="shared" si="8"/>
        <v>Posgrado</v>
      </c>
      <c r="K121" s="98" t="s">
        <v>411</v>
      </c>
      <c r="L121" s="98"/>
    </row>
    <row r="122" spans="3:12">
      <c r="C122" s="143"/>
      <c r="D122" s="158"/>
      <c r="E122" s="118"/>
      <c r="F122" s="97">
        <f t="shared" si="7"/>
        <v>0</v>
      </c>
      <c r="G122" s="161"/>
      <c r="H122" s="144"/>
      <c r="I122" s="130" t="e">
        <f>VLOOKUP(H122,Presupuesto!$B$11:$C$565,2,0)</f>
        <v>#N/A</v>
      </c>
      <c r="J122" s="98" t="str">
        <f t="shared" si="8"/>
        <v>Posgrado</v>
      </c>
      <c r="K122" s="98" t="s">
        <v>411</v>
      </c>
      <c r="L122" s="98"/>
    </row>
    <row r="123" spans="3:12">
      <c r="C123" s="145"/>
      <c r="D123" s="158"/>
      <c r="E123" s="118"/>
      <c r="F123" s="97">
        <f t="shared" si="7"/>
        <v>0</v>
      </c>
      <c r="G123" s="161"/>
      <c r="H123" s="146"/>
      <c r="I123" s="130" t="e">
        <f>VLOOKUP(H123,Presupuesto!$B$11:$C$565,2,0)</f>
        <v>#N/A</v>
      </c>
      <c r="J123" s="98" t="str">
        <f t="shared" si="8"/>
        <v>Posgrado</v>
      </c>
      <c r="K123" s="98" t="s">
        <v>402</v>
      </c>
      <c r="L123" s="98"/>
    </row>
    <row r="124" spans="3:12">
      <c r="C124" s="145"/>
      <c r="D124" s="158"/>
      <c r="E124" s="118"/>
      <c r="F124" s="97">
        <f t="shared" si="7"/>
        <v>0</v>
      </c>
      <c r="G124" s="161"/>
      <c r="H124" s="146"/>
      <c r="I124" s="130" t="e">
        <f>VLOOKUP(H124,Presupuesto!$B$11:$C$565,2,0)</f>
        <v>#N/A</v>
      </c>
      <c r="J124" s="98" t="str">
        <f t="shared" si="8"/>
        <v>Posgrado</v>
      </c>
      <c r="K124" s="98" t="s">
        <v>411</v>
      </c>
      <c r="L124" s="98"/>
    </row>
    <row r="125" spans="3:12">
      <c r="C125" s="145"/>
      <c r="D125" s="158"/>
      <c r="E125" s="118"/>
      <c r="F125" s="97">
        <f t="shared" si="7"/>
        <v>0</v>
      </c>
      <c r="G125" s="161"/>
      <c r="H125" s="146"/>
      <c r="I125" s="130" t="e">
        <f>VLOOKUP(H125,Presupuesto!$B$11:$C$565,2,0)</f>
        <v>#N/A</v>
      </c>
      <c r="J125" s="98" t="str">
        <f t="shared" si="8"/>
        <v>Posgrado</v>
      </c>
      <c r="K125" s="98" t="s">
        <v>411</v>
      </c>
      <c r="L125" s="98"/>
    </row>
    <row r="126" spans="3:12">
      <c r="C126" s="145"/>
      <c r="D126" s="158"/>
      <c r="E126" s="118"/>
      <c r="F126" s="97">
        <f t="shared" si="7"/>
        <v>0</v>
      </c>
      <c r="G126" s="161"/>
      <c r="H126" s="146"/>
      <c r="I126" s="130" t="e">
        <f>VLOOKUP(H126,Presupuesto!$B$11:$C$565,2,0)</f>
        <v>#N/A</v>
      </c>
      <c r="J126" s="98" t="str">
        <f t="shared" si="8"/>
        <v>Posgrado</v>
      </c>
      <c r="K126" s="98" t="s">
        <v>411</v>
      </c>
      <c r="L126" s="98"/>
    </row>
    <row r="127" spans="3:12" ht="15.75" thickBot="1">
      <c r="C127" s="147"/>
      <c r="D127" s="222"/>
      <c r="E127" s="103"/>
      <c r="F127" s="105">
        <f t="shared" si="7"/>
        <v>0</v>
      </c>
      <c r="G127" s="162"/>
      <c r="H127" s="148"/>
      <c r="I127" s="132" t="e">
        <f>VLOOKUP(H127,Presupuesto!$B$11:$C$565,2,0)</f>
        <v>#N/A</v>
      </c>
      <c r="J127" s="106" t="str">
        <f t="shared" si="8"/>
        <v>Posgrado</v>
      </c>
      <c r="K127" s="124" t="s">
        <v>393</v>
      </c>
      <c r="L127" s="106"/>
    </row>
    <row r="129" spans="3:12" ht="15.75" thickBot="1"/>
    <row r="130" spans="3:12" ht="15.75" thickBot="1">
      <c r="C130" s="157" t="s">
        <v>53</v>
      </c>
      <c r="D130" s="373">
        <f>SUM(F137:F157)</f>
        <v>0</v>
      </c>
      <c r="F130" s="70"/>
      <c r="G130" s="79"/>
      <c r="H130" s="70"/>
      <c r="I130" s="70"/>
    </row>
    <row r="131" spans="3:12">
      <c r="C131" s="70"/>
      <c r="D131" s="31"/>
      <c r="E131" s="93"/>
      <c r="F131" s="93"/>
      <c r="G131" s="93"/>
      <c r="H131" s="76"/>
      <c r="I131" s="76"/>
      <c r="J131" s="76"/>
      <c r="K131" s="112"/>
    </row>
    <row r="132" spans="3:12" ht="15.75">
      <c r="C132" s="302" t="s">
        <v>391</v>
      </c>
      <c r="D132" s="369" t="str">
        <f>'5. Estudiantes y Graduados'!F14</f>
        <v>5.a.5</v>
      </c>
      <c r="E132" s="93"/>
      <c r="F132" s="93"/>
      <c r="G132" s="93"/>
      <c r="H132" s="76"/>
      <c r="I132" s="76"/>
      <c r="J132" s="76"/>
      <c r="K132" s="112"/>
    </row>
    <row r="133" spans="3:12" ht="18.75">
      <c r="C133" s="210" t="str">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Compra de suministro, equipo y mobiliario necesario para la conservación y protección de los expedientes estudiantiles y documentos.</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c r="D137" s="158"/>
      <c r="E137" s="115"/>
      <c r="F137" s="97">
        <f t="shared" ref="F137:F157" si="9">D137*E137</f>
        <v>0</v>
      </c>
      <c r="G137" s="161"/>
      <c r="H137" s="142"/>
      <c r="I137" s="130" t="e">
        <f>VLOOKUP(H137,Presupuesto!$B$11:$C$565,2,0)</f>
        <v>#N/A</v>
      </c>
      <c r="J137" s="218" t="s">
        <v>1453</v>
      </c>
      <c r="K137" s="98" t="s">
        <v>393</v>
      </c>
      <c r="L137" s="98"/>
    </row>
    <row r="138" spans="3:12">
      <c r="C138" s="141"/>
      <c r="D138" s="158"/>
      <c r="E138" s="123"/>
      <c r="F138" s="97">
        <f t="shared" si="9"/>
        <v>0</v>
      </c>
      <c r="G138" s="161"/>
      <c r="H138" s="142"/>
      <c r="I138" s="130" t="e">
        <f>VLOOKUP(H138,Presupuesto!$B$11:$C$565,2,0)</f>
        <v>#N/A</v>
      </c>
      <c r="J138" s="98" t="str">
        <f>$J$137</f>
        <v>Posgrado</v>
      </c>
      <c r="K138" s="98" t="s">
        <v>411</v>
      </c>
      <c r="L138" s="98"/>
    </row>
    <row r="139" spans="3:12">
      <c r="C139" s="141"/>
      <c r="D139" s="158"/>
      <c r="E139" s="123"/>
      <c r="F139" s="97">
        <f t="shared" si="9"/>
        <v>0</v>
      </c>
      <c r="G139" s="161"/>
      <c r="H139" s="142"/>
      <c r="I139" s="130" t="e">
        <f>VLOOKUP(H139,Presupuesto!$B$11:$C$565,2,0)</f>
        <v>#N/A</v>
      </c>
      <c r="J139" s="98" t="str">
        <f t="shared" ref="J139:J157" si="10">$J$137</f>
        <v>Posgrado</v>
      </c>
      <c r="K139" s="98" t="s">
        <v>411</v>
      </c>
      <c r="L139" s="98"/>
    </row>
    <row r="140" spans="3:12">
      <c r="C140" s="141"/>
      <c r="D140" s="158"/>
      <c r="E140" s="123"/>
      <c r="F140" s="97">
        <f t="shared" si="9"/>
        <v>0</v>
      </c>
      <c r="G140" s="161"/>
      <c r="H140" s="142"/>
      <c r="I140" s="130" t="e">
        <f>VLOOKUP(H140,Presupuesto!$B$11:$C$565,2,0)</f>
        <v>#N/A</v>
      </c>
      <c r="J140" s="98" t="str">
        <f t="shared" si="10"/>
        <v>Posgrado</v>
      </c>
      <c r="K140" s="98" t="s">
        <v>411</v>
      </c>
      <c r="L140" s="98"/>
    </row>
    <row r="141" spans="3:12">
      <c r="C141" s="141"/>
      <c r="D141" s="158"/>
      <c r="E141" s="123"/>
      <c r="F141" s="97">
        <f t="shared" si="9"/>
        <v>0</v>
      </c>
      <c r="G141" s="161"/>
      <c r="H141" s="142"/>
      <c r="I141" s="130" t="e">
        <f>VLOOKUP(H141,Presupuesto!$B$11:$C$565,2,0)</f>
        <v>#N/A</v>
      </c>
      <c r="J141" s="98" t="str">
        <f t="shared" si="10"/>
        <v>Posgrado</v>
      </c>
      <c r="K141" s="98" t="s">
        <v>411</v>
      </c>
      <c r="L141" s="98"/>
    </row>
    <row r="142" spans="3:12">
      <c r="C142" s="141"/>
      <c r="D142" s="158"/>
      <c r="E142" s="123"/>
      <c r="F142" s="97">
        <f t="shared" si="9"/>
        <v>0</v>
      </c>
      <c r="G142" s="161"/>
      <c r="H142" s="142"/>
      <c r="I142" s="130" t="e">
        <f>VLOOKUP(H142,Presupuesto!$B$11:$C$565,2,0)</f>
        <v>#N/A</v>
      </c>
      <c r="J142" s="98" t="str">
        <f t="shared" si="10"/>
        <v>Posgrado</v>
      </c>
      <c r="K142" s="98" t="s">
        <v>400</v>
      </c>
      <c r="L142" s="98"/>
    </row>
    <row r="143" spans="3:12">
      <c r="C143" s="141"/>
      <c r="D143" s="158"/>
      <c r="E143" s="123"/>
      <c r="F143" s="97">
        <f t="shared" si="9"/>
        <v>0</v>
      </c>
      <c r="G143" s="161"/>
      <c r="H143" s="142"/>
      <c r="I143" s="130" t="e">
        <f>VLOOKUP(H143,Presupuesto!$B$11:$C$565,2,0)</f>
        <v>#N/A</v>
      </c>
      <c r="J143" s="98" t="str">
        <f t="shared" si="10"/>
        <v>Posgrado</v>
      </c>
      <c r="K143" s="98" t="s">
        <v>411</v>
      </c>
      <c r="L143" s="98"/>
    </row>
    <row r="144" spans="3:12">
      <c r="C144" s="141"/>
      <c r="D144" s="158"/>
      <c r="E144" s="123"/>
      <c r="F144" s="97">
        <f t="shared" si="9"/>
        <v>0</v>
      </c>
      <c r="G144" s="161"/>
      <c r="H144" s="142"/>
      <c r="I144" s="130" t="e">
        <f>VLOOKUP(H144,Presupuesto!$B$11:$C$565,2,0)</f>
        <v>#N/A</v>
      </c>
      <c r="J144" s="98" t="str">
        <f t="shared" si="10"/>
        <v>Posgrado</v>
      </c>
      <c r="K144" s="98" t="s">
        <v>411</v>
      </c>
      <c r="L144" s="98"/>
    </row>
    <row r="145" spans="3:12">
      <c r="C145" s="141"/>
      <c r="D145" s="158"/>
      <c r="E145" s="123"/>
      <c r="F145" s="97">
        <f t="shared" si="9"/>
        <v>0</v>
      </c>
      <c r="G145" s="161"/>
      <c r="H145" s="142"/>
      <c r="I145" s="130" t="e">
        <f>VLOOKUP(H145,Presupuesto!$B$11:$C$565,2,0)</f>
        <v>#N/A</v>
      </c>
      <c r="J145" s="98" t="str">
        <f t="shared" si="10"/>
        <v>Posgrado</v>
      </c>
      <c r="K145" s="98" t="s">
        <v>411</v>
      </c>
      <c r="L145" s="98"/>
    </row>
    <row r="146" spans="3:12">
      <c r="C146" s="141"/>
      <c r="D146" s="158"/>
      <c r="E146" s="123"/>
      <c r="F146" s="97">
        <f t="shared" si="9"/>
        <v>0</v>
      </c>
      <c r="G146" s="161"/>
      <c r="H146" s="142"/>
      <c r="I146" s="130" t="e">
        <f>VLOOKUP(H146,Presupuesto!$B$11:$C$565,2,0)</f>
        <v>#N/A</v>
      </c>
      <c r="J146" s="98" t="str">
        <f t="shared" si="10"/>
        <v>Posgrado</v>
      </c>
      <c r="K146" s="98" t="s">
        <v>411</v>
      </c>
      <c r="L146" s="98"/>
    </row>
    <row r="147" spans="3:12">
      <c r="C147" s="143"/>
      <c r="D147" s="158"/>
      <c r="E147" s="118"/>
      <c r="F147" s="97">
        <f t="shared" si="9"/>
        <v>0</v>
      </c>
      <c r="G147" s="161"/>
      <c r="H147" s="144"/>
      <c r="I147" s="130" t="e">
        <f>VLOOKUP(H147,Presupuesto!$B$11:$C$565,2,0)</f>
        <v>#N/A</v>
      </c>
      <c r="J147" s="98" t="str">
        <f t="shared" si="10"/>
        <v>Posgrado</v>
      </c>
      <c r="K147" s="98" t="s">
        <v>411</v>
      </c>
      <c r="L147" s="98"/>
    </row>
    <row r="148" spans="3:12">
      <c r="C148" s="143"/>
      <c r="D148" s="158"/>
      <c r="E148" s="118"/>
      <c r="F148" s="97">
        <f t="shared" si="9"/>
        <v>0</v>
      </c>
      <c r="G148" s="161"/>
      <c r="H148" s="144"/>
      <c r="I148" s="130" t="e">
        <f>VLOOKUP(H148,Presupuesto!$B$11:$C$565,2,0)</f>
        <v>#N/A</v>
      </c>
      <c r="J148" s="98" t="str">
        <f t="shared" si="10"/>
        <v>Posgrado</v>
      </c>
      <c r="K148" s="98" t="s">
        <v>411</v>
      </c>
      <c r="L148" s="98"/>
    </row>
    <row r="149" spans="3:12">
      <c r="C149" s="143"/>
      <c r="D149" s="158"/>
      <c r="E149" s="118"/>
      <c r="F149" s="97">
        <f t="shared" si="9"/>
        <v>0</v>
      </c>
      <c r="G149" s="161"/>
      <c r="H149" s="144"/>
      <c r="I149" s="130" t="e">
        <f>VLOOKUP(H149,Presupuesto!$B$11:$C$565,2,0)</f>
        <v>#N/A</v>
      </c>
      <c r="J149" s="98" t="str">
        <f t="shared" si="10"/>
        <v>Posgrado</v>
      </c>
      <c r="K149" s="98" t="s">
        <v>411</v>
      </c>
      <c r="L149" s="98"/>
    </row>
    <row r="150" spans="3:12">
      <c r="C150" s="143"/>
      <c r="D150" s="158"/>
      <c r="E150" s="118"/>
      <c r="F150" s="97">
        <f t="shared" si="9"/>
        <v>0</v>
      </c>
      <c r="G150" s="161"/>
      <c r="H150" s="144"/>
      <c r="I150" s="130" t="e">
        <f>VLOOKUP(H150,Presupuesto!$B$11:$C$565,2,0)</f>
        <v>#N/A</v>
      </c>
      <c r="J150" s="98" t="str">
        <f t="shared" si="10"/>
        <v>Posgrado</v>
      </c>
      <c r="K150" s="98" t="s">
        <v>411</v>
      </c>
      <c r="L150" s="98"/>
    </row>
    <row r="151" spans="3:12">
      <c r="C151" s="143"/>
      <c r="D151" s="158"/>
      <c r="E151" s="118"/>
      <c r="F151" s="97">
        <f t="shared" si="9"/>
        <v>0</v>
      </c>
      <c r="G151" s="161"/>
      <c r="H151" s="144"/>
      <c r="I151" s="130" t="e">
        <f>VLOOKUP(H151,Presupuesto!$B$11:$C$565,2,0)</f>
        <v>#N/A</v>
      </c>
      <c r="J151" s="98" t="str">
        <f t="shared" si="10"/>
        <v>Posgrado</v>
      </c>
      <c r="K151" s="98" t="s">
        <v>411</v>
      </c>
      <c r="L151" s="98"/>
    </row>
    <row r="152" spans="3:12">
      <c r="C152" s="143"/>
      <c r="D152" s="158"/>
      <c r="E152" s="118"/>
      <c r="F152" s="97">
        <f t="shared" si="9"/>
        <v>0</v>
      </c>
      <c r="G152" s="161"/>
      <c r="H152" s="144"/>
      <c r="I152" s="130" t="e">
        <f>VLOOKUP(H152,Presupuesto!$B$11:$C$565,2,0)</f>
        <v>#N/A</v>
      </c>
      <c r="J152" s="98" t="str">
        <f t="shared" si="10"/>
        <v>Posgrado</v>
      </c>
      <c r="K152" s="98" t="s">
        <v>411</v>
      </c>
      <c r="L152" s="98"/>
    </row>
    <row r="153" spans="3:12">
      <c r="C153" s="145"/>
      <c r="D153" s="158"/>
      <c r="E153" s="118"/>
      <c r="F153" s="97">
        <f t="shared" si="9"/>
        <v>0</v>
      </c>
      <c r="G153" s="161"/>
      <c r="H153" s="146"/>
      <c r="I153" s="130" t="e">
        <f>VLOOKUP(H153,Presupuesto!$B$11:$C$565,2,0)</f>
        <v>#N/A</v>
      </c>
      <c r="J153" s="98" t="str">
        <f t="shared" si="10"/>
        <v>Posgrado</v>
      </c>
      <c r="K153" s="98" t="s">
        <v>402</v>
      </c>
      <c r="L153" s="98"/>
    </row>
    <row r="154" spans="3:12">
      <c r="C154" s="145"/>
      <c r="D154" s="158"/>
      <c r="E154" s="118"/>
      <c r="F154" s="97">
        <f t="shared" si="9"/>
        <v>0</v>
      </c>
      <c r="G154" s="161"/>
      <c r="H154" s="146"/>
      <c r="I154" s="130" t="e">
        <f>VLOOKUP(H154,Presupuesto!$B$11:$C$565,2,0)</f>
        <v>#N/A</v>
      </c>
      <c r="J154" s="98" t="str">
        <f t="shared" si="10"/>
        <v>Posgrado</v>
      </c>
      <c r="K154" s="98" t="s">
        <v>411</v>
      </c>
      <c r="L154" s="98"/>
    </row>
    <row r="155" spans="3:12">
      <c r="C155" s="145"/>
      <c r="D155" s="158"/>
      <c r="E155" s="118"/>
      <c r="F155" s="97">
        <f t="shared" si="9"/>
        <v>0</v>
      </c>
      <c r="G155" s="161"/>
      <c r="H155" s="146"/>
      <c r="I155" s="130" t="e">
        <f>VLOOKUP(H155,Presupuesto!$B$11:$C$565,2,0)</f>
        <v>#N/A</v>
      </c>
      <c r="J155" s="98" t="str">
        <f t="shared" si="10"/>
        <v>Posgrado</v>
      </c>
      <c r="K155" s="98" t="s">
        <v>411</v>
      </c>
      <c r="L155" s="98"/>
    </row>
    <row r="156" spans="3:12">
      <c r="C156" s="145"/>
      <c r="D156" s="158"/>
      <c r="E156" s="118"/>
      <c r="F156" s="97">
        <f t="shared" si="9"/>
        <v>0</v>
      </c>
      <c r="G156" s="161"/>
      <c r="H156" s="146"/>
      <c r="I156" s="130" t="e">
        <f>VLOOKUP(H156,Presupuesto!$B$11:$C$565,2,0)</f>
        <v>#N/A</v>
      </c>
      <c r="J156" s="98" t="str">
        <f t="shared" si="10"/>
        <v>Posgrado</v>
      </c>
      <c r="K156" s="98" t="s">
        <v>411</v>
      </c>
      <c r="L156" s="98"/>
    </row>
    <row r="157" spans="3:12" ht="15.75" thickBot="1">
      <c r="C157" s="147"/>
      <c r="D157" s="222"/>
      <c r="E157" s="103"/>
      <c r="F157" s="105">
        <f t="shared" si="9"/>
        <v>0</v>
      </c>
      <c r="G157" s="162"/>
      <c r="H157" s="148"/>
      <c r="I157" s="132" t="e">
        <f>VLOOKUP(H157,Presupuesto!$B$11:$C$565,2,0)</f>
        <v>#N/A</v>
      </c>
      <c r="J157" s="106" t="str">
        <f t="shared" si="10"/>
        <v>Posgrado</v>
      </c>
      <c r="K157" s="124" t="s">
        <v>393</v>
      </c>
      <c r="L157" s="106"/>
    </row>
    <row r="158" spans="3:12">
      <c r="F158" s="90"/>
      <c r="G158" s="89"/>
      <c r="H158" s="90"/>
      <c r="I158" s="90"/>
    </row>
    <row r="159" spans="3:12" ht="15.75" thickBot="1"/>
    <row r="160" spans="3:12" ht="15.75" thickBot="1">
      <c r="C160" s="157" t="s">
        <v>53</v>
      </c>
      <c r="D160" s="373">
        <f>SUM(F167:F187)</f>
        <v>0</v>
      </c>
      <c r="F160" s="70"/>
      <c r="G160" s="79"/>
      <c r="H160" s="70"/>
      <c r="I160" s="70"/>
    </row>
    <row r="161" spans="3:12">
      <c r="C161" s="70"/>
      <c r="D161" s="31"/>
      <c r="E161" s="93"/>
      <c r="F161" s="93"/>
      <c r="G161" s="93"/>
      <c r="H161" s="76"/>
      <c r="I161" s="76"/>
      <c r="J161" s="76"/>
      <c r="K161" s="112"/>
    </row>
    <row r="162" spans="3:12" ht="15.75">
      <c r="C162" s="302" t="s">
        <v>391</v>
      </c>
      <c r="D162" s="369" t="str">
        <f>'5. Estudiantes y Graduados'!F15</f>
        <v>5.a.6</v>
      </c>
      <c r="E162" s="93"/>
      <c r="F162" s="93"/>
      <c r="G162" s="93"/>
      <c r="H162" s="76"/>
      <c r="I162" s="76"/>
      <c r="J162" s="76"/>
      <c r="K162" s="112"/>
    </row>
    <row r="163" spans="3:12" ht="18.75">
      <c r="C163" s="210" t="str">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Actualizar y comprar equipo y suminitros necesarios para proceder a la captura de datos, impresión y entrega de carné a los estudiantes, empleados y demas personas que visiten la institución a nivel nacional.</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c r="D167" s="158"/>
      <c r="E167" s="115"/>
      <c r="F167" s="97">
        <f t="shared" ref="F167:F187" si="11">D167*E167</f>
        <v>0</v>
      </c>
      <c r="G167" s="161"/>
      <c r="H167" s="142"/>
      <c r="I167" s="130" t="e">
        <f>VLOOKUP(H167,Presupuesto!$B$11:$C$565,2,0)</f>
        <v>#N/A</v>
      </c>
      <c r="J167" s="218" t="s">
        <v>1453</v>
      </c>
      <c r="K167" s="98" t="s">
        <v>393</v>
      </c>
      <c r="L167" s="98"/>
    </row>
    <row r="168" spans="3:12">
      <c r="C168" s="141"/>
      <c r="D168" s="158"/>
      <c r="E168" s="123"/>
      <c r="F168" s="97">
        <f t="shared" si="11"/>
        <v>0</v>
      </c>
      <c r="G168" s="161"/>
      <c r="H168" s="142"/>
      <c r="I168" s="130" t="e">
        <f>VLOOKUP(H168,Presupuesto!$B$11:$C$565,2,0)</f>
        <v>#N/A</v>
      </c>
      <c r="J168" s="98" t="str">
        <f>$J$167</f>
        <v>Posgrado</v>
      </c>
      <c r="K168" s="98" t="s">
        <v>411</v>
      </c>
      <c r="L168" s="98"/>
    </row>
    <row r="169" spans="3:12">
      <c r="C169" s="141"/>
      <c r="D169" s="158"/>
      <c r="E169" s="123"/>
      <c r="F169" s="97">
        <f t="shared" si="11"/>
        <v>0</v>
      </c>
      <c r="G169" s="161"/>
      <c r="H169" s="142"/>
      <c r="I169" s="130" t="e">
        <f>VLOOKUP(H169,Presupuesto!$B$11:$C$565,2,0)</f>
        <v>#N/A</v>
      </c>
      <c r="J169" s="98" t="str">
        <f t="shared" ref="J169:J187" si="12">$J$167</f>
        <v>Posgrado</v>
      </c>
      <c r="K169" s="98" t="s">
        <v>411</v>
      </c>
      <c r="L169" s="98"/>
    </row>
    <row r="170" spans="3:12">
      <c r="C170" s="141"/>
      <c r="D170" s="158"/>
      <c r="E170" s="123"/>
      <c r="F170" s="97">
        <f t="shared" si="11"/>
        <v>0</v>
      </c>
      <c r="G170" s="161"/>
      <c r="H170" s="142"/>
      <c r="I170" s="130" t="e">
        <f>VLOOKUP(H170,Presupuesto!$B$11:$C$565,2,0)</f>
        <v>#N/A</v>
      </c>
      <c r="J170" s="98" t="str">
        <f t="shared" si="12"/>
        <v>Posgrado</v>
      </c>
      <c r="K170" s="98" t="s">
        <v>411</v>
      </c>
      <c r="L170" s="98"/>
    </row>
    <row r="171" spans="3:12">
      <c r="C171" s="141"/>
      <c r="D171" s="158"/>
      <c r="E171" s="123"/>
      <c r="F171" s="97">
        <f t="shared" si="11"/>
        <v>0</v>
      </c>
      <c r="G171" s="161"/>
      <c r="H171" s="142"/>
      <c r="I171" s="130" t="e">
        <f>VLOOKUP(H171,Presupuesto!$B$11:$C$565,2,0)</f>
        <v>#N/A</v>
      </c>
      <c r="J171" s="98" t="str">
        <f t="shared" si="12"/>
        <v>Posgrado</v>
      </c>
      <c r="K171" s="98" t="s">
        <v>411</v>
      </c>
      <c r="L171" s="98"/>
    </row>
    <row r="172" spans="3:12">
      <c r="C172" s="141"/>
      <c r="D172" s="158"/>
      <c r="E172" s="123"/>
      <c r="F172" s="97">
        <f t="shared" si="11"/>
        <v>0</v>
      </c>
      <c r="G172" s="161"/>
      <c r="H172" s="142"/>
      <c r="I172" s="130" t="e">
        <f>VLOOKUP(H172,Presupuesto!$B$11:$C$565,2,0)</f>
        <v>#N/A</v>
      </c>
      <c r="J172" s="98" t="str">
        <f t="shared" si="12"/>
        <v>Posgrado</v>
      </c>
      <c r="K172" s="98" t="s">
        <v>400</v>
      </c>
      <c r="L172" s="98"/>
    </row>
    <row r="173" spans="3:12">
      <c r="C173" s="141"/>
      <c r="D173" s="158"/>
      <c r="E173" s="123"/>
      <c r="F173" s="97">
        <f t="shared" si="11"/>
        <v>0</v>
      </c>
      <c r="G173" s="161"/>
      <c r="H173" s="142"/>
      <c r="I173" s="130" t="e">
        <f>VLOOKUP(H173,Presupuesto!$B$11:$C$565,2,0)</f>
        <v>#N/A</v>
      </c>
      <c r="J173" s="98" t="str">
        <f t="shared" si="12"/>
        <v>Posgrado</v>
      </c>
      <c r="K173" s="98" t="s">
        <v>411</v>
      </c>
      <c r="L173" s="98"/>
    </row>
    <row r="174" spans="3:12">
      <c r="C174" s="141"/>
      <c r="D174" s="158"/>
      <c r="E174" s="123"/>
      <c r="F174" s="97">
        <f t="shared" si="11"/>
        <v>0</v>
      </c>
      <c r="G174" s="161"/>
      <c r="H174" s="142"/>
      <c r="I174" s="130" t="e">
        <f>VLOOKUP(H174,Presupuesto!$B$11:$C$565,2,0)</f>
        <v>#N/A</v>
      </c>
      <c r="J174" s="98" t="str">
        <f t="shared" si="12"/>
        <v>Posgrado</v>
      </c>
      <c r="K174" s="98" t="s">
        <v>411</v>
      </c>
      <c r="L174" s="98"/>
    </row>
    <row r="175" spans="3:12">
      <c r="C175" s="141"/>
      <c r="D175" s="158"/>
      <c r="E175" s="123"/>
      <c r="F175" s="97">
        <f t="shared" si="11"/>
        <v>0</v>
      </c>
      <c r="G175" s="161"/>
      <c r="H175" s="142"/>
      <c r="I175" s="130" t="e">
        <f>VLOOKUP(H175,Presupuesto!$B$11:$C$565,2,0)</f>
        <v>#N/A</v>
      </c>
      <c r="J175" s="98" t="str">
        <f t="shared" si="12"/>
        <v>Posgrado</v>
      </c>
      <c r="K175" s="98" t="s">
        <v>411</v>
      </c>
      <c r="L175" s="98"/>
    </row>
    <row r="176" spans="3:12">
      <c r="C176" s="141"/>
      <c r="D176" s="158"/>
      <c r="E176" s="123"/>
      <c r="F176" s="97">
        <f t="shared" si="11"/>
        <v>0</v>
      </c>
      <c r="G176" s="161"/>
      <c r="H176" s="142"/>
      <c r="I176" s="130" t="e">
        <f>VLOOKUP(H176,Presupuesto!$B$11:$C$565,2,0)</f>
        <v>#N/A</v>
      </c>
      <c r="J176" s="98" t="str">
        <f t="shared" si="12"/>
        <v>Posgrado</v>
      </c>
      <c r="K176" s="98" t="s">
        <v>411</v>
      </c>
      <c r="L176" s="98"/>
    </row>
    <row r="177" spans="3:12">
      <c r="C177" s="143"/>
      <c r="D177" s="158"/>
      <c r="E177" s="118"/>
      <c r="F177" s="97">
        <f t="shared" si="11"/>
        <v>0</v>
      </c>
      <c r="G177" s="161"/>
      <c r="H177" s="144"/>
      <c r="I177" s="130" t="e">
        <f>VLOOKUP(H177,Presupuesto!$B$11:$C$565,2,0)</f>
        <v>#N/A</v>
      </c>
      <c r="J177" s="98" t="str">
        <f t="shared" si="12"/>
        <v>Posgrado</v>
      </c>
      <c r="K177" s="98" t="s">
        <v>411</v>
      </c>
      <c r="L177" s="98"/>
    </row>
    <row r="178" spans="3:12">
      <c r="C178" s="143"/>
      <c r="D178" s="158"/>
      <c r="E178" s="118"/>
      <c r="F178" s="97">
        <f t="shared" si="11"/>
        <v>0</v>
      </c>
      <c r="G178" s="161"/>
      <c r="H178" s="144"/>
      <c r="I178" s="130" t="e">
        <f>VLOOKUP(H178,Presupuesto!$B$11:$C$565,2,0)</f>
        <v>#N/A</v>
      </c>
      <c r="J178" s="98" t="str">
        <f t="shared" si="12"/>
        <v>Posgrado</v>
      </c>
      <c r="K178" s="98" t="s">
        <v>411</v>
      </c>
      <c r="L178" s="98"/>
    </row>
    <row r="179" spans="3:12">
      <c r="C179" s="143"/>
      <c r="D179" s="158"/>
      <c r="E179" s="118"/>
      <c r="F179" s="97">
        <f t="shared" si="11"/>
        <v>0</v>
      </c>
      <c r="G179" s="161"/>
      <c r="H179" s="144"/>
      <c r="I179" s="130" t="e">
        <f>VLOOKUP(H179,Presupuesto!$B$11:$C$565,2,0)</f>
        <v>#N/A</v>
      </c>
      <c r="J179" s="98" t="str">
        <f t="shared" si="12"/>
        <v>Posgrado</v>
      </c>
      <c r="K179" s="98" t="s">
        <v>411</v>
      </c>
      <c r="L179" s="98"/>
    </row>
    <row r="180" spans="3:12">
      <c r="C180" s="143"/>
      <c r="D180" s="158"/>
      <c r="E180" s="118"/>
      <c r="F180" s="97">
        <f t="shared" si="11"/>
        <v>0</v>
      </c>
      <c r="G180" s="161"/>
      <c r="H180" s="144"/>
      <c r="I180" s="130" t="e">
        <f>VLOOKUP(H180,Presupuesto!$B$11:$C$565,2,0)</f>
        <v>#N/A</v>
      </c>
      <c r="J180" s="98" t="str">
        <f t="shared" si="12"/>
        <v>Posgrado</v>
      </c>
      <c r="K180" s="98" t="s">
        <v>411</v>
      </c>
      <c r="L180" s="98"/>
    </row>
    <row r="181" spans="3:12">
      <c r="C181" s="143"/>
      <c r="D181" s="158"/>
      <c r="E181" s="118"/>
      <c r="F181" s="97">
        <f t="shared" si="11"/>
        <v>0</v>
      </c>
      <c r="G181" s="161"/>
      <c r="H181" s="144"/>
      <c r="I181" s="130" t="e">
        <f>VLOOKUP(H181,Presupuesto!$B$11:$C$565,2,0)</f>
        <v>#N/A</v>
      </c>
      <c r="J181" s="98" t="str">
        <f t="shared" si="12"/>
        <v>Posgrado</v>
      </c>
      <c r="K181" s="98" t="s">
        <v>411</v>
      </c>
      <c r="L181" s="98"/>
    </row>
    <row r="182" spans="3:12">
      <c r="C182" s="143"/>
      <c r="D182" s="158"/>
      <c r="E182" s="118"/>
      <c r="F182" s="97">
        <f t="shared" si="11"/>
        <v>0</v>
      </c>
      <c r="G182" s="161"/>
      <c r="H182" s="144"/>
      <c r="I182" s="130" t="e">
        <f>VLOOKUP(H182,Presupuesto!$B$11:$C$565,2,0)</f>
        <v>#N/A</v>
      </c>
      <c r="J182" s="98" t="str">
        <f t="shared" si="12"/>
        <v>Posgrado</v>
      </c>
      <c r="K182" s="98" t="s">
        <v>411</v>
      </c>
      <c r="L182" s="98"/>
    </row>
    <row r="183" spans="3:12">
      <c r="C183" s="145"/>
      <c r="D183" s="158"/>
      <c r="E183" s="118"/>
      <c r="F183" s="97">
        <f t="shared" si="11"/>
        <v>0</v>
      </c>
      <c r="G183" s="161"/>
      <c r="H183" s="146"/>
      <c r="I183" s="130" t="e">
        <f>VLOOKUP(H183,Presupuesto!$B$11:$C$565,2,0)</f>
        <v>#N/A</v>
      </c>
      <c r="J183" s="98" t="str">
        <f t="shared" si="12"/>
        <v>Posgrado</v>
      </c>
      <c r="K183" s="98" t="s">
        <v>402</v>
      </c>
      <c r="L183" s="98"/>
    </row>
    <row r="184" spans="3:12">
      <c r="C184" s="145"/>
      <c r="D184" s="158"/>
      <c r="E184" s="118"/>
      <c r="F184" s="97">
        <f t="shared" si="11"/>
        <v>0</v>
      </c>
      <c r="G184" s="161"/>
      <c r="H184" s="146"/>
      <c r="I184" s="130" t="e">
        <f>VLOOKUP(H184,Presupuesto!$B$11:$C$565,2,0)</f>
        <v>#N/A</v>
      </c>
      <c r="J184" s="98" t="str">
        <f t="shared" si="12"/>
        <v>Posgrado</v>
      </c>
      <c r="K184" s="98" t="s">
        <v>411</v>
      </c>
      <c r="L184" s="98"/>
    </row>
    <row r="185" spans="3:12">
      <c r="C185" s="145"/>
      <c r="D185" s="158"/>
      <c r="E185" s="118"/>
      <c r="F185" s="97">
        <f t="shared" si="11"/>
        <v>0</v>
      </c>
      <c r="G185" s="161"/>
      <c r="H185" s="146"/>
      <c r="I185" s="130" t="e">
        <f>VLOOKUP(H185,Presupuesto!$B$11:$C$565,2,0)</f>
        <v>#N/A</v>
      </c>
      <c r="J185" s="98" t="str">
        <f t="shared" si="12"/>
        <v>Posgrado</v>
      </c>
      <c r="K185" s="98" t="s">
        <v>411</v>
      </c>
      <c r="L185" s="98"/>
    </row>
    <row r="186" spans="3:12">
      <c r="C186" s="145"/>
      <c r="D186" s="158"/>
      <c r="E186" s="118"/>
      <c r="F186" s="97">
        <f t="shared" si="11"/>
        <v>0</v>
      </c>
      <c r="G186" s="161"/>
      <c r="H186" s="146"/>
      <c r="I186" s="130" t="e">
        <f>VLOOKUP(H186,Presupuesto!$B$11:$C$565,2,0)</f>
        <v>#N/A</v>
      </c>
      <c r="J186" s="98" t="str">
        <f t="shared" si="12"/>
        <v>Posgrado</v>
      </c>
      <c r="K186" s="98" t="s">
        <v>411</v>
      </c>
      <c r="L186" s="98"/>
    </row>
    <row r="187" spans="3:12" ht="15.75" thickBot="1">
      <c r="C187" s="147"/>
      <c r="D187" s="222"/>
      <c r="E187" s="103"/>
      <c r="F187" s="105">
        <f t="shared" si="11"/>
        <v>0</v>
      </c>
      <c r="G187" s="162"/>
      <c r="H187" s="148"/>
      <c r="I187" s="132" t="e">
        <f>VLOOKUP(H187,Presupuesto!$B$11:$C$565,2,0)</f>
        <v>#N/A</v>
      </c>
      <c r="J187" s="106" t="str">
        <f t="shared" si="12"/>
        <v>Posgrado</v>
      </c>
      <c r="K187" s="124" t="s">
        <v>393</v>
      </c>
      <c r="L187" s="106"/>
    </row>
    <row r="190" spans="3:12" ht="15.75" thickBot="1"/>
    <row r="191" spans="3:12" s="466" customFormat="1" ht="15.75" thickBot="1">
      <c r="C191" s="157" t="s">
        <v>53</v>
      </c>
      <c r="D191" s="373">
        <f>SUM(F198:F218)</f>
        <v>0</v>
      </c>
      <c r="F191" s="70"/>
      <c r="G191" s="79"/>
      <c r="H191" s="70"/>
      <c r="I191" s="70"/>
    </row>
    <row r="192" spans="3:12" s="466" customFormat="1">
      <c r="C192" s="70"/>
      <c r="D192" s="31"/>
      <c r="E192" s="93"/>
      <c r="F192" s="93"/>
      <c r="G192" s="93"/>
      <c r="H192" s="76"/>
      <c r="I192" s="76"/>
      <c r="J192" s="76"/>
      <c r="K192" s="112"/>
    </row>
    <row r="193" spans="3:12" s="466" customFormat="1" ht="15.75">
      <c r="C193" s="302" t="s">
        <v>391</v>
      </c>
      <c r="D193" s="369" t="str">
        <f>'5. Estudiantes y Graduados'!F16</f>
        <v>5.a.7</v>
      </c>
      <c r="E193" s="93"/>
      <c r="F193" s="93"/>
      <c r="G193" s="93"/>
      <c r="H193" s="76"/>
      <c r="I193" s="76"/>
      <c r="J193" s="76"/>
      <c r="K193" s="112"/>
    </row>
    <row r="194" spans="3:12" s="466" customFormat="1" ht="18.75">
      <c r="C194" s="210"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194" s="31"/>
      <c r="E194" s="93"/>
      <c r="F194" s="93"/>
      <c r="G194" s="93"/>
      <c r="H194" s="76"/>
      <c r="I194" s="76"/>
      <c r="J194" s="76"/>
      <c r="K194" s="112"/>
    </row>
    <row r="195" spans="3:12" s="466" customFormat="1">
      <c r="E195" s="93"/>
      <c r="F195" s="93"/>
      <c r="G195" s="93"/>
      <c r="H195" s="76"/>
      <c r="I195" s="76"/>
      <c r="J195" s="76"/>
      <c r="K195" s="112"/>
    </row>
    <row r="196" spans="3:12" s="466" customFormat="1" ht="15.75" thickBot="1">
      <c r="F196" s="93"/>
      <c r="G196" s="76"/>
      <c r="H196" s="76"/>
      <c r="I196" s="76"/>
    </row>
    <row r="197" spans="3:12" s="466" customFormat="1" ht="30.75" thickBot="1">
      <c r="C197" s="129" t="s">
        <v>44</v>
      </c>
      <c r="D197" s="134" t="s">
        <v>55</v>
      </c>
      <c r="E197" s="136" t="s">
        <v>57</v>
      </c>
      <c r="F197" s="135" t="s">
        <v>27</v>
      </c>
      <c r="G197" s="133" t="s">
        <v>130</v>
      </c>
      <c r="H197" s="136" t="s">
        <v>46</v>
      </c>
      <c r="I197" s="133" t="s">
        <v>131</v>
      </c>
      <c r="J197" s="133" t="s">
        <v>409</v>
      </c>
      <c r="K197" s="133" t="s">
        <v>410</v>
      </c>
      <c r="L197" s="133" t="s">
        <v>120</v>
      </c>
    </row>
    <row r="198" spans="3:12" s="466" customFormat="1">
      <c r="C198" s="141"/>
      <c r="D198" s="158"/>
      <c r="E198" s="115"/>
      <c r="F198" s="97">
        <f t="shared" ref="F198:F218" si="13">D198*E198</f>
        <v>0</v>
      </c>
      <c r="G198" s="161"/>
      <c r="H198" s="142"/>
      <c r="I198" s="130" t="e">
        <f>VLOOKUP(H198,Presupuesto!$B$11:$C$565,2,0)</f>
        <v>#N/A</v>
      </c>
      <c r="J198" s="218" t="s">
        <v>1453</v>
      </c>
      <c r="K198" s="98" t="s">
        <v>393</v>
      </c>
      <c r="L198" s="98"/>
    </row>
    <row r="199" spans="3:12" s="466" customFormat="1">
      <c r="C199" s="141"/>
      <c r="D199" s="158"/>
      <c r="E199" s="123"/>
      <c r="F199" s="97">
        <f t="shared" si="13"/>
        <v>0</v>
      </c>
      <c r="G199" s="161"/>
      <c r="H199" s="142"/>
      <c r="I199" s="130" t="e">
        <f>VLOOKUP(H199,Presupuesto!$B$11:$C$565,2,0)</f>
        <v>#N/A</v>
      </c>
      <c r="J199" s="98" t="str">
        <f>$J$167</f>
        <v>Posgrado</v>
      </c>
      <c r="K199" s="98" t="s">
        <v>411</v>
      </c>
      <c r="L199" s="98"/>
    </row>
    <row r="200" spans="3:12" s="466" customFormat="1">
      <c r="C200" s="141"/>
      <c r="D200" s="158"/>
      <c r="E200" s="123"/>
      <c r="F200" s="97">
        <f t="shared" si="13"/>
        <v>0</v>
      </c>
      <c r="G200" s="161"/>
      <c r="H200" s="142"/>
      <c r="I200" s="130" t="e">
        <f>VLOOKUP(H200,Presupuesto!$B$11:$C$565,2,0)</f>
        <v>#N/A</v>
      </c>
      <c r="J200" s="98" t="str">
        <f t="shared" ref="J200:J218" si="14">$J$167</f>
        <v>Posgrado</v>
      </c>
      <c r="K200" s="98" t="s">
        <v>411</v>
      </c>
      <c r="L200" s="98"/>
    </row>
    <row r="201" spans="3:12" s="466" customFormat="1">
      <c r="C201" s="141"/>
      <c r="D201" s="158"/>
      <c r="E201" s="123"/>
      <c r="F201" s="97">
        <f t="shared" si="13"/>
        <v>0</v>
      </c>
      <c r="G201" s="161"/>
      <c r="H201" s="142"/>
      <c r="I201" s="130" t="e">
        <f>VLOOKUP(H201,Presupuesto!$B$11:$C$565,2,0)</f>
        <v>#N/A</v>
      </c>
      <c r="J201" s="98" t="str">
        <f t="shared" si="14"/>
        <v>Posgrado</v>
      </c>
      <c r="K201" s="98" t="s">
        <v>411</v>
      </c>
      <c r="L201" s="98"/>
    </row>
    <row r="202" spans="3:12" s="466" customFormat="1">
      <c r="C202" s="141"/>
      <c r="D202" s="158"/>
      <c r="E202" s="123"/>
      <c r="F202" s="97">
        <f t="shared" si="13"/>
        <v>0</v>
      </c>
      <c r="G202" s="161"/>
      <c r="H202" s="142"/>
      <c r="I202" s="130" t="e">
        <f>VLOOKUP(H202,Presupuesto!$B$11:$C$565,2,0)</f>
        <v>#N/A</v>
      </c>
      <c r="J202" s="98" t="str">
        <f t="shared" si="14"/>
        <v>Posgrado</v>
      </c>
      <c r="K202" s="98" t="s">
        <v>411</v>
      </c>
      <c r="L202" s="98"/>
    </row>
    <row r="203" spans="3:12" s="466" customFormat="1">
      <c r="C203" s="141"/>
      <c r="D203" s="158"/>
      <c r="E203" s="123"/>
      <c r="F203" s="97">
        <f t="shared" si="13"/>
        <v>0</v>
      </c>
      <c r="G203" s="161"/>
      <c r="H203" s="142"/>
      <c r="I203" s="130" t="e">
        <f>VLOOKUP(H203,Presupuesto!$B$11:$C$565,2,0)</f>
        <v>#N/A</v>
      </c>
      <c r="J203" s="98" t="str">
        <f t="shared" si="14"/>
        <v>Posgrado</v>
      </c>
      <c r="K203" s="98" t="s">
        <v>400</v>
      </c>
      <c r="L203" s="98"/>
    </row>
    <row r="204" spans="3:12" s="466" customFormat="1">
      <c r="C204" s="141"/>
      <c r="D204" s="158"/>
      <c r="E204" s="123"/>
      <c r="F204" s="97">
        <f t="shared" si="13"/>
        <v>0</v>
      </c>
      <c r="G204" s="161"/>
      <c r="H204" s="142"/>
      <c r="I204" s="130" t="e">
        <f>VLOOKUP(H204,Presupuesto!$B$11:$C$565,2,0)</f>
        <v>#N/A</v>
      </c>
      <c r="J204" s="98" t="str">
        <f t="shared" si="14"/>
        <v>Posgrado</v>
      </c>
      <c r="K204" s="98" t="s">
        <v>411</v>
      </c>
      <c r="L204" s="98"/>
    </row>
    <row r="205" spans="3:12" s="466" customFormat="1">
      <c r="C205" s="141"/>
      <c r="D205" s="158"/>
      <c r="E205" s="123"/>
      <c r="F205" s="97">
        <f t="shared" si="13"/>
        <v>0</v>
      </c>
      <c r="G205" s="161"/>
      <c r="H205" s="142"/>
      <c r="I205" s="130" t="e">
        <f>VLOOKUP(H205,Presupuesto!$B$11:$C$565,2,0)</f>
        <v>#N/A</v>
      </c>
      <c r="J205" s="98" t="str">
        <f t="shared" si="14"/>
        <v>Posgrado</v>
      </c>
      <c r="K205" s="98" t="s">
        <v>411</v>
      </c>
      <c r="L205" s="98"/>
    </row>
    <row r="206" spans="3:12" s="466" customFormat="1">
      <c r="C206" s="141"/>
      <c r="D206" s="158"/>
      <c r="E206" s="123"/>
      <c r="F206" s="97">
        <f t="shared" si="13"/>
        <v>0</v>
      </c>
      <c r="G206" s="161"/>
      <c r="H206" s="142"/>
      <c r="I206" s="130" t="e">
        <f>VLOOKUP(H206,Presupuesto!$B$11:$C$565,2,0)</f>
        <v>#N/A</v>
      </c>
      <c r="J206" s="98" t="str">
        <f t="shared" si="14"/>
        <v>Posgrado</v>
      </c>
      <c r="K206" s="98" t="s">
        <v>411</v>
      </c>
      <c r="L206" s="98"/>
    </row>
    <row r="207" spans="3:12" s="466" customFormat="1">
      <c r="C207" s="141"/>
      <c r="D207" s="158"/>
      <c r="E207" s="123"/>
      <c r="F207" s="97">
        <f t="shared" si="13"/>
        <v>0</v>
      </c>
      <c r="G207" s="161"/>
      <c r="H207" s="142"/>
      <c r="I207" s="130" t="e">
        <f>VLOOKUP(H207,Presupuesto!$B$11:$C$565,2,0)</f>
        <v>#N/A</v>
      </c>
      <c r="J207" s="98" t="str">
        <f t="shared" si="14"/>
        <v>Posgrado</v>
      </c>
      <c r="K207" s="98" t="s">
        <v>411</v>
      </c>
      <c r="L207" s="98"/>
    </row>
    <row r="208" spans="3:12" s="466" customFormat="1">
      <c r="C208" s="143"/>
      <c r="D208" s="158"/>
      <c r="E208" s="118"/>
      <c r="F208" s="97">
        <f t="shared" si="13"/>
        <v>0</v>
      </c>
      <c r="G208" s="161"/>
      <c r="H208" s="144"/>
      <c r="I208" s="130" t="e">
        <f>VLOOKUP(H208,Presupuesto!$B$11:$C$565,2,0)</f>
        <v>#N/A</v>
      </c>
      <c r="J208" s="98" t="str">
        <f t="shared" si="14"/>
        <v>Posgrado</v>
      </c>
      <c r="K208" s="98" t="s">
        <v>411</v>
      </c>
      <c r="L208" s="98"/>
    </row>
    <row r="209" spans="3:12" s="466" customFormat="1">
      <c r="C209" s="143"/>
      <c r="D209" s="158"/>
      <c r="E209" s="118"/>
      <c r="F209" s="97">
        <f t="shared" si="13"/>
        <v>0</v>
      </c>
      <c r="G209" s="161"/>
      <c r="H209" s="144"/>
      <c r="I209" s="130" t="e">
        <f>VLOOKUP(H209,Presupuesto!$B$11:$C$565,2,0)</f>
        <v>#N/A</v>
      </c>
      <c r="J209" s="98" t="str">
        <f t="shared" si="14"/>
        <v>Posgrado</v>
      </c>
      <c r="K209" s="98" t="s">
        <v>411</v>
      </c>
      <c r="L209" s="98"/>
    </row>
    <row r="210" spans="3:12" s="466" customFormat="1">
      <c r="C210" s="143"/>
      <c r="D210" s="158"/>
      <c r="E210" s="118"/>
      <c r="F210" s="97">
        <f t="shared" si="13"/>
        <v>0</v>
      </c>
      <c r="G210" s="161"/>
      <c r="H210" s="144"/>
      <c r="I210" s="130" t="e">
        <f>VLOOKUP(H210,Presupuesto!$B$11:$C$565,2,0)</f>
        <v>#N/A</v>
      </c>
      <c r="J210" s="98" t="str">
        <f t="shared" si="14"/>
        <v>Posgrado</v>
      </c>
      <c r="K210" s="98" t="s">
        <v>411</v>
      </c>
      <c r="L210" s="98"/>
    </row>
    <row r="211" spans="3:12" s="466" customFormat="1">
      <c r="C211" s="143"/>
      <c r="D211" s="158"/>
      <c r="E211" s="118"/>
      <c r="F211" s="97">
        <f t="shared" si="13"/>
        <v>0</v>
      </c>
      <c r="G211" s="161"/>
      <c r="H211" s="144"/>
      <c r="I211" s="130" t="e">
        <f>VLOOKUP(H211,Presupuesto!$B$11:$C$565,2,0)</f>
        <v>#N/A</v>
      </c>
      <c r="J211" s="98" t="str">
        <f t="shared" si="14"/>
        <v>Posgrado</v>
      </c>
      <c r="K211" s="98" t="s">
        <v>411</v>
      </c>
      <c r="L211" s="98"/>
    </row>
    <row r="212" spans="3:12" s="466" customFormat="1">
      <c r="C212" s="143"/>
      <c r="D212" s="158"/>
      <c r="E212" s="118"/>
      <c r="F212" s="97">
        <f t="shared" si="13"/>
        <v>0</v>
      </c>
      <c r="G212" s="161"/>
      <c r="H212" s="144"/>
      <c r="I212" s="130" t="e">
        <f>VLOOKUP(H212,Presupuesto!$B$11:$C$565,2,0)</f>
        <v>#N/A</v>
      </c>
      <c r="J212" s="98" t="str">
        <f t="shared" si="14"/>
        <v>Posgrado</v>
      </c>
      <c r="K212" s="98" t="s">
        <v>411</v>
      </c>
      <c r="L212" s="98"/>
    </row>
    <row r="213" spans="3:12" s="466" customFormat="1">
      <c r="C213" s="143"/>
      <c r="D213" s="158"/>
      <c r="E213" s="118"/>
      <c r="F213" s="97">
        <f t="shared" si="13"/>
        <v>0</v>
      </c>
      <c r="G213" s="161"/>
      <c r="H213" s="144"/>
      <c r="I213" s="130" t="e">
        <f>VLOOKUP(H213,Presupuesto!$B$11:$C$565,2,0)</f>
        <v>#N/A</v>
      </c>
      <c r="J213" s="98" t="str">
        <f t="shared" si="14"/>
        <v>Posgrado</v>
      </c>
      <c r="K213" s="98" t="s">
        <v>411</v>
      </c>
      <c r="L213" s="98"/>
    </row>
    <row r="214" spans="3:12" s="466" customFormat="1">
      <c r="C214" s="145"/>
      <c r="D214" s="158"/>
      <c r="E214" s="118"/>
      <c r="F214" s="97">
        <f t="shared" si="13"/>
        <v>0</v>
      </c>
      <c r="G214" s="161"/>
      <c r="H214" s="146"/>
      <c r="I214" s="130" t="e">
        <f>VLOOKUP(H214,Presupuesto!$B$11:$C$565,2,0)</f>
        <v>#N/A</v>
      </c>
      <c r="J214" s="98" t="str">
        <f t="shared" si="14"/>
        <v>Posgrado</v>
      </c>
      <c r="K214" s="98" t="s">
        <v>402</v>
      </c>
      <c r="L214" s="98"/>
    </row>
    <row r="215" spans="3:12" s="466" customFormat="1">
      <c r="C215" s="145"/>
      <c r="D215" s="158"/>
      <c r="E215" s="118"/>
      <c r="F215" s="97">
        <f t="shared" si="13"/>
        <v>0</v>
      </c>
      <c r="G215" s="161"/>
      <c r="H215" s="146"/>
      <c r="I215" s="130" t="e">
        <f>VLOOKUP(H215,Presupuesto!$B$11:$C$565,2,0)</f>
        <v>#N/A</v>
      </c>
      <c r="J215" s="98" t="str">
        <f t="shared" si="14"/>
        <v>Posgrado</v>
      </c>
      <c r="K215" s="98" t="s">
        <v>411</v>
      </c>
      <c r="L215" s="98"/>
    </row>
    <row r="216" spans="3:12" s="466" customFormat="1">
      <c r="C216" s="145"/>
      <c r="D216" s="158"/>
      <c r="E216" s="118"/>
      <c r="F216" s="97">
        <f t="shared" si="13"/>
        <v>0</v>
      </c>
      <c r="G216" s="161"/>
      <c r="H216" s="146"/>
      <c r="I216" s="130" t="e">
        <f>VLOOKUP(H216,Presupuesto!$B$11:$C$565,2,0)</f>
        <v>#N/A</v>
      </c>
      <c r="J216" s="98" t="str">
        <f t="shared" si="14"/>
        <v>Posgrado</v>
      </c>
      <c r="K216" s="98" t="s">
        <v>411</v>
      </c>
      <c r="L216" s="98"/>
    </row>
    <row r="217" spans="3:12" s="466" customFormat="1">
      <c r="C217" s="145"/>
      <c r="D217" s="158"/>
      <c r="E217" s="118"/>
      <c r="F217" s="97">
        <f t="shared" si="13"/>
        <v>0</v>
      </c>
      <c r="G217" s="161"/>
      <c r="H217" s="146"/>
      <c r="I217" s="130" t="e">
        <f>VLOOKUP(H217,Presupuesto!$B$11:$C$565,2,0)</f>
        <v>#N/A</v>
      </c>
      <c r="J217" s="98" t="str">
        <f t="shared" si="14"/>
        <v>Posgrado</v>
      </c>
      <c r="K217" s="98" t="s">
        <v>411</v>
      </c>
      <c r="L217" s="98"/>
    </row>
    <row r="218" spans="3:12" s="466" customFormat="1" ht="15.75" thickBot="1">
      <c r="C218" s="147"/>
      <c r="D218" s="222"/>
      <c r="E218" s="103"/>
      <c r="F218" s="105">
        <f t="shared" si="13"/>
        <v>0</v>
      </c>
      <c r="G218" s="162"/>
      <c r="H218" s="148"/>
      <c r="I218" s="132" t="e">
        <f>VLOOKUP(H218,Presupuesto!$B$11:$C$565,2,0)</f>
        <v>#N/A</v>
      </c>
      <c r="J218" s="106" t="str">
        <f t="shared" si="14"/>
        <v>Posgrado</v>
      </c>
      <c r="K218" s="124" t="s">
        <v>393</v>
      </c>
      <c r="L218" s="106"/>
    </row>
    <row r="219" spans="3:12" s="466" customFormat="1">
      <c r="G219" s="453"/>
    </row>
    <row r="220" spans="3:12" ht="15.75" thickBot="1"/>
    <row r="221" spans="3:12" s="466" customFormat="1" ht="15.75" thickBot="1">
      <c r="C221" s="157" t="s">
        <v>53</v>
      </c>
      <c r="D221" s="373">
        <f>SUM(F228:F248)</f>
        <v>0</v>
      </c>
      <c r="F221" s="70"/>
      <c r="G221" s="79"/>
      <c r="H221" s="70"/>
      <c r="I221" s="70"/>
    </row>
    <row r="222" spans="3:12" s="466" customFormat="1">
      <c r="C222" s="70"/>
      <c r="D222" s="31"/>
      <c r="E222" s="93"/>
      <c r="F222" s="93"/>
      <c r="G222" s="93"/>
      <c r="H222" s="76"/>
      <c r="I222" s="76"/>
      <c r="J222" s="76"/>
      <c r="K222" s="112"/>
    </row>
    <row r="223" spans="3:12" s="466" customFormat="1" ht="15.75">
      <c r="C223" s="302" t="s">
        <v>391</v>
      </c>
      <c r="D223" s="369" t="str">
        <f>'5. Estudiantes y Graduados'!F17</f>
        <v>5.a.8</v>
      </c>
      <c r="E223" s="93"/>
      <c r="F223" s="93"/>
      <c r="G223" s="93"/>
      <c r="H223" s="76"/>
      <c r="I223" s="76"/>
      <c r="J223" s="76"/>
      <c r="K223" s="112"/>
    </row>
    <row r="224" spans="3:12" s="466" customFormat="1" ht="18.75">
      <c r="C224" s="210" t="str">
        <f>IFERROR(VLOOKUP(D223,'1. Desarrollo e Innov. Curricu.'!$F:$G,2,FALSE),IFERROR(VLOOKUP(D223,'2. Investigación Científica'!$F:$G,2,FALSE),IFERROR(VLOOKUP(D223,'3. Vinculación Univ. Sociedad'!$F:$G,2,FALSE),IFERROR(VLOOKUP(D223,'4. Docencia y Profesorado Univ.'!$F:$G,2,FALSE),IFERROR(VLOOKUP(D223,'5. Estudiantes y Graduados'!$F:$G,2,FALSE),IFERROR(VLOOKUP(D223,'11. Gestion Administrativa'!$F:$G,2,FALSE),IFERROR(VLOOKUP(D223,'13. Gestión Académica'!$F:$G,2,FALSE),IFERROR(VLOOKUP(D223,'9. Asegura. de la Calid. y M'!$F:$G,2,FALSE),IFERROR(VLOOKUP(D223,'6. Gestión del Conocimiento'!$F:$G,2,FALSE),IFERROR(VLOOKUP(D223,'15. Gobernabilidad y Proceso...'!$F:$G,2,FALSE),IFERROR(VLOOKUP(D223,'12. Gestión del Talento Humano'!$F:$G,2,FALSE),IFERROR(VLOOKUP(D223,'14. Internacional... de la E.S.'!$F:$G,2,FALSE),IFERROR(VLOOKUP(D223,'10. Posgrado'!$F:$G,2,FALSE),IFERROR(VLOOKUP(D223,'17. Gestión TIC'!$F:$G,2,FALSE),IFERROR(VLOOKUP(D223,'16. Desa. del Sistema Educ.Sup.'!$F:$G,2,FALSE),IFERROR(VLOOKUP(D223,'8. Cultura de Inno. Insti...'!$F:$G,2,FALSE),VLOOKUP(D223,'7.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224" s="31"/>
      <c r="E224" s="93"/>
      <c r="F224" s="93"/>
      <c r="G224" s="93"/>
      <c r="H224" s="76"/>
      <c r="I224" s="76"/>
      <c r="J224" s="76"/>
      <c r="K224" s="112"/>
    </row>
    <row r="225" spans="3:12" s="466" customFormat="1">
      <c r="E225" s="93"/>
      <c r="F225" s="93"/>
      <c r="G225" s="93"/>
      <c r="H225" s="76"/>
      <c r="I225" s="76"/>
      <c r="J225" s="76"/>
      <c r="K225" s="112"/>
    </row>
    <row r="226" spans="3:12" s="466" customFormat="1" ht="15.75" thickBot="1">
      <c r="F226" s="93"/>
      <c r="G226" s="76"/>
      <c r="H226" s="76"/>
      <c r="I226" s="76"/>
    </row>
    <row r="227" spans="3:12" s="466" customFormat="1" ht="30.75" thickBot="1">
      <c r="C227" s="129" t="s">
        <v>44</v>
      </c>
      <c r="D227" s="134" t="s">
        <v>55</v>
      </c>
      <c r="E227" s="136" t="s">
        <v>57</v>
      </c>
      <c r="F227" s="135" t="s">
        <v>27</v>
      </c>
      <c r="G227" s="133" t="s">
        <v>130</v>
      </c>
      <c r="H227" s="136" t="s">
        <v>46</v>
      </c>
      <c r="I227" s="133" t="s">
        <v>131</v>
      </c>
      <c r="J227" s="133" t="s">
        <v>409</v>
      </c>
      <c r="K227" s="133" t="s">
        <v>410</v>
      </c>
      <c r="L227" s="133" t="s">
        <v>120</v>
      </c>
    </row>
    <row r="228" spans="3:12" s="466" customFormat="1">
      <c r="C228" s="141"/>
      <c r="D228" s="158"/>
      <c r="E228" s="115"/>
      <c r="F228" s="97">
        <f t="shared" ref="F228:F248" si="15">D228*E228</f>
        <v>0</v>
      </c>
      <c r="G228" s="161"/>
      <c r="H228" s="142"/>
      <c r="I228" s="130" t="e">
        <f>VLOOKUP(H228,Presupuesto!$B$11:$C$565,2,0)</f>
        <v>#N/A</v>
      </c>
      <c r="J228" s="218" t="s">
        <v>1453</v>
      </c>
      <c r="K228" s="98" t="s">
        <v>393</v>
      </c>
      <c r="L228" s="98"/>
    </row>
    <row r="229" spans="3:12" s="466" customFormat="1">
      <c r="C229" s="141"/>
      <c r="D229" s="158"/>
      <c r="E229" s="123"/>
      <c r="F229" s="97">
        <f t="shared" si="15"/>
        <v>0</v>
      </c>
      <c r="G229" s="161"/>
      <c r="H229" s="142"/>
      <c r="I229" s="130" t="e">
        <f>VLOOKUP(H229,Presupuesto!$B$11:$C$565,2,0)</f>
        <v>#N/A</v>
      </c>
      <c r="J229" s="98" t="str">
        <f>$J$167</f>
        <v>Posgrado</v>
      </c>
      <c r="K229" s="98" t="s">
        <v>411</v>
      </c>
      <c r="L229" s="98"/>
    </row>
    <row r="230" spans="3:12" s="466" customFormat="1">
      <c r="C230" s="141"/>
      <c r="D230" s="158"/>
      <c r="E230" s="123"/>
      <c r="F230" s="97">
        <f t="shared" si="15"/>
        <v>0</v>
      </c>
      <c r="G230" s="161"/>
      <c r="H230" s="142"/>
      <c r="I230" s="130" t="e">
        <f>VLOOKUP(H230,Presupuesto!$B$11:$C$565,2,0)</f>
        <v>#N/A</v>
      </c>
      <c r="J230" s="98" t="str">
        <f t="shared" ref="J230:J248" si="16">$J$167</f>
        <v>Posgrado</v>
      </c>
      <c r="K230" s="98" t="s">
        <v>411</v>
      </c>
      <c r="L230" s="98"/>
    </row>
    <row r="231" spans="3:12" s="466" customFormat="1">
      <c r="C231" s="141"/>
      <c r="D231" s="158"/>
      <c r="E231" s="123"/>
      <c r="F231" s="97">
        <f t="shared" si="15"/>
        <v>0</v>
      </c>
      <c r="G231" s="161"/>
      <c r="H231" s="142"/>
      <c r="I231" s="130" t="e">
        <f>VLOOKUP(H231,Presupuesto!$B$11:$C$565,2,0)</f>
        <v>#N/A</v>
      </c>
      <c r="J231" s="98" t="str">
        <f t="shared" si="16"/>
        <v>Posgrado</v>
      </c>
      <c r="K231" s="98" t="s">
        <v>411</v>
      </c>
      <c r="L231" s="98"/>
    </row>
    <row r="232" spans="3:12" s="466" customFormat="1">
      <c r="C232" s="141"/>
      <c r="D232" s="158"/>
      <c r="E232" s="123"/>
      <c r="F232" s="97">
        <f t="shared" si="15"/>
        <v>0</v>
      </c>
      <c r="G232" s="161"/>
      <c r="H232" s="142"/>
      <c r="I232" s="130" t="e">
        <f>VLOOKUP(H232,Presupuesto!$B$11:$C$565,2,0)</f>
        <v>#N/A</v>
      </c>
      <c r="J232" s="98" t="str">
        <f t="shared" si="16"/>
        <v>Posgrado</v>
      </c>
      <c r="K232" s="98" t="s">
        <v>411</v>
      </c>
      <c r="L232" s="98"/>
    </row>
    <row r="233" spans="3:12" s="466" customFormat="1">
      <c r="C233" s="141"/>
      <c r="D233" s="158"/>
      <c r="E233" s="123"/>
      <c r="F233" s="97">
        <f t="shared" si="15"/>
        <v>0</v>
      </c>
      <c r="G233" s="161"/>
      <c r="H233" s="142"/>
      <c r="I233" s="130" t="e">
        <f>VLOOKUP(H233,Presupuesto!$B$11:$C$565,2,0)</f>
        <v>#N/A</v>
      </c>
      <c r="J233" s="98" t="str">
        <f t="shared" si="16"/>
        <v>Posgrado</v>
      </c>
      <c r="K233" s="98" t="s">
        <v>400</v>
      </c>
      <c r="L233" s="98"/>
    </row>
    <row r="234" spans="3:12" s="466" customFormat="1">
      <c r="C234" s="141"/>
      <c r="D234" s="158"/>
      <c r="E234" s="123"/>
      <c r="F234" s="97">
        <f t="shared" si="15"/>
        <v>0</v>
      </c>
      <c r="G234" s="161"/>
      <c r="H234" s="142"/>
      <c r="I234" s="130" t="e">
        <f>VLOOKUP(H234,Presupuesto!$B$11:$C$565,2,0)</f>
        <v>#N/A</v>
      </c>
      <c r="J234" s="98" t="str">
        <f t="shared" si="16"/>
        <v>Posgrado</v>
      </c>
      <c r="K234" s="98" t="s">
        <v>411</v>
      </c>
      <c r="L234" s="98"/>
    </row>
    <row r="235" spans="3:12" s="466" customFormat="1">
      <c r="C235" s="141"/>
      <c r="D235" s="158"/>
      <c r="E235" s="123"/>
      <c r="F235" s="97">
        <f t="shared" si="15"/>
        <v>0</v>
      </c>
      <c r="G235" s="161"/>
      <c r="H235" s="142"/>
      <c r="I235" s="130" t="e">
        <f>VLOOKUP(H235,Presupuesto!$B$11:$C$565,2,0)</f>
        <v>#N/A</v>
      </c>
      <c r="J235" s="98" t="str">
        <f t="shared" si="16"/>
        <v>Posgrado</v>
      </c>
      <c r="K235" s="98" t="s">
        <v>411</v>
      </c>
      <c r="L235" s="98"/>
    </row>
    <row r="236" spans="3:12" s="466" customFormat="1">
      <c r="C236" s="141"/>
      <c r="D236" s="158"/>
      <c r="E236" s="123"/>
      <c r="F236" s="97">
        <f t="shared" si="15"/>
        <v>0</v>
      </c>
      <c r="G236" s="161"/>
      <c r="H236" s="142"/>
      <c r="I236" s="130" t="e">
        <f>VLOOKUP(H236,Presupuesto!$B$11:$C$565,2,0)</f>
        <v>#N/A</v>
      </c>
      <c r="J236" s="98" t="str">
        <f t="shared" si="16"/>
        <v>Posgrado</v>
      </c>
      <c r="K236" s="98" t="s">
        <v>411</v>
      </c>
      <c r="L236" s="98"/>
    </row>
    <row r="237" spans="3:12" s="466" customFormat="1">
      <c r="C237" s="141"/>
      <c r="D237" s="158"/>
      <c r="E237" s="123"/>
      <c r="F237" s="97">
        <f t="shared" si="15"/>
        <v>0</v>
      </c>
      <c r="G237" s="161"/>
      <c r="H237" s="142"/>
      <c r="I237" s="130" t="e">
        <f>VLOOKUP(H237,Presupuesto!$B$11:$C$565,2,0)</f>
        <v>#N/A</v>
      </c>
      <c r="J237" s="98" t="str">
        <f t="shared" si="16"/>
        <v>Posgrado</v>
      </c>
      <c r="K237" s="98" t="s">
        <v>411</v>
      </c>
      <c r="L237" s="98"/>
    </row>
    <row r="238" spans="3:12" s="466" customFormat="1">
      <c r="C238" s="143"/>
      <c r="D238" s="158"/>
      <c r="E238" s="118"/>
      <c r="F238" s="97">
        <f t="shared" si="15"/>
        <v>0</v>
      </c>
      <c r="G238" s="161"/>
      <c r="H238" s="144"/>
      <c r="I238" s="130" t="e">
        <f>VLOOKUP(H238,Presupuesto!$B$11:$C$565,2,0)</f>
        <v>#N/A</v>
      </c>
      <c r="J238" s="98" t="str">
        <f t="shared" si="16"/>
        <v>Posgrado</v>
      </c>
      <c r="K238" s="98" t="s">
        <v>411</v>
      </c>
      <c r="L238" s="98"/>
    </row>
    <row r="239" spans="3:12" s="466" customFormat="1">
      <c r="C239" s="143"/>
      <c r="D239" s="158"/>
      <c r="E239" s="118"/>
      <c r="F239" s="97">
        <f t="shared" si="15"/>
        <v>0</v>
      </c>
      <c r="G239" s="161"/>
      <c r="H239" s="144"/>
      <c r="I239" s="130" t="e">
        <f>VLOOKUP(H239,Presupuesto!$B$11:$C$565,2,0)</f>
        <v>#N/A</v>
      </c>
      <c r="J239" s="98" t="str">
        <f t="shared" si="16"/>
        <v>Posgrado</v>
      </c>
      <c r="K239" s="98" t="s">
        <v>411</v>
      </c>
      <c r="L239" s="98"/>
    </row>
    <row r="240" spans="3:12" s="466" customFormat="1">
      <c r="C240" s="143"/>
      <c r="D240" s="158"/>
      <c r="E240" s="118"/>
      <c r="F240" s="97">
        <f t="shared" si="15"/>
        <v>0</v>
      </c>
      <c r="G240" s="161"/>
      <c r="H240" s="144"/>
      <c r="I240" s="130" t="e">
        <f>VLOOKUP(H240,Presupuesto!$B$11:$C$565,2,0)</f>
        <v>#N/A</v>
      </c>
      <c r="J240" s="98" t="str">
        <f t="shared" si="16"/>
        <v>Posgrado</v>
      </c>
      <c r="K240" s="98" t="s">
        <v>411</v>
      </c>
      <c r="L240" s="98"/>
    </row>
    <row r="241" spans="3:12" s="466" customFormat="1">
      <c r="C241" s="143"/>
      <c r="D241" s="158"/>
      <c r="E241" s="118"/>
      <c r="F241" s="97">
        <f t="shared" si="15"/>
        <v>0</v>
      </c>
      <c r="G241" s="161"/>
      <c r="H241" s="144"/>
      <c r="I241" s="130" t="e">
        <f>VLOOKUP(H241,Presupuesto!$B$11:$C$565,2,0)</f>
        <v>#N/A</v>
      </c>
      <c r="J241" s="98" t="str">
        <f t="shared" si="16"/>
        <v>Posgrado</v>
      </c>
      <c r="K241" s="98" t="s">
        <v>411</v>
      </c>
      <c r="L241" s="98"/>
    </row>
    <row r="242" spans="3:12" s="466" customFormat="1">
      <c r="C242" s="143"/>
      <c r="D242" s="158"/>
      <c r="E242" s="118"/>
      <c r="F242" s="97">
        <f t="shared" si="15"/>
        <v>0</v>
      </c>
      <c r="G242" s="161"/>
      <c r="H242" s="144"/>
      <c r="I242" s="130" t="e">
        <f>VLOOKUP(H242,Presupuesto!$B$11:$C$565,2,0)</f>
        <v>#N/A</v>
      </c>
      <c r="J242" s="98" t="str">
        <f t="shared" si="16"/>
        <v>Posgrado</v>
      </c>
      <c r="K242" s="98" t="s">
        <v>411</v>
      </c>
      <c r="L242" s="98"/>
    </row>
    <row r="243" spans="3:12" s="466" customFormat="1">
      <c r="C243" s="143"/>
      <c r="D243" s="158"/>
      <c r="E243" s="118"/>
      <c r="F243" s="97">
        <f t="shared" si="15"/>
        <v>0</v>
      </c>
      <c r="G243" s="161"/>
      <c r="H243" s="144"/>
      <c r="I243" s="130" t="e">
        <f>VLOOKUP(H243,Presupuesto!$B$11:$C$565,2,0)</f>
        <v>#N/A</v>
      </c>
      <c r="J243" s="98" t="str">
        <f t="shared" si="16"/>
        <v>Posgrado</v>
      </c>
      <c r="K243" s="98" t="s">
        <v>411</v>
      </c>
      <c r="L243" s="98"/>
    </row>
    <row r="244" spans="3:12" s="466" customFormat="1">
      <c r="C244" s="145"/>
      <c r="D244" s="158"/>
      <c r="E244" s="118"/>
      <c r="F244" s="97">
        <f t="shared" si="15"/>
        <v>0</v>
      </c>
      <c r="G244" s="161"/>
      <c r="H244" s="146"/>
      <c r="I244" s="130" t="e">
        <f>VLOOKUP(H244,Presupuesto!$B$11:$C$565,2,0)</f>
        <v>#N/A</v>
      </c>
      <c r="J244" s="98" t="str">
        <f t="shared" si="16"/>
        <v>Posgrado</v>
      </c>
      <c r="K244" s="98" t="s">
        <v>402</v>
      </c>
      <c r="L244" s="98"/>
    </row>
    <row r="245" spans="3:12" s="466" customFormat="1">
      <c r="C245" s="145"/>
      <c r="D245" s="158"/>
      <c r="E245" s="118"/>
      <c r="F245" s="97">
        <f t="shared" si="15"/>
        <v>0</v>
      </c>
      <c r="G245" s="161"/>
      <c r="H245" s="146"/>
      <c r="I245" s="130" t="e">
        <f>VLOOKUP(H245,Presupuesto!$B$11:$C$565,2,0)</f>
        <v>#N/A</v>
      </c>
      <c r="J245" s="98" t="str">
        <f t="shared" si="16"/>
        <v>Posgrado</v>
      </c>
      <c r="K245" s="98" t="s">
        <v>411</v>
      </c>
      <c r="L245" s="98"/>
    </row>
    <row r="246" spans="3:12" s="466" customFormat="1">
      <c r="C246" s="145"/>
      <c r="D246" s="158"/>
      <c r="E246" s="118"/>
      <c r="F246" s="97">
        <f t="shared" si="15"/>
        <v>0</v>
      </c>
      <c r="G246" s="161"/>
      <c r="H246" s="146"/>
      <c r="I246" s="130" t="e">
        <f>VLOOKUP(H246,Presupuesto!$B$11:$C$565,2,0)</f>
        <v>#N/A</v>
      </c>
      <c r="J246" s="98" t="str">
        <f t="shared" si="16"/>
        <v>Posgrado</v>
      </c>
      <c r="K246" s="98" t="s">
        <v>411</v>
      </c>
      <c r="L246" s="98"/>
    </row>
    <row r="247" spans="3:12" s="466" customFormat="1">
      <c r="C247" s="145"/>
      <c r="D247" s="158"/>
      <c r="E247" s="118"/>
      <c r="F247" s="97">
        <f t="shared" si="15"/>
        <v>0</v>
      </c>
      <c r="G247" s="161"/>
      <c r="H247" s="146"/>
      <c r="I247" s="130" t="e">
        <f>VLOOKUP(H247,Presupuesto!$B$11:$C$565,2,0)</f>
        <v>#N/A</v>
      </c>
      <c r="J247" s="98" t="str">
        <f t="shared" si="16"/>
        <v>Posgrado</v>
      </c>
      <c r="K247" s="98" t="s">
        <v>411</v>
      </c>
      <c r="L247" s="98"/>
    </row>
    <row r="248" spans="3:12" s="466" customFormat="1" ht="15.75" thickBot="1">
      <c r="C248" s="147"/>
      <c r="D248" s="222"/>
      <c r="E248" s="103"/>
      <c r="F248" s="105">
        <f t="shared" si="15"/>
        <v>0</v>
      </c>
      <c r="G248" s="162"/>
      <c r="H248" s="148"/>
      <c r="I248" s="132" t="e">
        <f>VLOOKUP(H248,Presupuesto!$B$11:$C$565,2,0)</f>
        <v>#N/A</v>
      </c>
      <c r="J248" s="106" t="str">
        <f t="shared" si="16"/>
        <v>Posgrado</v>
      </c>
      <c r="K248" s="124" t="s">
        <v>393</v>
      </c>
      <c r="L248" s="106"/>
    </row>
    <row r="249" spans="3:12" s="466" customFormat="1">
      <c r="G249" s="453"/>
    </row>
    <row r="251" spans="3:12" ht="15.75" thickBot="1"/>
    <row r="252" spans="3:12" s="466" customFormat="1" ht="15.75" thickBot="1">
      <c r="C252" s="157" t="s">
        <v>53</v>
      </c>
      <c r="D252" s="373">
        <f>SUM(F259:F279)</f>
        <v>0</v>
      </c>
      <c r="F252" s="70"/>
      <c r="G252" s="79"/>
      <c r="H252" s="70"/>
      <c r="I252" s="70"/>
    </row>
    <row r="253" spans="3:12" s="466" customFormat="1">
      <c r="C253" s="70"/>
      <c r="D253" s="31"/>
      <c r="E253" s="93"/>
      <c r="F253" s="93"/>
      <c r="G253" s="93"/>
      <c r="H253" s="76"/>
      <c r="I253" s="76"/>
      <c r="J253" s="76"/>
      <c r="K253" s="112"/>
    </row>
    <row r="254" spans="3:12" s="466" customFormat="1" ht="15.75">
      <c r="C254" s="302" t="s">
        <v>391</v>
      </c>
      <c r="D254" s="369" t="str">
        <f>'5. Estudiantes y Graduados'!F18</f>
        <v>5.a.9</v>
      </c>
      <c r="E254" s="93"/>
      <c r="F254" s="93"/>
      <c r="G254" s="93"/>
      <c r="H254" s="76"/>
      <c r="I254" s="76"/>
      <c r="J254" s="76"/>
      <c r="K254" s="112"/>
    </row>
    <row r="255" spans="3:12" s="466" customFormat="1" ht="18.75">
      <c r="C255" s="210" t="str">
        <f>IFERROR(VLOOKUP(D254,'1. Desarrollo e Innov. Curricu.'!$F:$G,2,FALSE),IFERROR(VLOOKUP(D254,'2. Investigación Científica'!$F:$G,2,FALSE),IFERROR(VLOOKUP(D254,'3. Vinculación Univ. Sociedad'!$F:$G,2,FALSE),IFERROR(VLOOKUP(D254,'4. Docencia y Profesorado Univ.'!$F:$G,2,FALSE),IFERROR(VLOOKUP(D254,'5. Estudiantes y Graduados'!$F:$G,2,FALSE),IFERROR(VLOOKUP(D254,'11. Gestion Administrativa'!$F:$G,2,FALSE),IFERROR(VLOOKUP(D254,'13. Gestión Académica'!$F:$G,2,FALSE),IFERROR(VLOOKUP(D254,'9. Asegura. de la Calid. y M'!$F:$G,2,FALSE),IFERROR(VLOOKUP(D254,'6. Gestión del Conocimiento'!$F:$G,2,FALSE),IFERROR(VLOOKUP(D254,'15. Gobernabilidad y Proceso...'!$F:$G,2,FALSE),IFERROR(VLOOKUP(D254,'12. Gestión del Talento Humano'!$F:$G,2,FALSE),IFERROR(VLOOKUP(D254,'14. Internacional... de la E.S.'!$F:$G,2,FALSE),IFERROR(VLOOKUP(D254,'10. Posgrado'!$F:$G,2,FALSE),IFERROR(VLOOKUP(D254,'17. Gestión TIC'!$F:$G,2,FALSE),IFERROR(VLOOKUP(D254,'16. Desa. del Sistema Educ.Sup.'!$F:$G,2,FALSE),IFERROR(VLOOKUP(D254,'8. Cultura de Inno. Insti...'!$F:$G,2,FALSE),VLOOKUP(D254,'7.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255" s="31"/>
      <c r="E255" s="93"/>
      <c r="F255" s="93"/>
      <c r="G255" s="93"/>
      <c r="H255" s="76"/>
      <c r="I255" s="76"/>
      <c r="J255" s="76"/>
      <c r="K255" s="112"/>
    </row>
    <row r="256" spans="3:12" s="466" customFormat="1">
      <c r="E256" s="93"/>
      <c r="F256" s="93"/>
      <c r="G256" s="93"/>
      <c r="H256" s="76"/>
      <c r="I256" s="76"/>
      <c r="J256" s="76"/>
      <c r="K256" s="112"/>
    </row>
    <row r="257" spans="3:12" s="466" customFormat="1" ht="15.75" thickBot="1">
      <c r="F257" s="93"/>
      <c r="G257" s="76"/>
      <c r="H257" s="76"/>
      <c r="I257" s="76"/>
    </row>
    <row r="258" spans="3:12" s="466" customFormat="1" ht="30.75" thickBot="1">
      <c r="C258" s="129" t="s">
        <v>44</v>
      </c>
      <c r="D258" s="134" t="s">
        <v>55</v>
      </c>
      <c r="E258" s="136" t="s">
        <v>57</v>
      </c>
      <c r="F258" s="135" t="s">
        <v>27</v>
      </c>
      <c r="G258" s="133" t="s">
        <v>130</v>
      </c>
      <c r="H258" s="136" t="s">
        <v>46</v>
      </c>
      <c r="I258" s="133" t="s">
        <v>131</v>
      </c>
      <c r="J258" s="133" t="s">
        <v>409</v>
      </c>
      <c r="K258" s="133" t="s">
        <v>410</v>
      </c>
      <c r="L258" s="133" t="s">
        <v>120</v>
      </c>
    </row>
    <row r="259" spans="3:12" s="466" customFormat="1">
      <c r="C259" s="141"/>
      <c r="D259" s="158"/>
      <c r="E259" s="115"/>
      <c r="F259" s="97">
        <f t="shared" ref="F259:F279" si="17">D259*E259</f>
        <v>0</v>
      </c>
      <c r="G259" s="161"/>
      <c r="H259" s="142"/>
      <c r="I259" s="130" t="e">
        <f>VLOOKUP(H259,Presupuesto!$B$11:$C$565,2,0)</f>
        <v>#N/A</v>
      </c>
      <c r="J259" s="218" t="s">
        <v>1453</v>
      </c>
      <c r="K259" s="98" t="s">
        <v>393</v>
      </c>
      <c r="L259" s="98"/>
    </row>
    <row r="260" spans="3:12" s="466" customFormat="1">
      <c r="C260" s="141"/>
      <c r="D260" s="158"/>
      <c r="E260" s="123"/>
      <c r="F260" s="97">
        <f t="shared" si="17"/>
        <v>0</v>
      </c>
      <c r="G260" s="161"/>
      <c r="H260" s="142"/>
      <c r="I260" s="130" t="e">
        <f>VLOOKUP(H260,Presupuesto!$B$11:$C$565,2,0)</f>
        <v>#N/A</v>
      </c>
      <c r="J260" s="98" t="str">
        <f>$J$167</f>
        <v>Posgrado</v>
      </c>
      <c r="K260" s="98" t="s">
        <v>411</v>
      </c>
      <c r="L260" s="98"/>
    </row>
    <row r="261" spans="3:12" s="466" customFormat="1">
      <c r="C261" s="141"/>
      <c r="D261" s="158"/>
      <c r="E261" s="123"/>
      <c r="F261" s="97">
        <f t="shared" si="17"/>
        <v>0</v>
      </c>
      <c r="G261" s="161"/>
      <c r="H261" s="142"/>
      <c r="I261" s="130" t="e">
        <f>VLOOKUP(H261,Presupuesto!$B$11:$C$565,2,0)</f>
        <v>#N/A</v>
      </c>
      <c r="J261" s="98" t="str">
        <f t="shared" ref="J261:J279" si="18">$J$167</f>
        <v>Posgrado</v>
      </c>
      <c r="K261" s="98" t="s">
        <v>411</v>
      </c>
      <c r="L261" s="98"/>
    </row>
    <row r="262" spans="3:12" s="466" customFormat="1">
      <c r="C262" s="141"/>
      <c r="D262" s="158"/>
      <c r="E262" s="123"/>
      <c r="F262" s="97">
        <f t="shared" si="17"/>
        <v>0</v>
      </c>
      <c r="G262" s="161"/>
      <c r="H262" s="142"/>
      <c r="I262" s="130" t="e">
        <f>VLOOKUP(H262,Presupuesto!$B$11:$C$565,2,0)</f>
        <v>#N/A</v>
      </c>
      <c r="J262" s="98" t="str">
        <f t="shared" si="18"/>
        <v>Posgrado</v>
      </c>
      <c r="K262" s="98" t="s">
        <v>411</v>
      </c>
      <c r="L262" s="98"/>
    </row>
    <row r="263" spans="3:12" s="466" customFormat="1">
      <c r="C263" s="141"/>
      <c r="D263" s="158"/>
      <c r="E263" s="123"/>
      <c r="F263" s="97">
        <f t="shared" si="17"/>
        <v>0</v>
      </c>
      <c r="G263" s="161"/>
      <c r="H263" s="142"/>
      <c r="I263" s="130" t="e">
        <f>VLOOKUP(H263,Presupuesto!$B$11:$C$565,2,0)</f>
        <v>#N/A</v>
      </c>
      <c r="J263" s="98" t="str">
        <f t="shared" si="18"/>
        <v>Posgrado</v>
      </c>
      <c r="K263" s="98" t="s">
        <v>411</v>
      </c>
      <c r="L263" s="98"/>
    </row>
    <row r="264" spans="3:12" s="466" customFormat="1">
      <c r="C264" s="141"/>
      <c r="D264" s="158"/>
      <c r="E264" s="123"/>
      <c r="F264" s="97">
        <f t="shared" si="17"/>
        <v>0</v>
      </c>
      <c r="G264" s="161"/>
      <c r="H264" s="142"/>
      <c r="I264" s="130" t="e">
        <f>VLOOKUP(H264,Presupuesto!$B$11:$C$565,2,0)</f>
        <v>#N/A</v>
      </c>
      <c r="J264" s="98" t="str">
        <f t="shared" si="18"/>
        <v>Posgrado</v>
      </c>
      <c r="K264" s="98" t="s">
        <v>400</v>
      </c>
      <c r="L264" s="98"/>
    </row>
    <row r="265" spans="3:12" s="466" customFormat="1">
      <c r="C265" s="141"/>
      <c r="D265" s="158"/>
      <c r="E265" s="123"/>
      <c r="F265" s="97">
        <f t="shared" si="17"/>
        <v>0</v>
      </c>
      <c r="G265" s="161"/>
      <c r="H265" s="142"/>
      <c r="I265" s="130" t="e">
        <f>VLOOKUP(H265,Presupuesto!$B$11:$C$565,2,0)</f>
        <v>#N/A</v>
      </c>
      <c r="J265" s="98" t="str">
        <f t="shared" si="18"/>
        <v>Posgrado</v>
      </c>
      <c r="K265" s="98" t="s">
        <v>411</v>
      </c>
      <c r="L265" s="98"/>
    </row>
    <row r="266" spans="3:12" s="466" customFormat="1">
      <c r="C266" s="141"/>
      <c r="D266" s="158"/>
      <c r="E266" s="123"/>
      <c r="F266" s="97">
        <f t="shared" si="17"/>
        <v>0</v>
      </c>
      <c r="G266" s="161"/>
      <c r="H266" s="142"/>
      <c r="I266" s="130" t="e">
        <f>VLOOKUP(H266,Presupuesto!$B$11:$C$565,2,0)</f>
        <v>#N/A</v>
      </c>
      <c r="J266" s="98" t="str">
        <f t="shared" si="18"/>
        <v>Posgrado</v>
      </c>
      <c r="K266" s="98" t="s">
        <v>411</v>
      </c>
      <c r="L266" s="98"/>
    </row>
    <row r="267" spans="3:12" s="466" customFormat="1">
      <c r="C267" s="141"/>
      <c r="D267" s="158"/>
      <c r="E267" s="123"/>
      <c r="F267" s="97">
        <f t="shared" si="17"/>
        <v>0</v>
      </c>
      <c r="G267" s="161"/>
      <c r="H267" s="142"/>
      <c r="I267" s="130" t="e">
        <f>VLOOKUP(H267,Presupuesto!$B$11:$C$565,2,0)</f>
        <v>#N/A</v>
      </c>
      <c r="J267" s="98" t="str">
        <f t="shared" si="18"/>
        <v>Posgrado</v>
      </c>
      <c r="K267" s="98" t="s">
        <v>411</v>
      </c>
      <c r="L267" s="98"/>
    </row>
    <row r="268" spans="3:12" s="466" customFormat="1">
      <c r="C268" s="141"/>
      <c r="D268" s="158"/>
      <c r="E268" s="123"/>
      <c r="F268" s="97">
        <f t="shared" si="17"/>
        <v>0</v>
      </c>
      <c r="G268" s="161"/>
      <c r="H268" s="142"/>
      <c r="I268" s="130" t="e">
        <f>VLOOKUP(H268,Presupuesto!$B$11:$C$565,2,0)</f>
        <v>#N/A</v>
      </c>
      <c r="J268" s="98" t="str">
        <f t="shared" si="18"/>
        <v>Posgrado</v>
      </c>
      <c r="K268" s="98" t="s">
        <v>411</v>
      </c>
      <c r="L268" s="98"/>
    </row>
    <row r="269" spans="3:12" s="466" customFormat="1">
      <c r="C269" s="143"/>
      <c r="D269" s="158"/>
      <c r="E269" s="118"/>
      <c r="F269" s="97">
        <f t="shared" si="17"/>
        <v>0</v>
      </c>
      <c r="G269" s="161"/>
      <c r="H269" s="144"/>
      <c r="I269" s="130" t="e">
        <f>VLOOKUP(H269,Presupuesto!$B$11:$C$565,2,0)</f>
        <v>#N/A</v>
      </c>
      <c r="J269" s="98" t="str">
        <f t="shared" si="18"/>
        <v>Posgrado</v>
      </c>
      <c r="K269" s="98" t="s">
        <v>411</v>
      </c>
      <c r="L269" s="98"/>
    </row>
    <row r="270" spans="3:12" s="466" customFormat="1">
      <c r="C270" s="143"/>
      <c r="D270" s="158"/>
      <c r="E270" s="118"/>
      <c r="F270" s="97">
        <f t="shared" si="17"/>
        <v>0</v>
      </c>
      <c r="G270" s="161"/>
      <c r="H270" s="144"/>
      <c r="I270" s="130" t="e">
        <f>VLOOKUP(H270,Presupuesto!$B$11:$C$565,2,0)</f>
        <v>#N/A</v>
      </c>
      <c r="J270" s="98" t="str">
        <f t="shared" si="18"/>
        <v>Posgrado</v>
      </c>
      <c r="K270" s="98" t="s">
        <v>411</v>
      </c>
      <c r="L270" s="98"/>
    </row>
    <row r="271" spans="3:12" s="466" customFormat="1">
      <c r="C271" s="143"/>
      <c r="D271" s="158"/>
      <c r="E271" s="118"/>
      <c r="F271" s="97">
        <f t="shared" si="17"/>
        <v>0</v>
      </c>
      <c r="G271" s="161"/>
      <c r="H271" s="144"/>
      <c r="I271" s="130" t="e">
        <f>VLOOKUP(H271,Presupuesto!$B$11:$C$565,2,0)</f>
        <v>#N/A</v>
      </c>
      <c r="J271" s="98" t="str">
        <f t="shared" si="18"/>
        <v>Posgrado</v>
      </c>
      <c r="K271" s="98" t="s">
        <v>411</v>
      </c>
      <c r="L271" s="98"/>
    </row>
    <row r="272" spans="3:12" s="466" customFormat="1">
      <c r="C272" s="143"/>
      <c r="D272" s="158"/>
      <c r="E272" s="118"/>
      <c r="F272" s="97">
        <f t="shared" si="17"/>
        <v>0</v>
      </c>
      <c r="G272" s="161"/>
      <c r="H272" s="144"/>
      <c r="I272" s="130" t="e">
        <f>VLOOKUP(H272,Presupuesto!$B$11:$C$565,2,0)</f>
        <v>#N/A</v>
      </c>
      <c r="J272" s="98" t="str">
        <f t="shared" si="18"/>
        <v>Posgrado</v>
      </c>
      <c r="K272" s="98" t="s">
        <v>411</v>
      </c>
      <c r="L272" s="98"/>
    </row>
    <row r="273" spans="3:12" s="466" customFormat="1">
      <c r="C273" s="143"/>
      <c r="D273" s="158"/>
      <c r="E273" s="118"/>
      <c r="F273" s="97">
        <f t="shared" si="17"/>
        <v>0</v>
      </c>
      <c r="G273" s="161"/>
      <c r="H273" s="144"/>
      <c r="I273" s="130" t="e">
        <f>VLOOKUP(H273,Presupuesto!$B$11:$C$565,2,0)</f>
        <v>#N/A</v>
      </c>
      <c r="J273" s="98" t="str">
        <f t="shared" si="18"/>
        <v>Posgrado</v>
      </c>
      <c r="K273" s="98" t="s">
        <v>411</v>
      </c>
      <c r="L273" s="98"/>
    </row>
    <row r="274" spans="3:12" s="466" customFormat="1">
      <c r="C274" s="143"/>
      <c r="D274" s="158"/>
      <c r="E274" s="118"/>
      <c r="F274" s="97">
        <f t="shared" si="17"/>
        <v>0</v>
      </c>
      <c r="G274" s="161"/>
      <c r="H274" s="144"/>
      <c r="I274" s="130" t="e">
        <f>VLOOKUP(H274,Presupuesto!$B$11:$C$565,2,0)</f>
        <v>#N/A</v>
      </c>
      <c r="J274" s="98" t="str">
        <f t="shared" si="18"/>
        <v>Posgrado</v>
      </c>
      <c r="K274" s="98" t="s">
        <v>411</v>
      </c>
      <c r="L274" s="98"/>
    </row>
    <row r="275" spans="3:12" s="466" customFormat="1">
      <c r="C275" s="145"/>
      <c r="D275" s="158"/>
      <c r="E275" s="118"/>
      <c r="F275" s="97">
        <f t="shared" si="17"/>
        <v>0</v>
      </c>
      <c r="G275" s="161"/>
      <c r="H275" s="146"/>
      <c r="I275" s="130" t="e">
        <f>VLOOKUP(H275,Presupuesto!$B$11:$C$565,2,0)</f>
        <v>#N/A</v>
      </c>
      <c r="J275" s="98" t="str">
        <f t="shared" si="18"/>
        <v>Posgrado</v>
      </c>
      <c r="K275" s="98" t="s">
        <v>402</v>
      </c>
      <c r="L275" s="98"/>
    </row>
    <row r="276" spans="3:12" s="466" customFormat="1">
      <c r="C276" s="145"/>
      <c r="D276" s="158"/>
      <c r="E276" s="118"/>
      <c r="F276" s="97">
        <f t="shared" si="17"/>
        <v>0</v>
      </c>
      <c r="G276" s="161"/>
      <c r="H276" s="146"/>
      <c r="I276" s="130" t="e">
        <f>VLOOKUP(H276,Presupuesto!$B$11:$C$565,2,0)</f>
        <v>#N/A</v>
      </c>
      <c r="J276" s="98" t="str">
        <f t="shared" si="18"/>
        <v>Posgrado</v>
      </c>
      <c r="K276" s="98" t="s">
        <v>411</v>
      </c>
      <c r="L276" s="98"/>
    </row>
    <row r="277" spans="3:12" s="466" customFormat="1">
      <c r="C277" s="145"/>
      <c r="D277" s="158"/>
      <c r="E277" s="118"/>
      <c r="F277" s="97">
        <f t="shared" si="17"/>
        <v>0</v>
      </c>
      <c r="G277" s="161"/>
      <c r="H277" s="146"/>
      <c r="I277" s="130" t="e">
        <f>VLOOKUP(H277,Presupuesto!$B$11:$C$565,2,0)</f>
        <v>#N/A</v>
      </c>
      <c r="J277" s="98" t="str">
        <f t="shared" si="18"/>
        <v>Posgrado</v>
      </c>
      <c r="K277" s="98" t="s">
        <v>411</v>
      </c>
      <c r="L277" s="98"/>
    </row>
    <row r="278" spans="3:12" s="466" customFormat="1">
      <c r="C278" s="145"/>
      <c r="D278" s="158"/>
      <c r="E278" s="118"/>
      <c r="F278" s="97">
        <f t="shared" si="17"/>
        <v>0</v>
      </c>
      <c r="G278" s="161"/>
      <c r="H278" s="146"/>
      <c r="I278" s="130" t="e">
        <f>VLOOKUP(H278,Presupuesto!$B$11:$C$565,2,0)</f>
        <v>#N/A</v>
      </c>
      <c r="J278" s="98" t="str">
        <f t="shared" si="18"/>
        <v>Posgrado</v>
      </c>
      <c r="K278" s="98" t="s">
        <v>411</v>
      </c>
      <c r="L278" s="98"/>
    </row>
    <row r="279" spans="3:12" s="466" customFormat="1" ht="15.75" thickBot="1">
      <c r="C279" s="147"/>
      <c r="D279" s="222"/>
      <c r="E279" s="103"/>
      <c r="F279" s="105">
        <f t="shared" si="17"/>
        <v>0</v>
      </c>
      <c r="G279" s="162"/>
      <c r="H279" s="148"/>
      <c r="I279" s="132" t="e">
        <f>VLOOKUP(H279,Presupuesto!$B$11:$C$565,2,0)</f>
        <v>#N/A</v>
      </c>
      <c r="J279" s="106" t="str">
        <f t="shared" si="18"/>
        <v>Posgrado</v>
      </c>
      <c r="K279" s="124" t="s">
        <v>393</v>
      </c>
      <c r="L279" s="106"/>
    </row>
    <row r="280" spans="3:12" s="466" customFormat="1">
      <c r="G280" s="453"/>
    </row>
    <row r="282" spans="3:12" ht="15.75" thickBot="1"/>
    <row r="283" spans="3:12" s="466" customFormat="1" ht="15.75" thickBot="1">
      <c r="C283" s="157" t="s">
        <v>53</v>
      </c>
      <c r="D283" s="373">
        <f>SUM(F290:F310)</f>
        <v>0</v>
      </c>
      <c r="F283" s="70"/>
      <c r="G283" s="79"/>
      <c r="H283" s="70"/>
      <c r="I283" s="70"/>
    </row>
    <row r="284" spans="3:12" s="466" customFormat="1">
      <c r="C284" s="70"/>
      <c r="D284" s="31"/>
      <c r="E284" s="93"/>
      <c r="F284" s="93"/>
      <c r="G284" s="93"/>
      <c r="H284" s="76"/>
      <c r="I284" s="76"/>
      <c r="J284" s="76"/>
      <c r="K284" s="112"/>
    </row>
    <row r="285" spans="3:12" s="466" customFormat="1" ht="15.75">
      <c r="C285" s="302" t="s">
        <v>391</v>
      </c>
      <c r="D285" s="369" t="str">
        <f>'5. Estudiantes y Graduados'!F19</f>
        <v>5.a.10</v>
      </c>
      <c r="E285" s="93"/>
      <c r="F285" s="93"/>
      <c r="G285" s="93"/>
      <c r="H285" s="76"/>
      <c r="I285" s="76"/>
      <c r="J285" s="76"/>
      <c r="K285" s="112"/>
    </row>
    <row r="286" spans="3:12" s="466" customFormat="1" ht="18.75">
      <c r="C286" s="210" t="str">
        <f>IFERROR(VLOOKUP(D285,'1. Desarrollo e Innov. Curricu.'!$F:$G,2,FALSE),IFERROR(VLOOKUP(D285,'2. Investigación Científica'!$F:$G,2,FALSE),IFERROR(VLOOKUP(D285,'3. Vinculación Univ. Sociedad'!$F:$G,2,FALSE),IFERROR(VLOOKUP(D285,'4. Docencia y Profesorado Univ.'!$F:$G,2,FALSE),IFERROR(VLOOKUP(D285,'5. Estudiantes y Graduados'!$F:$G,2,FALSE),IFERROR(VLOOKUP(D285,'11. Gestion Administrativa'!$F:$G,2,FALSE),IFERROR(VLOOKUP(D285,'13. Gestión Académica'!$F:$G,2,FALSE),IFERROR(VLOOKUP(D285,'9. Asegura. de la Calid. y M'!$F:$G,2,FALSE),IFERROR(VLOOKUP(D285,'6. Gestión del Conocimiento'!$F:$G,2,FALSE),IFERROR(VLOOKUP(D285,'15. Gobernabilidad y Proceso...'!$F:$G,2,FALSE),IFERROR(VLOOKUP(D285,'12. Gestión del Talento Humano'!$F:$G,2,FALSE),IFERROR(VLOOKUP(D285,'14. Internacional... de la E.S.'!$F:$G,2,FALSE),IFERROR(VLOOKUP(D285,'10. Posgrado'!$F:$G,2,FALSE),IFERROR(VLOOKUP(D285,'17. Gestión TIC'!$F:$G,2,FALSE),IFERROR(VLOOKUP(D285,'16. Desa. del Sistema Educ.Sup.'!$F:$G,2,FALSE),IFERROR(VLOOKUP(D285,'8. Cultura de Inno. Insti...'!$F:$G,2,FALSE),VLOOKUP(D285,'7. Lo Esencial de la Reforma U.'!$F:$G,2,0)))))))))))))))))</f>
        <v>Aplicar proceso de reestructuración de personal en la Dirección.</v>
      </c>
      <c r="D286" s="31"/>
      <c r="E286" s="93"/>
      <c r="F286" s="93"/>
      <c r="G286" s="93"/>
      <c r="H286" s="76"/>
      <c r="I286" s="76"/>
      <c r="J286" s="76"/>
      <c r="K286" s="112"/>
    </row>
    <row r="287" spans="3:12" s="466" customFormat="1">
      <c r="E287" s="93"/>
      <c r="F287" s="93"/>
      <c r="G287" s="93"/>
      <c r="H287" s="76"/>
      <c r="I287" s="76"/>
      <c r="J287" s="76"/>
      <c r="K287" s="112"/>
    </row>
    <row r="288" spans="3:12" s="466" customFormat="1" ht="15.75" thickBot="1">
      <c r="F288" s="93"/>
      <c r="G288" s="76"/>
      <c r="H288" s="76"/>
      <c r="I288" s="76"/>
    </row>
    <row r="289" spans="3:12" s="466" customFormat="1" ht="30.75" thickBot="1">
      <c r="C289" s="129" t="s">
        <v>44</v>
      </c>
      <c r="D289" s="134" t="s">
        <v>55</v>
      </c>
      <c r="E289" s="136" t="s">
        <v>57</v>
      </c>
      <c r="F289" s="135" t="s">
        <v>27</v>
      </c>
      <c r="G289" s="133" t="s">
        <v>130</v>
      </c>
      <c r="H289" s="136" t="s">
        <v>46</v>
      </c>
      <c r="I289" s="133" t="s">
        <v>131</v>
      </c>
      <c r="J289" s="133" t="s">
        <v>409</v>
      </c>
      <c r="K289" s="133" t="s">
        <v>410</v>
      </c>
      <c r="L289" s="133" t="s">
        <v>120</v>
      </c>
    </row>
    <row r="290" spans="3:12" s="466" customFormat="1">
      <c r="C290" s="141"/>
      <c r="D290" s="158"/>
      <c r="E290" s="115"/>
      <c r="F290" s="97">
        <f t="shared" ref="F290:F310" si="19">D290*E290</f>
        <v>0</v>
      </c>
      <c r="G290" s="161"/>
      <c r="H290" s="142"/>
      <c r="I290" s="130" t="e">
        <f>VLOOKUP(H290,Presupuesto!$B$11:$C$565,2,0)</f>
        <v>#N/A</v>
      </c>
      <c r="J290" s="218" t="s">
        <v>1453</v>
      </c>
      <c r="K290" s="98" t="s">
        <v>393</v>
      </c>
      <c r="L290" s="98"/>
    </row>
    <row r="291" spans="3:12" s="466" customFormat="1">
      <c r="C291" s="141"/>
      <c r="D291" s="158"/>
      <c r="E291" s="123"/>
      <c r="F291" s="97">
        <f t="shared" si="19"/>
        <v>0</v>
      </c>
      <c r="G291" s="161"/>
      <c r="H291" s="142"/>
      <c r="I291" s="130" t="e">
        <f>VLOOKUP(H291,Presupuesto!$B$11:$C$565,2,0)</f>
        <v>#N/A</v>
      </c>
      <c r="J291" s="98" t="str">
        <f>$J$167</f>
        <v>Posgrado</v>
      </c>
      <c r="K291" s="98" t="s">
        <v>411</v>
      </c>
      <c r="L291" s="98"/>
    </row>
    <row r="292" spans="3:12" s="466" customFormat="1">
      <c r="C292" s="141"/>
      <c r="D292" s="158"/>
      <c r="E292" s="123"/>
      <c r="F292" s="97">
        <f t="shared" si="19"/>
        <v>0</v>
      </c>
      <c r="G292" s="161"/>
      <c r="H292" s="142"/>
      <c r="I292" s="130" t="e">
        <f>VLOOKUP(H292,Presupuesto!$B$11:$C$565,2,0)</f>
        <v>#N/A</v>
      </c>
      <c r="J292" s="98" t="str">
        <f t="shared" ref="J292:J310" si="20">$J$167</f>
        <v>Posgrado</v>
      </c>
      <c r="K292" s="98" t="s">
        <v>411</v>
      </c>
      <c r="L292" s="98"/>
    </row>
    <row r="293" spans="3:12" s="466" customFormat="1">
      <c r="C293" s="141"/>
      <c r="D293" s="158"/>
      <c r="E293" s="123"/>
      <c r="F293" s="97">
        <f t="shared" si="19"/>
        <v>0</v>
      </c>
      <c r="G293" s="161"/>
      <c r="H293" s="142"/>
      <c r="I293" s="130" t="e">
        <f>VLOOKUP(H293,Presupuesto!$B$11:$C$565,2,0)</f>
        <v>#N/A</v>
      </c>
      <c r="J293" s="98" t="str">
        <f t="shared" si="20"/>
        <v>Posgrado</v>
      </c>
      <c r="K293" s="98" t="s">
        <v>411</v>
      </c>
      <c r="L293" s="98"/>
    </row>
    <row r="294" spans="3:12" s="466" customFormat="1">
      <c r="C294" s="141"/>
      <c r="D294" s="158"/>
      <c r="E294" s="123"/>
      <c r="F294" s="97">
        <f t="shared" si="19"/>
        <v>0</v>
      </c>
      <c r="G294" s="161"/>
      <c r="H294" s="142"/>
      <c r="I294" s="130" t="e">
        <f>VLOOKUP(H294,Presupuesto!$B$11:$C$565,2,0)</f>
        <v>#N/A</v>
      </c>
      <c r="J294" s="98" t="str">
        <f t="shared" si="20"/>
        <v>Posgrado</v>
      </c>
      <c r="K294" s="98" t="s">
        <v>411</v>
      </c>
      <c r="L294" s="98"/>
    </row>
    <row r="295" spans="3:12" s="466" customFormat="1">
      <c r="C295" s="141"/>
      <c r="D295" s="158"/>
      <c r="E295" s="123"/>
      <c r="F295" s="97">
        <f t="shared" si="19"/>
        <v>0</v>
      </c>
      <c r="G295" s="161"/>
      <c r="H295" s="142"/>
      <c r="I295" s="130" t="e">
        <f>VLOOKUP(H295,Presupuesto!$B$11:$C$565,2,0)</f>
        <v>#N/A</v>
      </c>
      <c r="J295" s="98" t="str">
        <f t="shared" si="20"/>
        <v>Posgrado</v>
      </c>
      <c r="K295" s="98" t="s">
        <v>400</v>
      </c>
      <c r="L295" s="98"/>
    </row>
    <row r="296" spans="3:12" s="466" customFormat="1">
      <c r="C296" s="141"/>
      <c r="D296" s="158"/>
      <c r="E296" s="123"/>
      <c r="F296" s="97">
        <f t="shared" si="19"/>
        <v>0</v>
      </c>
      <c r="G296" s="161"/>
      <c r="H296" s="142"/>
      <c r="I296" s="130" t="e">
        <f>VLOOKUP(H296,Presupuesto!$B$11:$C$565,2,0)</f>
        <v>#N/A</v>
      </c>
      <c r="J296" s="98" t="str">
        <f t="shared" si="20"/>
        <v>Posgrado</v>
      </c>
      <c r="K296" s="98" t="s">
        <v>411</v>
      </c>
      <c r="L296" s="98"/>
    </row>
    <row r="297" spans="3:12" s="466" customFormat="1">
      <c r="C297" s="141"/>
      <c r="D297" s="158"/>
      <c r="E297" s="123"/>
      <c r="F297" s="97">
        <f t="shared" si="19"/>
        <v>0</v>
      </c>
      <c r="G297" s="161"/>
      <c r="H297" s="142"/>
      <c r="I297" s="130" t="e">
        <f>VLOOKUP(H297,Presupuesto!$B$11:$C$565,2,0)</f>
        <v>#N/A</v>
      </c>
      <c r="J297" s="98" t="str">
        <f t="shared" si="20"/>
        <v>Posgrado</v>
      </c>
      <c r="K297" s="98" t="s">
        <v>411</v>
      </c>
      <c r="L297" s="98"/>
    </row>
    <row r="298" spans="3:12" s="466" customFormat="1">
      <c r="C298" s="141"/>
      <c r="D298" s="158"/>
      <c r="E298" s="123"/>
      <c r="F298" s="97">
        <f t="shared" si="19"/>
        <v>0</v>
      </c>
      <c r="G298" s="161"/>
      <c r="H298" s="142"/>
      <c r="I298" s="130" t="e">
        <f>VLOOKUP(H298,Presupuesto!$B$11:$C$565,2,0)</f>
        <v>#N/A</v>
      </c>
      <c r="J298" s="98" t="str">
        <f t="shared" si="20"/>
        <v>Posgrado</v>
      </c>
      <c r="K298" s="98" t="s">
        <v>411</v>
      </c>
      <c r="L298" s="98"/>
    </row>
    <row r="299" spans="3:12" s="466" customFormat="1">
      <c r="C299" s="141"/>
      <c r="D299" s="158"/>
      <c r="E299" s="123"/>
      <c r="F299" s="97">
        <f t="shared" si="19"/>
        <v>0</v>
      </c>
      <c r="G299" s="161"/>
      <c r="H299" s="142"/>
      <c r="I299" s="130" t="e">
        <f>VLOOKUP(H299,Presupuesto!$B$11:$C$565,2,0)</f>
        <v>#N/A</v>
      </c>
      <c r="J299" s="98" t="str">
        <f t="shared" si="20"/>
        <v>Posgrado</v>
      </c>
      <c r="K299" s="98" t="s">
        <v>411</v>
      </c>
      <c r="L299" s="98"/>
    </row>
    <row r="300" spans="3:12" s="466" customFormat="1">
      <c r="C300" s="143"/>
      <c r="D300" s="158"/>
      <c r="E300" s="118"/>
      <c r="F300" s="97">
        <f t="shared" si="19"/>
        <v>0</v>
      </c>
      <c r="G300" s="161"/>
      <c r="H300" s="144"/>
      <c r="I300" s="130" t="e">
        <f>VLOOKUP(H300,Presupuesto!$B$11:$C$565,2,0)</f>
        <v>#N/A</v>
      </c>
      <c r="J300" s="98" t="str">
        <f t="shared" si="20"/>
        <v>Posgrado</v>
      </c>
      <c r="K300" s="98" t="s">
        <v>411</v>
      </c>
      <c r="L300" s="98"/>
    </row>
    <row r="301" spans="3:12" s="466" customFormat="1">
      <c r="C301" s="143"/>
      <c r="D301" s="158"/>
      <c r="E301" s="118"/>
      <c r="F301" s="97">
        <f t="shared" si="19"/>
        <v>0</v>
      </c>
      <c r="G301" s="161"/>
      <c r="H301" s="144"/>
      <c r="I301" s="130" t="e">
        <f>VLOOKUP(H301,Presupuesto!$B$11:$C$565,2,0)</f>
        <v>#N/A</v>
      </c>
      <c r="J301" s="98" t="str">
        <f t="shared" si="20"/>
        <v>Posgrado</v>
      </c>
      <c r="K301" s="98" t="s">
        <v>411</v>
      </c>
      <c r="L301" s="98"/>
    </row>
    <row r="302" spans="3:12" s="466" customFormat="1">
      <c r="C302" s="143"/>
      <c r="D302" s="158"/>
      <c r="E302" s="118"/>
      <c r="F302" s="97">
        <f t="shared" si="19"/>
        <v>0</v>
      </c>
      <c r="G302" s="161"/>
      <c r="H302" s="144"/>
      <c r="I302" s="130" t="e">
        <f>VLOOKUP(H302,Presupuesto!$B$11:$C$565,2,0)</f>
        <v>#N/A</v>
      </c>
      <c r="J302" s="98" t="str">
        <f t="shared" si="20"/>
        <v>Posgrado</v>
      </c>
      <c r="K302" s="98" t="s">
        <v>411</v>
      </c>
      <c r="L302" s="98"/>
    </row>
    <row r="303" spans="3:12" s="466" customFormat="1">
      <c r="C303" s="143"/>
      <c r="D303" s="158"/>
      <c r="E303" s="118"/>
      <c r="F303" s="97">
        <f t="shared" si="19"/>
        <v>0</v>
      </c>
      <c r="G303" s="161"/>
      <c r="H303" s="144"/>
      <c r="I303" s="130" t="e">
        <f>VLOOKUP(H303,Presupuesto!$B$11:$C$565,2,0)</f>
        <v>#N/A</v>
      </c>
      <c r="J303" s="98" t="str">
        <f t="shared" si="20"/>
        <v>Posgrado</v>
      </c>
      <c r="K303" s="98" t="s">
        <v>411</v>
      </c>
      <c r="L303" s="98"/>
    </row>
    <row r="304" spans="3:12" s="466" customFormat="1">
      <c r="C304" s="143"/>
      <c r="D304" s="158"/>
      <c r="E304" s="118"/>
      <c r="F304" s="97">
        <f t="shared" si="19"/>
        <v>0</v>
      </c>
      <c r="G304" s="161"/>
      <c r="H304" s="144"/>
      <c r="I304" s="130" t="e">
        <f>VLOOKUP(H304,Presupuesto!$B$11:$C$565,2,0)</f>
        <v>#N/A</v>
      </c>
      <c r="J304" s="98" t="str">
        <f t="shared" si="20"/>
        <v>Posgrado</v>
      </c>
      <c r="K304" s="98" t="s">
        <v>411</v>
      </c>
      <c r="L304" s="98"/>
    </row>
    <row r="305" spans="3:12" s="466" customFormat="1">
      <c r="C305" s="143"/>
      <c r="D305" s="158"/>
      <c r="E305" s="118"/>
      <c r="F305" s="97">
        <f t="shared" si="19"/>
        <v>0</v>
      </c>
      <c r="G305" s="161"/>
      <c r="H305" s="144"/>
      <c r="I305" s="130" t="e">
        <f>VLOOKUP(H305,Presupuesto!$B$11:$C$565,2,0)</f>
        <v>#N/A</v>
      </c>
      <c r="J305" s="98" t="str">
        <f t="shared" si="20"/>
        <v>Posgrado</v>
      </c>
      <c r="K305" s="98" t="s">
        <v>411</v>
      </c>
      <c r="L305" s="98"/>
    </row>
    <row r="306" spans="3:12" s="466" customFormat="1">
      <c r="C306" s="145"/>
      <c r="D306" s="158"/>
      <c r="E306" s="118"/>
      <c r="F306" s="97">
        <f t="shared" si="19"/>
        <v>0</v>
      </c>
      <c r="G306" s="161"/>
      <c r="H306" s="146"/>
      <c r="I306" s="130" t="e">
        <f>VLOOKUP(H306,Presupuesto!$B$11:$C$565,2,0)</f>
        <v>#N/A</v>
      </c>
      <c r="J306" s="98" t="str">
        <f t="shared" si="20"/>
        <v>Posgrado</v>
      </c>
      <c r="K306" s="98" t="s">
        <v>402</v>
      </c>
      <c r="L306" s="98"/>
    </row>
    <row r="307" spans="3:12" s="466" customFormat="1">
      <c r="C307" s="145"/>
      <c r="D307" s="158"/>
      <c r="E307" s="118"/>
      <c r="F307" s="97">
        <f t="shared" si="19"/>
        <v>0</v>
      </c>
      <c r="G307" s="161"/>
      <c r="H307" s="146"/>
      <c r="I307" s="130" t="e">
        <f>VLOOKUP(H307,Presupuesto!$B$11:$C$565,2,0)</f>
        <v>#N/A</v>
      </c>
      <c r="J307" s="98" t="str">
        <f t="shared" si="20"/>
        <v>Posgrado</v>
      </c>
      <c r="K307" s="98" t="s">
        <v>411</v>
      </c>
      <c r="L307" s="98"/>
    </row>
    <row r="308" spans="3:12" s="466" customFormat="1">
      <c r="C308" s="145"/>
      <c r="D308" s="158"/>
      <c r="E308" s="118"/>
      <c r="F308" s="97">
        <f t="shared" si="19"/>
        <v>0</v>
      </c>
      <c r="G308" s="161"/>
      <c r="H308" s="146"/>
      <c r="I308" s="130" t="e">
        <f>VLOOKUP(H308,Presupuesto!$B$11:$C$565,2,0)</f>
        <v>#N/A</v>
      </c>
      <c r="J308" s="98" t="str">
        <f t="shared" si="20"/>
        <v>Posgrado</v>
      </c>
      <c r="K308" s="98" t="s">
        <v>411</v>
      </c>
      <c r="L308" s="98"/>
    </row>
    <row r="309" spans="3:12" s="466" customFormat="1">
      <c r="C309" s="145"/>
      <c r="D309" s="158"/>
      <c r="E309" s="118"/>
      <c r="F309" s="97">
        <f t="shared" si="19"/>
        <v>0</v>
      </c>
      <c r="G309" s="161"/>
      <c r="H309" s="146"/>
      <c r="I309" s="130" t="e">
        <f>VLOOKUP(H309,Presupuesto!$B$11:$C$565,2,0)</f>
        <v>#N/A</v>
      </c>
      <c r="J309" s="98" t="str">
        <f t="shared" si="20"/>
        <v>Posgrado</v>
      </c>
      <c r="K309" s="98" t="s">
        <v>411</v>
      </c>
      <c r="L309" s="98"/>
    </row>
    <row r="310" spans="3:12" s="466" customFormat="1" ht="15.75" thickBot="1">
      <c r="C310" s="147"/>
      <c r="D310" s="222"/>
      <c r="E310" s="103"/>
      <c r="F310" s="105">
        <f t="shared" si="19"/>
        <v>0</v>
      </c>
      <c r="G310" s="162"/>
      <c r="H310" s="148"/>
      <c r="I310" s="132" t="e">
        <f>VLOOKUP(H310,Presupuesto!$B$11:$C$565,2,0)</f>
        <v>#N/A</v>
      </c>
      <c r="J310" s="106" t="str">
        <f t="shared" si="20"/>
        <v>Posgrado</v>
      </c>
      <c r="K310" s="124" t="s">
        <v>393</v>
      </c>
      <c r="L310" s="106"/>
    </row>
    <row r="311" spans="3:12" s="466" customFormat="1">
      <c r="G311" s="45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G198:G218 G228:G248 G259:G279 G290:G310">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K198:K218 K228:K248 K259:K279 K290:K310">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L198:L218 L228:L248 L259:L279 L290:L310">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H198:H218 H228:H248 H259:H279 H290:H310">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J199:J218 J229:J248 J260:J279 J291:J310">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J198 J228 J259 J290">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53.25" thickBot="1">
      <c r="C5" s="87" t="s">
        <v>418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SUM(F17:F50)</f>
        <v>0</v>
      </c>
      <c r="G10" s="79"/>
      <c r="H10" s="70"/>
      <c r="I10" s="70"/>
    </row>
    <row r="11" spans="1:555">
      <c r="G11" s="79"/>
      <c r="H11" s="70"/>
      <c r="I11" s="70"/>
    </row>
    <row r="12" spans="1:555">
      <c r="F12" s="70"/>
      <c r="G12" s="79"/>
      <c r="H12" s="70"/>
      <c r="I12" s="70"/>
    </row>
    <row r="13" spans="1:555" ht="15.75">
      <c r="C13" s="302" t="s">
        <v>391</v>
      </c>
      <c r="D13" s="369"/>
      <c r="F13" s="70"/>
      <c r="G13" s="79"/>
      <c r="H13" s="70"/>
      <c r="I13" s="70"/>
    </row>
    <row r="14" spans="1:555" ht="18.7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c r="F15" s="93"/>
      <c r="G15" s="76"/>
      <c r="H15" s="76"/>
      <c r="I15" s="76"/>
      <c r="L15" s="226"/>
      <c r="M15" s="227"/>
      <c r="N15" s="226"/>
      <c r="O15" s="226"/>
      <c r="P15" s="229" t="s">
        <v>468</v>
      </c>
      <c r="Q15" s="229" t="s">
        <v>469</v>
      </c>
    </row>
    <row r="16" spans="1:555" ht="30.75" thickBot="1">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3">
        <f>SUM(F60:F93)</f>
        <v>0</v>
      </c>
      <c r="G53" s="79"/>
      <c r="H53" s="70"/>
      <c r="I53" s="70"/>
    </row>
    <row r="54" spans="3:17">
      <c r="G54" s="79"/>
      <c r="H54" s="70"/>
      <c r="I54" s="70"/>
    </row>
    <row r="55" spans="3:17">
      <c r="F55" s="70"/>
      <c r="G55" s="79"/>
      <c r="H55" s="70"/>
      <c r="I55" s="70"/>
    </row>
    <row r="56" spans="3:17" ht="15.75">
      <c r="C56" s="302" t="s">
        <v>391</v>
      </c>
      <c r="D56" s="369"/>
      <c r="F56" s="70"/>
      <c r="G56" s="79"/>
      <c r="H56" s="70"/>
      <c r="I56" s="70"/>
    </row>
    <row r="57" spans="3:17" ht="18.7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c r="F58" s="93"/>
      <c r="G58" s="76"/>
      <c r="H58" s="76"/>
      <c r="I58" s="76"/>
      <c r="L58" s="226"/>
      <c r="M58" s="227"/>
      <c r="N58" s="226"/>
      <c r="O58" s="226"/>
      <c r="P58" s="229" t="s">
        <v>468</v>
      </c>
      <c r="Q58" s="229" t="s">
        <v>469</v>
      </c>
    </row>
    <row r="59" spans="3:17" ht="30.75" thickBot="1">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3">
        <f>SUM(F103:F136)</f>
        <v>0</v>
      </c>
      <c r="G96" s="79"/>
      <c r="H96" s="70"/>
      <c r="I96" s="70"/>
    </row>
    <row r="97" spans="3:17">
      <c r="G97" s="79"/>
      <c r="H97" s="70"/>
      <c r="I97" s="70"/>
    </row>
    <row r="98" spans="3:17">
      <c r="F98" s="70"/>
      <c r="G98" s="79"/>
      <c r="H98" s="70"/>
      <c r="I98" s="70"/>
    </row>
    <row r="99" spans="3:17" ht="15.75">
      <c r="C99" s="302" t="s">
        <v>391</v>
      </c>
      <c r="D99" s="369"/>
      <c r="F99" s="70"/>
      <c r="G99" s="79"/>
      <c r="H99" s="70"/>
      <c r="I99" s="70"/>
    </row>
    <row r="100" spans="3:17" ht="18.7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c r="F101" s="93"/>
      <c r="G101" s="76"/>
      <c r="H101" s="76"/>
      <c r="I101" s="76"/>
      <c r="L101" s="226"/>
      <c r="M101" s="227"/>
      <c r="N101" s="226"/>
      <c r="O101" s="226"/>
      <c r="P101" s="229" t="s">
        <v>468</v>
      </c>
      <c r="Q101" s="229" t="s">
        <v>469</v>
      </c>
    </row>
    <row r="102" spans="3:17" ht="30.75" thickBot="1">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row r="139" spans="3:17" ht="15.75" thickBot="1">
      <c r="C139" s="157" t="s">
        <v>53</v>
      </c>
      <c r="D139" s="373">
        <f>SUM(F146:F179)</f>
        <v>0</v>
      </c>
      <c r="G139" s="79"/>
      <c r="H139" s="70"/>
      <c r="I139" s="70"/>
    </row>
    <row r="140" spans="3:17">
      <c r="G140" s="79"/>
      <c r="H140" s="70"/>
      <c r="I140" s="70"/>
    </row>
    <row r="141" spans="3:17">
      <c r="F141" s="70"/>
      <c r="G141" s="79"/>
      <c r="H141" s="70"/>
      <c r="I141" s="70"/>
    </row>
    <row r="142" spans="3:17" ht="15.75">
      <c r="C142" s="302" t="s">
        <v>391</v>
      </c>
      <c r="D142" s="369"/>
      <c r="F142" s="70"/>
      <c r="G142" s="79"/>
      <c r="H142" s="70"/>
      <c r="I142" s="70"/>
    </row>
    <row r="143" spans="3:17" ht="18.7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c r="F144" s="93"/>
      <c r="G144" s="76"/>
      <c r="H144" s="76"/>
      <c r="I144" s="76"/>
      <c r="L144" s="226"/>
      <c r="M144" s="227"/>
      <c r="N144" s="226"/>
      <c r="O144" s="226"/>
      <c r="P144" s="229" t="s">
        <v>468</v>
      </c>
      <c r="Q144" s="229" t="s">
        <v>469</v>
      </c>
    </row>
    <row r="145" spans="3:17" ht="30.75" thickBot="1">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c r="A2" s="310" t="s">
        <v>1341</v>
      </c>
      <c r="B2" s="207"/>
      <c r="C2" s="207"/>
      <c r="D2" s="207"/>
      <c r="E2" s="207"/>
      <c r="F2" s="240"/>
      <c r="H2" s="208"/>
      <c r="I2" s="207"/>
      <c r="J2" s="207"/>
      <c r="K2" s="207"/>
      <c r="L2" s="207"/>
      <c r="M2" s="207"/>
      <c r="N2" s="207"/>
      <c r="O2" s="207"/>
      <c r="P2" s="207"/>
      <c r="Q2" s="207"/>
      <c r="R2" s="207"/>
      <c r="S2" s="207"/>
      <c r="T2" s="207"/>
      <c r="U2" s="207"/>
    </row>
    <row r="3" spans="1:21" ht="18" customHeight="1">
      <c r="A3" s="310" t="s">
        <v>1343</v>
      </c>
      <c r="B3" s="207"/>
      <c r="C3" s="207"/>
      <c r="D3" s="207"/>
      <c r="E3" s="207"/>
      <c r="F3" s="240"/>
      <c r="H3" s="208"/>
      <c r="I3" s="207"/>
      <c r="J3" s="207"/>
      <c r="K3" s="207"/>
      <c r="L3" s="207"/>
      <c r="M3" s="207"/>
      <c r="N3" s="207"/>
      <c r="O3" s="207"/>
      <c r="P3" s="207"/>
      <c r="Q3" s="207"/>
      <c r="R3" s="207"/>
      <c r="S3" s="207"/>
      <c r="T3" s="207"/>
      <c r="U3" s="207"/>
    </row>
    <row r="4" spans="1:21" ht="18" customHeight="1">
      <c r="A4" s="310" t="s">
        <v>1372</v>
      </c>
      <c r="B4" s="207"/>
      <c r="C4" s="207"/>
      <c r="D4" s="207"/>
      <c r="E4" s="207"/>
      <c r="F4" s="240"/>
      <c r="H4" s="208"/>
      <c r="I4" s="207"/>
      <c r="J4" s="207"/>
      <c r="K4" s="207"/>
      <c r="L4" s="207"/>
      <c r="M4" s="207"/>
      <c r="N4" s="207"/>
      <c r="O4" s="207"/>
      <c r="P4" s="207"/>
      <c r="Q4" s="207"/>
      <c r="R4" s="207"/>
      <c r="S4" s="207"/>
      <c r="T4" s="207"/>
      <c r="U4" s="207"/>
    </row>
    <row r="5" spans="1:21" ht="14.45" customHeight="1">
      <c r="A5" s="566" t="s">
        <v>96</v>
      </c>
      <c r="B5" s="565" t="s">
        <v>110</v>
      </c>
      <c r="C5" s="568" t="s">
        <v>1537</v>
      </c>
      <c r="D5" s="568" t="s">
        <v>1538</v>
      </c>
      <c r="E5" s="568" t="s">
        <v>86</v>
      </c>
      <c r="F5" s="568" t="s">
        <v>391</v>
      </c>
      <c r="G5" s="568" t="s">
        <v>87</v>
      </c>
      <c r="H5" s="571" t="s">
        <v>99</v>
      </c>
      <c r="I5" s="577"/>
      <c r="J5" s="577"/>
      <c r="K5" s="577"/>
      <c r="L5" s="577"/>
      <c r="M5" s="577"/>
      <c r="N5" s="577"/>
      <c r="O5" s="572"/>
      <c r="P5" s="573" t="s">
        <v>100</v>
      </c>
      <c r="Q5" s="574"/>
      <c r="R5" s="565" t="s">
        <v>102</v>
      </c>
      <c r="S5" s="565" t="s">
        <v>109</v>
      </c>
      <c r="T5" s="565" t="s">
        <v>108</v>
      </c>
      <c r="U5" s="562" t="s">
        <v>88</v>
      </c>
    </row>
    <row r="6" spans="1:21" ht="14.4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3"/>
    </row>
    <row r="7" spans="1:21" ht="25.5">
      <c r="A7" s="567"/>
      <c r="B7" s="567"/>
      <c r="C7" s="570"/>
      <c r="D7" s="570"/>
      <c r="E7" s="570"/>
      <c r="F7" s="570"/>
      <c r="G7" s="570"/>
      <c r="H7" s="441" t="s">
        <v>107</v>
      </c>
      <c r="I7" s="441" t="s">
        <v>12</v>
      </c>
      <c r="J7" s="441" t="s">
        <v>107</v>
      </c>
      <c r="K7" s="441" t="s">
        <v>12</v>
      </c>
      <c r="L7" s="441" t="s">
        <v>107</v>
      </c>
      <c r="M7" s="441" t="s">
        <v>12</v>
      </c>
      <c r="N7" s="441" t="s">
        <v>107</v>
      </c>
      <c r="O7" s="441" t="s">
        <v>12</v>
      </c>
      <c r="P7" s="441" t="s">
        <v>107</v>
      </c>
      <c r="Q7" s="441" t="s">
        <v>12</v>
      </c>
      <c r="R7" s="567"/>
      <c r="S7" s="567"/>
      <c r="T7" s="567"/>
      <c r="U7" s="564"/>
    </row>
    <row r="8" spans="1:21" ht="15.75">
      <c r="A8" s="442"/>
      <c r="B8" s="443"/>
      <c r="C8" s="444"/>
      <c r="D8" s="444"/>
      <c r="E8" s="444"/>
      <c r="F8" s="445"/>
      <c r="G8" s="444"/>
      <c r="H8" s="446"/>
      <c r="I8" s="446"/>
      <c r="J8" s="446"/>
      <c r="K8" s="446"/>
      <c r="L8" s="446"/>
      <c r="M8" s="446"/>
      <c r="N8" s="446"/>
      <c r="O8" s="446"/>
      <c r="P8" s="446"/>
      <c r="Q8" s="446"/>
      <c r="R8" s="447"/>
      <c r="S8" s="447"/>
      <c r="T8" s="447"/>
      <c r="U8" s="448"/>
    </row>
    <row r="9" spans="1:21" ht="15.75">
      <c r="A9" s="584" t="s">
        <v>1373</v>
      </c>
      <c r="B9" s="581" t="s">
        <v>1374</v>
      </c>
      <c r="C9" s="324"/>
      <c r="D9" s="324"/>
      <c r="E9" s="324"/>
      <c r="F9" s="71"/>
      <c r="G9" s="71"/>
      <c r="H9" s="203"/>
      <c r="I9" s="204"/>
      <c r="J9" s="203"/>
      <c r="K9" s="204"/>
      <c r="L9" s="203"/>
      <c r="M9" s="204"/>
      <c r="N9" s="203"/>
      <c r="O9" s="204"/>
      <c r="P9" s="379">
        <f>H9+J9+L9+N9</f>
        <v>0</v>
      </c>
      <c r="Q9" s="379">
        <f>I9+K9+M9+O9</f>
        <v>0</v>
      </c>
      <c r="R9" s="71"/>
      <c r="S9" s="71"/>
      <c r="T9" s="71"/>
      <c r="U9" s="71"/>
    </row>
    <row r="10" spans="1:21" ht="15.75">
      <c r="A10" s="585"/>
      <c r="B10" s="582"/>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c r="A11" s="585"/>
      <c r="B11" s="582"/>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c r="A12" s="585"/>
      <c r="B12" s="582"/>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c r="A13" s="585"/>
      <c r="B13" s="582"/>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c r="A14" s="585"/>
      <c r="B14" s="582"/>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c r="A15" s="585"/>
      <c r="B15" s="582"/>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c r="A16" s="585"/>
      <c r="B16" s="582"/>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c r="A17" s="585"/>
      <c r="B17" s="582"/>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c r="A18" s="586"/>
      <c r="B18" s="583"/>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c r="A19" s="578" t="s">
        <v>1375</v>
      </c>
      <c r="B19" s="578"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c r="A20" s="579"/>
      <c r="B20" s="579"/>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c r="A21" s="579"/>
      <c r="B21" s="579"/>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c r="A22" s="579"/>
      <c r="B22" s="579"/>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c r="A23" s="579"/>
      <c r="B23" s="579"/>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c r="A24" s="579"/>
      <c r="B24" s="579"/>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c r="A25" s="579"/>
      <c r="B25" s="579"/>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c r="A26" s="579"/>
      <c r="B26" s="579"/>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c r="A27" s="580"/>
      <c r="B27" s="580"/>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c r="F29" s="86"/>
    </row>
    <row r="30" spans="1:21">
      <c r="F30" s="86"/>
    </row>
    <row r="31" spans="1:21">
      <c r="C31" s="153"/>
      <c r="F31" s="86"/>
    </row>
    <row r="32" spans="1:21">
      <c r="C32" s="506"/>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c r="A4" s="566" t="s">
        <v>96</v>
      </c>
      <c r="B4" s="565" t="s">
        <v>110</v>
      </c>
      <c r="C4" s="568" t="s">
        <v>1537</v>
      </c>
      <c r="D4" s="568" t="s">
        <v>1538</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8" s="67" customFormat="1"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8" s="67" customFormat="1" ht="24" customHeight="1">
      <c r="A6" s="567"/>
      <c r="B6" s="567"/>
      <c r="C6" s="570"/>
      <c r="D6" s="570"/>
      <c r="E6" s="570"/>
      <c r="F6" s="570"/>
      <c r="G6" s="570"/>
      <c r="H6" s="441" t="s">
        <v>107</v>
      </c>
      <c r="I6" s="441" t="s">
        <v>12</v>
      </c>
      <c r="J6" s="441" t="s">
        <v>107</v>
      </c>
      <c r="K6" s="441" t="s">
        <v>12</v>
      </c>
      <c r="L6" s="441" t="s">
        <v>107</v>
      </c>
      <c r="M6" s="441" t="s">
        <v>12</v>
      </c>
      <c r="N6" s="441" t="s">
        <v>107</v>
      </c>
      <c r="O6" s="441" t="s">
        <v>12</v>
      </c>
      <c r="P6" s="441" t="s">
        <v>107</v>
      </c>
      <c r="Q6" s="441" t="s">
        <v>12</v>
      </c>
      <c r="R6" s="567"/>
      <c r="S6" s="567"/>
      <c r="T6" s="567"/>
      <c r="U6" s="564"/>
    </row>
    <row r="7" spans="1:28" s="67" customFormat="1" ht="15.75">
      <c r="A7" s="442"/>
      <c r="B7" s="443"/>
      <c r="C7" s="444"/>
      <c r="D7" s="444"/>
      <c r="E7" s="444"/>
      <c r="F7" s="445"/>
      <c r="G7" s="444"/>
      <c r="H7" s="446"/>
      <c r="I7" s="446"/>
      <c r="J7" s="446"/>
      <c r="K7" s="446"/>
      <c r="L7" s="446"/>
      <c r="M7" s="446"/>
      <c r="N7" s="446"/>
      <c r="O7" s="446"/>
      <c r="P7" s="446"/>
      <c r="Q7" s="446"/>
      <c r="R7" s="447"/>
      <c r="S7" s="447"/>
      <c r="T7" s="447"/>
      <c r="U7" s="448"/>
    </row>
    <row r="8" spans="1:28" ht="15.75">
      <c r="A8" s="587" t="s">
        <v>1377</v>
      </c>
      <c r="B8" s="587"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c r="A9" s="588"/>
      <c r="B9" s="588"/>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c r="A10" s="588"/>
      <c r="B10" s="588"/>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c r="A11" s="588"/>
      <c r="B11" s="588"/>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c r="A12" s="588"/>
      <c r="B12" s="588"/>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c r="A13" s="588"/>
      <c r="B13" s="589"/>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c r="A14" s="588"/>
      <c r="B14" s="587"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c r="A15" s="588"/>
      <c r="B15" s="588"/>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c r="A16" s="588"/>
      <c r="B16" s="588"/>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c r="A17" s="588"/>
      <c r="B17" s="588"/>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c r="A18" s="588"/>
      <c r="B18" s="588"/>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c r="A19" s="588"/>
      <c r="B19" s="589"/>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c r="A20" s="588"/>
      <c r="B20" s="587"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c r="A21" s="588"/>
      <c r="B21" s="588"/>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c r="A22" s="588"/>
      <c r="B22" s="588"/>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c r="A23" s="588"/>
      <c r="B23" s="588"/>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c r="A24" s="588"/>
      <c r="B24" s="588"/>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c r="A25" s="588"/>
      <c r="B25" s="588"/>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c r="A26" s="588"/>
      <c r="B26" s="588"/>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c r="A27" s="588"/>
      <c r="B27" s="589"/>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c r="A28" s="588"/>
      <c r="B28" s="590"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c r="A29" s="588"/>
      <c r="B29" s="590"/>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c r="A30" s="588"/>
      <c r="B30" s="590"/>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c r="A31" s="588"/>
      <c r="B31" s="590"/>
      <c r="C31" s="248"/>
      <c r="D31" s="248"/>
      <c r="E31" s="307"/>
      <c r="F31" s="307"/>
      <c r="G31" s="307"/>
      <c r="H31" s="249"/>
      <c r="I31" s="249"/>
      <c r="J31" s="205"/>
      <c r="K31" s="249"/>
      <c r="L31" s="249"/>
      <c r="M31" s="230"/>
      <c r="N31" s="249"/>
      <c r="O31" s="230"/>
      <c r="P31" s="382"/>
      <c r="Q31" s="383"/>
      <c r="R31" s="249"/>
      <c r="S31" s="249"/>
      <c r="T31" s="249"/>
      <c r="U31" s="307"/>
    </row>
    <row r="32" spans="1:21" ht="15.75">
      <c r="A32" s="588"/>
      <c r="B32" s="590"/>
      <c r="C32" s="248"/>
      <c r="D32" s="248"/>
      <c r="E32" s="307"/>
      <c r="F32" s="307"/>
      <c r="G32" s="307"/>
      <c r="H32" s="249"/>
      <c r="I32" s="249"/>
      <c r="J32" s="205"/>
      <c r="K32" s="249"/>
      <c r="L32" s="249"/>
      <c r="M32" s="230"/>
      <c r="N32" s="249"/>
      <c r="O32" s="230"/>
      <c r="P32" s="382"/>
      <c r="Q32" s="383"/>
      <c r="R32" s="249"/>
      <c r="S32" s="249"/>
      <c r="T32" s="249"/>
      <c r="U32" s="307"/>
    </row>
    <row r="33" spans="1:21" ht="15.75">
      <c r="A33" s="588"/>
      <c r="B33" s="590"/>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c r="A34" s="588"/>
      <c r="B34" s="590"/>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c r="A35" s="588"/>
      <c r="B35" s="590"/>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c r="A36" s="588"/>
      <c r="B36" s="590"/>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c r="A37" s="588"/>
      <c r="B37" s="590"/>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c r="A38" s="588"/>
      <c r="B38" s="590"/>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c r="A39" s="588"/>
      <c r="B39" s="590"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c r="A40" s="588"/>
      <c r="B40" s="590"/>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c r="A41" s="588"/>
      <c r="B41" s="590"/>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c r="A42" s="588"/>
      <c r="B42" s="590"/>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c r="A43" s="588"/>
      <c r="B43" s="590"/>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c r="A44" s="588"/>
      <c r="B44" s="590"/>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c r="A45" s="588"/>
      <c r="B45" s="590"/>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c r="A46" s="588"/>
      <c r="B46" s="590"/>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c r="C54" s="509"/>
    </row>
    <row r="66" spans="1:6">
      <c r="A66" s="252"/>
      <c r="F66" s="252"/>
    </row>
    <row r="67" spans="1:6">
      <c r="A67" s="252"/>
      <c r="F67" s="252"/>
    </row>
    <row r="68" spans="1:6">
      <c r="A68" s="252"/>
      <c r="F68" s="252"/>
    </row>
    <row r="69" spans="1:6">
      <c r="A69" s="252"/>
      <c r="F69" s="252"/>
    </row>
    <row r="70" spans="1:6">
      <c r="A70" s="252"/>
      <c r="F70" s="252"/>
    </row>
    <row r="71" spans="1:6">
      <c r="A71" s="252"/>
      <c r="F71" s="252"/>
    </row>
    <row r="72" spans="1:6">
      <c r="A72" s="252"/>
      <c r="F72" s="252"/>
    </row>
    <row r="73" spans="1:6">
      <c r="A73" s="252"/>
      <c r="F73" s="252"/>
    </row>
    <row r="74" spans="1:6">
      <c r="A74" s="252"/>
      <c r="F74" s="252"/>
    </row>
    <row r="75" spans="1:6">
      <c r="A75" s="252"/>
      <c r="F75" s="252"/>
    </row>
    <row r="76" spans="1:6">
      <c r="A76" s="252"/>
      <c r="F76" s="252"/>
    </row>
    <row r="77" spans="1:6">
      <c r="A77" s="252"/>
      <c r="F77" s="252"/>
    </row>
    <row r="78" spans="1:6">
      <c r="A78" s="252"/>
      <c r="F78" s="252"/>
    </row>
    <row r="79" spans="1:6">
      <c r="A79" s="252"/>
      <c r="F79" s="252"/>
    </row>
    <row r="80" spans="1:6">
      <c r="A80" s="252"/>
      <c r="F80" s="252"/>
    </row>
    <row r="81" spans="1:6">
      <c r="A81" s="252"/>
      <c r="F81" s="252"/>
    </row>
    <row r="82" spans="1:6">
      <c r="A82" s="252"/>
      <c r="F82" s="252"/>
    </row>
    <row r="83" spans="1:6">
      <c r="A83" s="252"/>
      <c r="F83" s="252"/>
    </row>
    <row r="84" spans="1:6">
      <c r="A84" s="252"/>
      <c r="F84" s="252"/>
    </row>
    <row r="85" spans="1:6">
      <c r="A85" s="252"/>
      <c r="F85" s="252"/>
    </row>
    <row r="86" spans="1:6">
      <c r="A86" s="252"/>
      <c r="F86" s="252"/>
    </row>
    <row r="87" spans="1:6">
      <c r="A87" s="252"/>
      <c r="F87" s="252"/>
    </row>
    <row r="88" spans="1:6">
      <c r="A88" s="252"/>
      <c r="F88" s="252"/>
    </row>
    <row r="89" spans="1:6">
      <c r="A89" s="252"/>
      <c r="F89" s="252"/>
    </row>
    <row r="90" spans="1:6">
      <c r="A90" s="252"/>
      <c r="F90" s="252"/>
    </row>
    <row r="91" spans="1:6">
      <c r="A91" s="252"/>
      <c r="F91" s="252"/>
    </row>
    <row r="92" spans="1:6">
      <c r="A92" s="252"/>
      <c r="F92" s="252"/>
    </row>
    <row r="93" spans="1:6">
      <c r="A93" s="252"/>
      <c r="F93" s="252"/>
    </row>
    <row r="94" spans="1:6">
      <c r="A94" s="252"/>
      <c r="F94" s="252"/>
    </row>
    <row r="95" spans="1:6">
      <c r="A95" s="252"/>
      <c r="F95" s="252"/>
    </row>
    <row r="96" spans="1:6">
      <c r="A96" s="252"/>
      <c r="F96" s="252"/>
    </row>
    <row r="97" spans="1:6">
      <c r="A97" s="252"/>
      <c r="F97" s="252"/>
    </row>
    <row r="98" spans="1:6">
      <c r="A98" s="252"/>
      <c r="F98" s="252"/>
    </row>
    <row r="99" spans="1:6">
      <c r="A99" s="252"/>
      <c r="F99" s="252"/>
    </row>
    <row r="100" spans="1:6">
      <c r="A100" s="252"/>
      <c r="F100" s="252"/>
    </row>
    <row r="101" spans="1:6">
      <c r="A101" s="252"/>
      <c r="F101" s="252"/>
    </row>
    <row r="102" spans="1:6">
      <c r="A102" s="252"/>
      <c r="F102" s="252"/>
    </row>
    <row r="103" spans="1:6">
      <c r="A103" s="252"/>
      <c r="F103" s="252"/>
    </row>
    <row r="104" spans="1:6">
      <c r="A104" s="252"/>
      <c r="F104" s="252"/>
    </row>
    <row r="105" spans="1:6">
      <c r="A105" s="252"/>
      <c r="F105" s="252"/>
    </row>
    <row r="106" spans="1:6">
      <c r="A106" s="252"/>
      <c r="F106" s="252"/>
    </row>
    <row r="107" spans="1:6">
      <c r="A107" s="252"/>
      <c r="F107" s="252"/>
    </row>
    <row r="108" spans="1:6">
      <c r="A108" s="252"/>
      <c r="F108" s="252"/>
    </row>
    <row r="109" spans="1:6">
      <c r="A109" s="252"/>
      <c r="F109" s="252"/>
    </row>
    <row r="110" spans="1:6">
      <c r="A110" s="252"/>
      <c r="F110" s="252"/>
    </row>
    <row r="111" spans="1:6">
      <c r="A111" s="252"/>
      <c r="F111" s="252"/>
    </row>
    <row r="112" spans="1:6">
      <c r="A112" s="252"/>
      <c r="F112" s="252"/>
    </row>
    <row r="113" spans="1:6">
      <c r="A113" s="252"/>
      <c r="F113" s="252"/>
    </row>
    <row r="114" spans="1:6">
      <c r="A114" s="252"/>
      <c r="F114" s="252"/>
    </row>
    <row r="115" spans="1:6">
      <c r="A115" s="252"/>
      <c r="F115" s="252"/>
    </row>
    <row r="116" spans="1:6">
      <c r="A116" s="252"/>
      <c r="F116" s="252"/>
    </row>
    <row r="117" spans="1:6">
      <c r="A117" s="252"/>
      <c r="F117" s="252"/>
    </row>
    <row r="118" spans="1:6">
      <c r="A118" s="252"/>
      <c r="F118" s="252"/>
    </row>
    <row r="119" spans="1:6">
      <c r="A119" s="252"/>
      <c r="F119" s="252"/>
    </row>
    <row r="120" spans="1:6">
      <c r="A120" s="252"/>
      <c r="F120" s="252"/>
    </row>
    <row r="121" spans="1:6">
      <c r="A121" s="252"/>
      <c r="F121" s="252"/>
    </row>
    <row r="122" spans="1:6">
      <c r="A122" s="252"/>
      <c r="F122" s="252"/>
    </row>
    <row r="123" spans="1:6">
      <c r="A123" s="252"/>
      <c r="F123" s="252"/>
    </row>
    <row r="124" spans="1:6">
      <c r="A124" s="252"/>
      <c r="F124" s="252"/>
    </row>
    <row r="125" spans="1:6">
      <c r="A125" s="252"/>
      <c r="F125" s="252"/>
    </row>
    <row r="126" spans="1:6">
      <c r="A126" s="252"/>
      <c r="F126" s="252"/>
    </row>
    <row r="127" spans="1:6">
      <c r="A127" s="252"/>
      <c r="F127" s="252"/>
    </row>
    <row r="128" spans="1:6">
      <c r="A128" s="252"/>
      <c r="F128" s="252"/>
    </row>
    <row r="129" spans="1:6">
      <c r="A129" s="252"/>
      <c r="F129" s="252"/>
    </row>
    <row r="130" spans="1:6">
      <c r="A130" s="252"/>
      <c r="F130" s="252"/>
    </row>
    <row r="131" spans="1:6">
      <c r="A131" s="252"/>
      <c r="F131" s="252"/>
    </row>
    <row r="132" spans="1:6">
      <c r="A132" s="252"/>
      <c r="F132" s="252"/>
    </row>
    <row r="133" spans="1:6">
      <c r="A133" s="252"/>
      <c r="F133" s="252"/>
    </row>
    <row r="134" spans="1:6">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c r="A2" s="268" t="s">
        <v>1347</v>
      </c>
      <c r="F2" s="289"/>
      <c r="H2" s="284"/>
      <c r="J2" s="284"/>
      <c r="K2" s="284"/>
      <c r="L2" s="284"/>
      <c r="M2" s="284"/>
      <c r="N2" s="284"/>
      <c r="O2" s="284"/>
      <c r="P2" s="284"/>
      <c r="Q2" s="284"/>
      <c r="R2" s="284"/>
      <c r="S2" s="284"/>
      <c r="T2" s="284"/>
      <c r="U2" s="284"/>
      <c r="V2" s="284"/>
      <c r="W2" s="284"/>
      <c r="X2" s="284"/>
      <c r="Y2" s="284"/>
      <c r="Z2" s="284"/>
      <c r="AA2" s="284"/>
    </row>
    <row r="3" spans="1:36" ht="18.75">
      <c r="A3" s="317" t="s">
        <v>1474</v>
      </c>
      <c r="F3" s="289"/>
      <c r="H3" s="284"/>
      <c r="J3" s="284"/>
      <c r="K3" s="284"/>
      <c r="L3" s="284"/>
      <c r="M3" s="284"/>
      <c r="N3" s="284"/>
      <c r="O3" s="284"/>
      <c r="P3" s="284"/>
      <c r="Q3" s="284"/>
      <c r="R3" s="284"/>
      <c r="S3" s="284"/>
      <c r="T3" s="284"/>
      <c r="U3" s="284"/>
      <c r="V3" s="284"/>
      <c r="W3" s="284"/>
      <c r="X3" s="284"/>
      <c r="Y3" s="284"/>
      <c r="Z3" s="284"/>
      <c r="AA3" s="284"/>
    </row>
    <row r="4" spans="1:36" ht="1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c r="A5" s="566" t="s">
        <v>96</v>
      </c>
      <c r="B5" s="565" t="s">
        <v>110</v>
      </c>
      <c r="C5" s="568" t="s">
        <v>1537</v>
      </c>
      <c r="D5" s="568" t="s">
        <v>1538</v>
      </c>
      <c r="E5" s="568" t="s">
        <v>86</v>
      </c>
      <c r="F5" s="568" t="s">
        <v>391</v>
      </c>
      <c r="G5" s="568" t="s">
        <v>87</v>
      </c>
      <c r="H5" s="571" t="s">
        <v>99</v>
      </c>
      <c r="I5" s="577"/>
      <c r="J5" s="577"/>
      <c r="K5" s="577"/>
      <c r="L5" s="577"/>
      <c r="M5" s="577"/>
      <c r="N5" s="577"/>
      <c r="O5" s="572"/>
      <c r="P5" s="573" t="s">
        <v>100</v>
      </c>
      <c r="Q5" s="574"/>
      <c r="R5" s="565" t="s">
        <v>102</v>
      </c>
      <c r="S5" s="565" t="s">
        <v>109</v>
      </c>
      <c r="T5" s="565" t="s">
        <v>108</v>
      </c>
      <c r="U5" s="562" t="s">
        <v>88</v>
      </c>
    </row>
    <row r="6" spans="1:36" s="66" customFormat="1" ht="1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3"/>
    </row>
    <row r="7" spans="1:36" s="66" customFormat="1" ht="24" customHeight="1">
      <c r="A7" s="567"/>
      <c r="B7" s="567"/>
      <c r="C7" s="570"/>
      <c r="D7" s="570"/>
      <c r="E7" s="570"/>
      <c r="F7" s="570"/>
      <c r="G7" s="570"/>
      <c r="H7" s="441" t="s">
        <v>107</v>
      </c>
      <c r="I7" s="441" t="s">
        <v>12</v>
      </c>
      <c r="J7" s="441" t="s">
        <v>107</v>
      </c>
      <c r="K7" s="441" t="s">
        <v>12</v>
      </c>
      <c r="L7" s="441" t="s">
        <v>107</v>
      </c>
      <c r="M7" s="441" t="s">
        <v>12</v>
      </c>
      <c r="N7" s="441" t="s">
        <v>107</v>
      </c>
      <c r="O7" s="441" t="s">
        <v>12</v>
      </c>
      <c r="P7" s="441" t="s">
        <v>107</v>
      </c>
      <c r="Q7" s="441" t="s">
        <v>12</v>
      </c>
      <c r="R7" s="567"/>
      <c r="S7" s="567"/>
      <c r="T7" s="567"/>
      <c r="U7" s="564"/>
    </row>
    <row r="8" spans="1:36" ht="15.75" customHeight="1">
      <c r="A8" s="442"/>
      <c r="B8" s="443"/>
      <c r="C8" s="444"/>
      <c r="D8" s="444"/>
      <c r="E8" s="444"/>
      <c r="F8" s="445"/>
      <c r="G8" s="444"/>
      <c r="H8" s="446"/>
      <c r="I8" s="446"/>
      <c r="J8" s="446"/>
      <c r="K8" s="446"/>
      <c r="L8" s="446"/>
      <c r="M8" s="446"/>
      <c r="N8" s="446"/>
      <c r="O8" s="446"/>
      <c r="P8" s="446"/>
      <c r="Q8" s="446"/>
      <c r="R8" s="447"/>
      <c r="S8" s="447"/>
      <c r="T8" s="447"/>
      <c r="U8" s="448"/>
    </row>
    <row r="9" spans="1:36" ht="15.75">
      <c r="A9" s="591" t="s">
        <v>1460</v>
      </c>
      <c r="B9" s="590"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c r="A10" s="592"/>
      <c r="B10" s="590"/>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c r="A11" s="592"/>
      <c r="B11" s="590"/>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c r="A12" s="592"/>
      <c r="B12" s="590"/>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c r="A13" s="592"/>
      <c r="B13" s="590"/>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c r="A14" s="592"/>
      <c r="B14" s="590"/>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c r="A15" s="592"/>
      <c r="B15" s="590"/>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c r="A16" s="593"/>
      <c r="B16" s="590"/>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c r="A17" s="587" t="s">
        <v>1459</v>
      </c>
      <c r="B17" s="587"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c r="A18" s="588"/>
      <c r="B18" s="588"/>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c r="A19" s="588"/>
      <c r="B19" s="588"/>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c r="A20" s="588"/>
      <c r="B20" s="588"/>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c r="A21" s="588"/>
      <c r="B21" s="588"/>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c r="A22" s="588"/>
      <c r="B22" s="589"/>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c r="A23" s="588"/>
      <c r="B23" s="587"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c r="A24" s="588"/>
      <c r="B24" s="588"/>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c r="A25" s="588"/>
      <c r="B25" s="588"/>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c r="A26" s="588"/>
      <c r="B26" s="588"/>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c r="A27" s="588"/>
      <c r="B27" s="588"/>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c r="A28" s="588"/>
      <c r="B28" s="588"/>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c r="A29" s="588"/>
      <c r="B29" s="590"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c r="A30" s="588"/>
      <c r="B30" s="590"/>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c r="A31" s="588"/>
      <c r="B31" s="590"/>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c r="A32" s="588"/>
      <c r="B32" s="590"/>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c r="A33" s="588"/>
      <c r="B33" s="590"/>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c r="A34" s="588"/>
      <c r="B34" s="590"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c r="A35" s="588"/>
      <c r="B35" s="590"/>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c r="A36" s="588"/>
      <c r="B36" s="590"/>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c r="A37" s="588"/>
      <c r="B37" s="590"/>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c r="A38" s="588"/>
      <c r="B38" s="590"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c r="A39" s="588"/>
      <c r="B39" s="590"/>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c r="A40" s="588"/>
      <c r="B40" s="590"/>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c r="A41" s="588"/>
      <c r="B41" s="590"/>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c r="A42" s="588"/>
      <c r="B42" s="590"/>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c r="A43" s="587" t="s">
        <v>1460</v>
      </c>
      <c r="B43" s="590"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c r="A44" s="588"/>
      <c r="B44" s="590"/>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c r="A45" s="588"/>
      <c r="B45" s="590"/>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c r="A46" s="588"/>
      <c r="B46" s="590"/>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c r="A47" s="588"/>
      <c r="B47" s="590"/>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c r="A48" s="588"/>
      <c r="B48" s="590"/>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c r="A49" s="588"/>
      <c r="B49" s="590"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c r="A50" s="588"/>
      <c r="B50" s="590"/>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c r="A51" s="588"/>
      <c r="B51" s="590"/>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c r="A52" s="588"/>
      <c r="B52" s="590"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c r="A53" s="588"/>
      <c r="B53" s="590"/>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c r="A54" s="588"/>
      <c r="B54" s="590"/>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c r="A55" s="588"/>
      <c r="B55" s="590"/>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c r="A56" s="588"/>
      <c r="B56" s="590"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c r="A57" s="588"/>
      <c r="B57" s="590"/>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c r="A58" s="588"/>
      <c r="B58" s="590"/>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c r="A59" s="588"/>
      <c r="B59" s="590"/>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c r="A60" s="588"/>
      <c r="B60" s="590"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c r="A61" s="588"/>
      <c r="B61" s="590"/>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c r="A62" s="588"/>
      <c r="B62" s="590"/>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c r="A63" s="588"/>
      <c r="B63" s="590"/>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c r="A64" s="588"/>
      <c r="B64" s="595"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c r="A65" s="588"/>
      <c r="B65" s="596"/>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c r="A66" s="588"/>
      <c r="B66" s="596"/>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c r="A67" s="588"/>
      <c r="B67" s="597"/>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c r="A68" s="588"/>
      <c r="B68" s="594"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c r="A69" s="588"/>
      <c r="B69" s="594"/>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c r="A70" s="588"/>
      <c r="B70" s="594"/>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c r="A71" s="588"/>
      <c r="B71" s="595"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c r="A72" s="588"/>
      <c r="B72" s="596"/>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c r="A73" s="588"/>
      <c r="B73" s="597"/>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c r="A75" s="260"/>
      <c r="B75" s="260"/>
      <c r="C75" s="260"/>
      <c r="D75" s="260"/>
      <c r="E75" s="260"/>
      <c r="F75" s="259"/>
      <c r="G75" s="260"/>
      <c r="H75" s="260"/>
      <c r="S75" s="265"/>
      <c r="T75" s="265"/>
      <c r="U75" s="266"/>
    </row>
    <row r="76" spans="1:21" ht="15.75">
      <c r="F76" s="259"/>
      <c r="S76" s="265"/>
      <c r="T76" s="265"/>
    </row>
    <row r="77" spans="1:21" ht="15.75">
      <c r="F77" s="259"/>
      <c r="S77" s="265"/>
      <c r="T77" s="265"/>
    </row>
    <row r="78" spans="1:21" ht="15.75">
      <c r="F78" s="259"/>
      <c r="S78" s="265"/>
      <c r="T78" s="265"/>
    </row>
    <row r="79" spans="1:21" ht="15.75">
      <c r="F79" s="259"/>
      <c r="S79" s="265"/>
      <c r="T79" s="265"/>
    </row>
    <row r="80" spans="1:21" ht="15.75">
      <c r="F80" s="259"/>
      <c r="S80" s="265"/>
      <c r="T80" s="265"/>
    </row>
    <row r="81" spans="6:20" ht="15.75">
      <c r="F81" s="259"/>
      <c r="S81" s="265"/>
      <c r="T81" s="265"/>
    </row>
    <row r="82" spans="6:20" ht="15.75">
      <c r="F82" s="259"/>
      <c r="S82" s="265"/>
      <c r="T82" s="265"/>
    </row>
    <row r="83" spans="6:20" ht="15.75">
      <c r="F83" s="259"/>
      <c r="S83" s="265"/>
      <c r="T83" s="265"/>
    </row>
    <row r="84" spans="6:20" ht="15.75">
      <c r="F84" s="259"/>
      <c r="S84" s="267"/>
      <c r="T84" s="267"/>
    </row>
    <row r="85" spans="6:20" ht="15.75">
      <c r="F85" s="259"/>
      <c r="S85" s="265"/>
      <c r="T85" s="265"/>
    </row>
    <row r="86" spans="6:20" ht="15.75">
      <c r="F86" s="259"/>
      <c r="S86" s="265"/>
      <c r="T86" s="265"/>
    </row>
    <row r="87" spans="6:20" ht="15.75">
      <c r="F87" s="259"/>
      <c r="S87" s="265"/>
      <c r="T87" s="265"/>
    </row>
    <row r="88" spans="6:20" ht="15.75">
      <c r="F88" s="259"/>
      <c r="S88" s="265"/>
      <c r="T88" s="265"/>
    </row>
    <row r="89" spans="6:20" ht="15.75">
      <c r="F89" s="259"/>
      <c r="S89" s="265"/>
      <c r="T89" s="265"/>
    </row>
    <row r="90" spans="6:20" ht="15.75">
      <c r="F90" s="259"/>
      <c r="S90" s="265"/>
      <c r="T90" s="265"/>
    </row>
    <row r="91" spans="6:20" ht="15.75">
      <c r="F91" s="259"/>
      <c r="S91" s="265"/>
      <c r="T91" s="265"/>
    </row>
    <row r="92" spans="6:20" ht="15.75">
      <c r="F92" s="259"/>
      <c r="S92" s="265"/>
      <c r="T92" s="265"/>
    </row>
    <row r="93" spans="6:20" ht="15.75">
      <c r="F93" s="259"/>
      <c r="S93" s="265"/>
      <c r="T93" s="265"/>
    </row>
    <row r="94" spans="6:20">
      <c r="S94" s="265"/>
      <c r="T94" s="265"/>
    </row>
    <row r="95" spans="6:20">
      <c r="S95" s="265"/>
      <c r="T95" s="265"/>
    </row>
    <row r="96" spans="6:20">
      <c r="S96" s="265"/>
      <c r="T96" s="265"/>
    </row>
    <row r="97" spans="6:20">
      <c r="S97" s="265"/>
      <c r="T97" s="265"/>
    </row>
    <row r="98" spans="6:20">
      <c r="S98" s="265"/>
      <c r="T98" s="265"/>
    </row>
    <row r="99" spans="6:20">
      <c r="S99" s="265"/>
      <c r="T99" s="265"/>
    </row>
    <row r="100" spans="6:20">
      <c r="S100" s="265"/>
      <c r="T100" s="265"/>
    </row>
    <row r="101" spans="6:20">
      <c r="S101" s="265"/>
      <c r="T101" s="265"/>
    </row>
    <row r="105" spans="6:20">
      <c r="F105" s="252"/>
      <c r="S105" s="262"/>
      <c r="T105" s="262"/>
    </row>
    <row r="106" spans="6:20">
      <c r="F106" s="252"/>
      <c r="S106" s="262"/>
      <c r="T106" s="262"/>
    </row>
    <row r="107" spans="6:20">
      <c r="F107" s="252"/>
      <c r="S107" s="262"/>
      <c r="T107" s="262"/>
    </row>
    <row r="108" spans="6:20">
      <c r="F108" s="252"/>
      <c r="S108" s="262"/>
      <c r="T108" s="262"/>
    </row>
    <row r="109" spans="6:20">
      <c r="F109" s="252"/>
      <c r="S109" s="262"/>
      <c r="T109" s="262"/>
    </row>
    <row r="110" spans="6:20">
      <c r="F110" s="252"/>
      <c r="S110" s="262"/>
      <c r="T110" s="262"/>
    </row>
    <row r="111" spans="6:20">
      <c r="F111" s="252"/>
      <c r="S111" s="262"/>
      <c r="T111" s="262"/>
    </row>
    <row r="112" spans="6:20">
      <c r="F112" s="252"/>
      <c r="S112" s="262"/>
      <c r="T112" s="262"/>
    </row>
    <row r="113" spans="6:20">
      <c r="F113" s="252"/>
      <c r="S113" s="262"/>
      <c r="T113" s="262"/>
    </row>
    <row r="114" spans="6:20">
      <c r="F114" s="252"/>
      <c r="S114" s="262"/>
      <c r="T114" s="262"/>
    </row>
    <row r="115" spans="6:20">
      <c r="F115" s="252"/>
      <c r="S115" s="262"/>
      <c r="T115" s="262"/>
    </row>
    <row r="116" spans="6:20">
      <c r="F116" s="252"/>
      <c r="S116" s="262"/>
      <c r="T116" s="262"/>
    </row>
    <row r="117" spans="6:20">
      <c r="F117" s="252"/>
      <c r="S117" s="262"/>
      <c r="T117" s="262"/>
    </row>
    <row r="118" spans="6:20">
      <c r="F118" s="252"/>
      <c r="S118" s="262"/>
      <c r="T118" s="262"/>
    </row>
    <row r="119" spans="6:20">
      <c r="F119" s="252"/>
      <c r="S119" s="262"/>
      <c r="T119" s="262"/>
    </row>
    <row r="120" spans="6:20">
      <c r="F120" s="252"/>
      <c r="S120" s="262"/>
      <c r="T120" s="262"/>
    </row>
    <row r="121" spans="6:20">
      <c r="F121" s="252"/>
      <c r="S121" s="262"/>
      <c r="T121" s="262"/>
    </row>
    <row r="122" spans="6:20">
      <c r="F122" s="252"/>
      <c r="S122" s="262"/>
      <c r="T122" s="262"/>
    </row>
    <row r="123" spans="6:20">
      <c r="F123" s="252"/>
      <c r="S123" s="262"/>
      <c r="T123" s="262"/>
    </row>
    <row r="124" spans="6:20">
      <c r="F124" s="252"/>
      <c r="S124" s="262"/>
      <c r="T124" s="262"/>
    </row>
    <row r="125" spans="6:20">
      <c r="F125" s="252"/>
      <c r="S125" s="262"/>
      <c r="T125" s="262"/>
    </row>
    <row r="126" spans="6:20">
      <c r="F126" s="252"/>
      <c r="S126" s="262"/>
      <c r="T126" s="262"/>
    </row>
    <row r="127" spans="6:20">
      <c r="F127" s="252"/>
      <c r="S127" s="262"/>
      <c r="T127" s="262"/>
    </row>
    <row r="128" spans="6:20">
      <c r="F128" s="252"/>
      <c r="S128" s="262"/>
      <c r="T128" s="262"/>
    </row>
    <row r="129" spans="6:20">
      <c r="F129" s="252"/>
      <c r="S129" s="262"/>
      <c r="T129" s="262"/>
    </row>
    <row r="130" spans="6:20">
      <c r="F130" s="252"/>
      <c r="S130" s="262"/>
      <c r="T130" s="262"/>
    </row>
    <row r="131" spans="6:20">
      <c r="F131" s="252"/>
    </row>
    <row r="132" spans="6:20">
      <c r="F132" s="252"/>
    </row>
    <row r="133" spans="6:20">
      <c r="F133" s="252"/>
    </row>
    <row r="134" spans="6:20">
      <c r="F134" s="252"/>
    </row>
    <row r="135" spans="6:20">
      <c r="F135" s="252"/>
    </row>
    <row r="136" spans="6:20">
      <c r="F136" s="252"/>
    </row>
    <row r="137" spans="6:20">
      <c r="F137" s="252"/>
    </row>
    <row r="138" spans="6:20">
      <c r="F138" s="252"/>
    </row>
    <row r="139" spans="6:20">
      <c r="F139" s="252"/>
    </row>
    <row r="140" spans="6:20">
      <c r="F140" s="252"/>
    </row>
    <row r="141" spans="6:20">
      <c r="F141" s="252"/>
    </row>
    <row r="142" spans="6:20">
      <c r="F142" s="252"/>
    </row>
    <row r="143" spans="6:20">
      <c r="F143" s="252"/>
    </row>
    <row r="144" spans="6:20">
      <c r="F144" s="252"/>
    </row>
    <row r="145" spans="6:6">
      <c r="F145" s="252"/>
    </row>
    <row r="146" spans="6:6">
      <c r="F146" s="252"/>
    </row>
    <row r="147" spans="6:6">
      <c r="F147" s="252"/>
    </row>
    <row r="148" spans="6:6">
      <c r="F148" s="252"/>
    </row>
    <row r="149" spans="6:6">
      <c r="F149" s="252"/>
    </row>
    <row r="150" spans="6:6">
      <c r="F150" s="252"/>
    </row>
    <row r="151" spans="6:6">
      <c r="F151" s="252"/>
    </row>
    <row r="152" spans="6:6">
      <c r="F152" s="252"/>
    </row>
    <row r="153" spans="6:6">
      <c r="F153" s="252"/>
    </row>
    <row r="154" spans="6:6">
      <c r="F154" s="252"/>
    </row>
    <row r="155" spans="6:6">
      <c r="F155" s="252"/>
    </row>
    <row r="156" spans="6:6">
      <c r="F156" s="252"/>
    </row>
    <row r="157" spans="6:6">
      <c r="F157" s="252"/>
    </row>
    <row r="158" spans="6:6">
      <c r="F158" s="252"/>
    </row>
    <row r="159" spans="6:6">
      <c r="F159" s="252"/>
    </row>
    <row r="160" spans="6:6">
      <c r="F160" s="252"/>
    </row>
    <row r="161" spans="6:6">
      <c r="F161" s="252"/>
    </row>
    <row r="162" spans="6:6">
      <c r="F162" s="252"/>
    </row>
    <row r="163" spans="6:6">
      <c r="F163" s="252"/>
    </row>
    <row r="164" spans="6:6">
      <c r="F164" s="252"/>
    </row>
    <row r="165" spans="6:6">
      <c r="F165" s="252"/>
    </row>
    <row r="166" spans="6:6">
      <c r="F166" s="252"/>
    </row>
    <row r="167" spans="6:6">
      <c r="F167" s="252"/>
    </row>
    <row r="168" spans="6:6">
      <c r="F168" s="252"/>
    </row>
    <row r="169" spans="6:6">
      <c r="F169" s="252"/>
    </row>
    <row r="170" spans="6:6">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6"/>
  <sheetViews>
    <sheetView workbookViewId="0">
      <pane ySplit="6" topLeftCell="A7" activePane="bottomLeft" state="frozen"/>
      <selection activeCell="O6" sqref="O6"/>
      <selection pane="bottomLeft" activeCell="C14" sqref="C14"/>
    </sheetView>
  </sheetViews>
  <sheetFormatPr baseColWidth="10" defaultRowHeight="1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c r="B1" s="284"/>
      <c r="C1" s="513" t="s">
        <v>1690</v>
      </c>
      <c r="D1" s="284"/>
      <c r="E1" s="284"/>
      <c r="F1" s="284"/>
      <c r="G1" s="284"/>
      <c r="H1" s="284" t="s">
        <v>476</v>
      </c>
      <c r="J1" s="284"/>
      <c r="K1" s="284"/>
      <c r="L1" s="284"/>
      <c r="M1" s="284"/>
      <c r="N1" s="284"/>
      <c r="O1" s="284"/>
      <c r="P1" s="284"/>
      <c r="Q1" s="284"/>
      <c r="R1" s="284"/>
      <c r="S1" s="284"/>
      <c r="T1" s="284"/>
      <c r="U1" s="284"/>
      <c r="V1" s="284"/>
    </row>
    <row r="2" spans="1:22" ht="18.75">
      <c r="A2" s="318" t="s">
        <v>1346</v>
      </c>
      <c r="B2" s="284"/>
      <c r="C2" s="284"/>
      <c r="D2" s="284"/>
      <c r="E2" s="284"/>
      <c r="F2" s="284"/>
      <c r="G2" s="284"/>
      <c r="H2" s="284"/>
      <c r="J2" s="284"/>
      <c r="K2" s="284"/>
      <c r="L2" s="284"/>
      <c r="M2" s="284"/>
      <c r="N2" s="284"/>
      <c r="O2" s="284"/>
      <c r="P2" s="284"/>
      <c r="Q2" s="284"/>
      <c r="R2" s="284"/>
      <c r="S2" s="284"/>
      <c r="T2" s="284"/>
      <c r="U2" s="284"/>
      <c r="V2" s="284"/>
    </row>
    <row r="3" spans="1:22">
      <c r="A3" s="598" t="s">
        <v>1348</v>
      </c>
      <c r="B3" s="598"/>
      <c r="C3" s="598"/>
      <c r="D3" s="598"/>
      <c r="E3" s="598"/>
      <c r="F3" s="598"/>
      <c r="G3" s="598"/>
      <c r="H3" s="598"/>
      <c r="I3" s="598"/>
      <c r="J3" s="598"/>
      <c r="K3" s="598"/>
      <c r="L3" s="598"/>
      <c r="M3" s="598"/>
      <c r="N3" s="598"/>
      <c r="O3" s="598"/>
      <c r="P3" s="598"/>
      <c r="Q3" s="598"/>
      <c r="R3" s="598"/>
      <c r="S3" s="598"/>
      <c r="T3" s="598"/>
      <c r="U3" s="598"/>
      <c r="V3" s="598"/>
    </row>
    <row r="4" spans="1:22" ht="15" customHeight="1">
      <c r="A4" s="566" t="s">
        <v>96</v>
      </c>
      <c r="B4" s="565" t="s">
        <v>110</v>
      </c>
      <c r="C4" s="568" t="s">
        <v>1537</v>
      </c>
      <c r="D4" s="568" t="s">
        <v>1538</v>
      </c>
      <c r="E4" s="568" t="s">
        <v>86</v>
      </c>
      <c r="F4" s="568" t="s">
        <v>391</v>
      </c>
      <c r="G4" s="568" t="s">
        <v>87</v>
      </c>
      <c r="H4" s="571" t="s">
        <v>99</v>
      </c>
      <c r="I4" s="577"/>
      <c r="J4" s="577"/>
      <c r="K4" s="577"/>
      <c r="L4" s="577"/>
      <c r="M4" s="577"/>
      <c r="N4" s="577"/>
      <c r="O4" s="572"/>
      <c r="P4" s="573" t="s">
        <v>100</v>
      </c>
      <c r="Q4" s="574"/>
      <c r="R4" s="565" t="s">
        <v>101</v>
      </c>
      <c r="S4" s="565" t="s">
        <v>102</v>
      </c>
      <c r="T4" s="565" t="s">
        <v>109</v>
      </c>
      <c r="U4" s="565" t="s">
        <v>108</v>
      </c>
      <c r="V4" s="562" t="s">
        <v>88</v>
      </c>
    </row>
    <row r="5" spans="1:22"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6"/>
      <c r="V5" s="563"/>
    </row>
    <row r="6" spans="1:22" ht="25.5">
      <c r="A6" s="567"/>
      <c r="B6" s="567"/>
      <c r="C6" s="570"/>
      <c r="D6" s="570"/>
      <c r="E6" s="570"/>
      <c r="F6" s="570"/>
      <c r="G6" s="570"/>
      <c r="H6" s="441" t="s">
        <v>107</v>
      </c>
      <c r="I6" s="441" t="s">
        <v>12</v>
      </c>
      <c r="J6" s="441" t="s">
        <v>107</v>
      </c>
      <c r="K6" s="441" t="s">
        <v>12</v>
      </c>
      <c r="L6" s="441" t="s">
        <v>107</v>
      </c>
      <c r="M6" s="441" t="s">
        <v>12</v>
      </c>
      <c r="N6" s="441" t="s">
        <v>107</v>
      </c>
      <c r="O6" s="441" t="s">
        <v>12</v>
      </c>
      <c r="P6" s="441" t="s">
        <v>107</v>
      </c>
      <c r="Q6" s="441" t="s">
        <v>12</v>
      </c>
      <c r="R6" s="567"/>
      <c r="S6" s="567"/>
      <c r="T6" s="567"/>
      <c r="U6" s="567"/>
      <c r="V6" s="564"/>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15.75">
      <c r="A8" s="587" t="s">
        <v>1380</v>
      </c>
      <c r="B8" s="587"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c r="A9" s="588"/>
      <c r="B9" s="588"/>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c r="A10" s="588"/>
      <c r="B10" s="588"/>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c r="A11" s="588"/>
      <c r="B11" s="588"/>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c r="A12" s="588"/>
      <c r="B12" s="588"/>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c r="A13" s="588"/>
      <c r="B13" s="588"/>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c r="A14" s="588"/>
      <c r="B14" s="588"/>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c r="A15" s="588"/>
      <c r="B15" s="588"/>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c r="A16" s="588"/>
      <c r="B16" s="588"/>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c r="A17" s="588"/>
      <c r="B17" s="588"/>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c r="A18" s="588"/>
      <c r="B18" s="588"/>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c r="A19" s="588"/>
      <c r="B19" s="588"/>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c r="A20" s="589"/>
      <c r="B20" s="589"/>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c r="I26"/>
      <c r="K26"/>
      <c r="M26"/>
      <c r="O26"/>
      <c r="Q26"/>
    </row>
    <row r="27" spans="1:22">
      <c r="I27"/>
      <c r="K27"/>
      <c r="M27"/>
      <c r="O27"/>
      <c r="Q27"/>
    </row>
    <row r="28" spans="1:22">
      <c r="I28"/>
      <c r="K28"/>
      <c r="M28"/>
      <c r="O28"/>
      <c r="Q28"/>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ht="15.6" customHeight="1">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H69"/>
  <sheetViews>
    <sheetView zoomScale="90" zoomScaleNormal="90" workbookViewId="0">
      <pane ySplit="8" topLeftCell="A9" activePane="bottomLeft" state="frozen"/>
      <selection activeCell="A7" sqref="A7"/>
      <selection pane="bottomLeft" activeCell="C11" sqref="C11"/>
    </sheetView>
  </sheetViews>
  <sheetFormatPr baseColWidth="10" defaultRowHeight="1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customWidth="1"/>
    <col min="10" max="10" width="15.28515625" customWidth="1"/>
    <col min="11" max="11" width="18.85546875" style="233" customWidth="1"/>
    <col min="12" max="12" width="11.5703125" customWidth="1"/>
    <col min="13" max="13" width="15.28515625" style="233" customWidth="1"/>
    <col min="14" max="14" width="11.5703125" customWidth="1"/>
    <col min="15" max="15" width="15.28515625" style="233" customWidth="1"/>
    <col min="16" max="17" width="15.28515625" style="395" customWidth="1"/>
    <col min="18" max="18" width="18.28515625" style="396" customWidth="1"/>
    <col min="19" max="19" width="31.85546875" customWidth="1"/>
    <col min="20" max="21" width="14.140625" customWidth="1"/>
    <col min="22" max="22" width="17" customWidth="1"/>
  </cols>
  <sheetData>
    <row r="1" spans="1:34" ht="18.75">
      <c r="C1" s="514" t="s">
        <v>1601</v>
      </c>
      <c r="D1" s="514" t="s">
        <v>1602</v>
      </c>
      <c r="H1" s="284" t="s">
        <v>1383</v>
      </c>
      <c r="J1" s="284"/>
      <c r="K1" s="284"/>
      <c r="M1" s="514" t="s">
        <v>1580</v>
      </c>
      <c r="N1" s="514" t="s">
        <v>1581</v>
      </c>
      <c r="O1" s="514" t="s">
        <v>1582</v>
      </c>
      <c r="P1" s="514" t="s">
        <v>1583</v>
      </c>
      <c r="Q1" s="514"/>
      <c r="R1" s="514" t="s">
        <v>1584</v>
      </c>
      <c r="S1" s="514" t="s">
        <v>1585</v>
      </c>
      <c r="T1" s="514" t="s">
        <v>1586</v>
      </c>
      <c r="U1" s="514" t="s">
        <v>1587</v>
      </c>
      <c r="V1" s="514" t="s">
        <v>1588</v>
      </c>
      <c r="W1" s="514" t="s">
        <v>1589</v>
      </c>
      <c r="X1" s="514" t="s">
        <v>1590</v>
      </c>
      <c r="Y1" s="514" t="s">
        <v>1591</v>
      </c>
      <c r="Z1" s="514" t="s">
        <v>1592</v>
      </c>
      <c r="AA1" s="514" t="s">
        <v>1593</v>
      </c>
      <c r="AB1" s="514" t="s">
        <v>1594</v>
      </c>
      <c r="AC1" s="514" t="s">
        <v>1595</v>
      </c>
      <c r="AD1" s="514" t="s">
        <v>1596</v>
      </c>
      <c r="AE1" s="514" t="s">
        <v>1597</v>
      </c>
      <c r="AF1" s="514" t="s">
        <v>1598</v>
      </c>
      <c r="AG1" s="514" t="s">
        <v>1599</v>
      </c>
      <c r="AH1" s="514" t="s">
        <v>1600</v>
      </c>
    </row>
    <row r="2" spans="1:34" ht="18.75">
      <c r="A2" s="315" t="s">
        <v>1346</v>
      </c>
      <c r="H2" s="284"/>
      <c r="J2" s="284"/>
      <c r="K2" s="284"/>
      <c r="L2" s="284"/>
      <c r="M2" s="284"/>
      <c r="N2" s="284"/>
      <c r="O2" s="284"/>
      <c r="P2" s="392"/>
      <c r="Q2" s="392"/>
      <c r="R2" s="392"/>
      <c r="S2" s="284"/>
      <c r="T2" s="284"/>
      <c r="U2" s="284"/>
      <c r="V2" s="284"/>
      <c r="W2" s="284"/>
      <c r="X2" s="284"/>
      <c r="Y2" s="284"/>
      <c r="Z2" s="284"/>
      <c r="AA2" s="284"/>
      <c r="AB2" s="284"/>
    </row>
    <row r="3" spans="1:34" ht="18.75">
      <c r="A3" s="316" t="s">
        <v>1391</v>
      </c>
      <c r="H3" s="284"/>
      <c r="J3" s="284"/>
      <c r="K3" s="284"/>
      <c r="L3" s="284"/>
      <c r="M3" s="284"/>
      <c r="N3" s="284"/>
      <c r="O3" s="284"/>
      <c r="P3" s="392"/>
      <c r="Q3" s="392"/>
      <c r="R3" s="392"/>
      <c r="S3" s="284"/>
      <c r="T3" s="284"/>
      <c r="U3" s="284"/>
      <c r="V3" s="284"/>
      <c r="W3" s="284"/>
      <c r="X3" s="284"/>
      <c r="Y3" s="284"/>
      <c r="Z3" s="284"/>
      <c r="AA3" s="284"/>
      <c r="AB3" s="284"/>
    </row>
    <row r="4" spans="1:34" ht="18.75">
      <c r="A4" s="316" t="s">
        <v>1390</v>
      </c>
      <c r="H4" s="284"/>
      <c r="J4" s="284"/>
      <c r="K4" s="284"/>
      <c r="L4" s="284"/>
      <c r="M4" s="284"/>
      <c r="N4" s="284"/>
      <c r="O4" s="284"/>
      <c r="P4" s="392"/>
      <c r="Q4" s="392"/>
      <c r="R4" s="392"/>
      <c r="S4" s="284"/>
      <c r="T4" s="284"/>
      <c r="U4" s="284"/>
      <c r="V4" s="284"/>
      <c r="W4" s="284"/>
      <c r="X4" s="284"/>
      <c r="Y4" s="284"/>
      <c r="Z4" s="284"/>
      <c r="AA4" s="284"/>
      <c r="AB4" s="284"/>
    </row>
    <row r="5" spans="1:34">
      <c r="A5" s="288" t="s">
        <v>1393</v>
      </c>
      <c r="B5" s="269"/>
      <c r="C5" s="269"/>
      <c r="D5" s="269"/>
      <c r="E5" s="269"/>
      <c r="F5" s="269"/>
      <c r="G5" s="269"/>
      <c r="H5" s="269"/>
      <c r="I5" s="269"/>
      <c r="J5" s="269"/>
      <c r="K5" s="269"/>
      <c r="L5" s="269"/>
      <c r="M5" s="269"/>
      <c r="N5" s="269"/>
      <c r="O5" s="269"/>
      <c r="P5" s="393"/>
      <c r="Q5" s="393"/>
      <c r="R5" s="393"/>
      <c r="S5" s="269"/>
      <c r="T5" s="269"/>
      <c r="U5" s="269"/>
      <c r="V5" s="269"/>
    </row>
    <row r="6" spans="1:34" ht="15" customHeight="1">
      <c r="A6" s="566" t="s">
        <v>96</v>
      </c>
      <c r="B6" s="565" t="s">
        <v>110</v>
      </c>
      <c r="C6" s="568" t="s">
        <v>1537</v>
      </c>
      <c r="D6" s="568" t="s">
        <v>1538</v>
      </c>
      <c r="E6" s="568" t="s">
        <v>86</v>
      </c>
      <c r="F6" s="568" t="s">
        <v>391</v>
      </c>
      <c r="G6" s="568" t="s">
        <v>87</v>
      </c>
      <c r="H6" s="571" t="s">
        <v>99</v>
      </c>
      <c r="I6" s="577"/>
      <c r="J6" s="577"/>
      <c r="K6" s="577"/>
      <c r="L6" s="577"/>
      <c r="M6" s="577"/>
      <c r="N6" s="577"/>
      <c r="O6" s="572"/>
      <c r="P6" s="573" t="s">
        <v>100</v>
      </c>
      <c r="Q6" s="599"/>
      <c r="R6" s="574"/>
      <c r="S6" s="565" t="s">
        <v>102</v>
      </c>
      <c r="T6" s="565" t="s">
        <v>109</v>
      </c>
      <c r="U6" s="565" t="s">
        <v>108</v>
      </c>
      <c r="V6" s="562" t="s">
        <v>88</v>
      </c>
    </row>
    <row r="7" spans="1:34" ht="15" customHeight="1">
      <c r="A7" s="566"/>
      <c r="B7" s="566"/>
      <c r="C7" s="569"/>
      <c r="D7" s="569"/>
      <c r="E7" s="569"/>
      <c r="F7" s="569"/>
      <c r="G7" s="569"/>
      <c r="H7" s="571" t="s">
        <v>103</v>
      </c>
      <c r="I7" s="572"/>
      <c r="J7" s="571" t="s">
        <v>104</v>
      </c>
      <c r="K7" s="572"/>
      <c r="L7" s="571" t="s">
        <v>105</v>
      </c>
      <c r="M7" s="572"/>
      <c r="N7" s="571" t="s">
        <v>106</v>
      </c>
      <c r="O7" s="572"/>
      <c r="P7" s="575"/>
      <c r="Q7" s="600"/>
      <c r="R7" s="576"/>
      <c r="S7" s="566"/>
      <c r="T7" s="566"/>
      <c r="U7" s="566"/>
      <c r="V7" s="563"/>
    </row>
    <row r="8" spans="1:34" ht="25.5">
      <c r="A8" s="567"/>
      <c r="B8" s="567"/>
      <c r="C8" s="570"/>
      <c r="D8" s="570"/>
      <c r="E8" s="570"/>
      <c r="F8" s="570"/>
      <c r="G8" s="570"/>
      <c r="H8" s="441" t="s">
        <v>107</v>
      </c>
      <c r="I8" s="441" t="s">
        <v>12</v>
      </c>
      <c r="J8" s="441" t="s">
        <v>107</v>
      </c>
      <c r="K8" s="441" t="s">
        <v>12</v>
      </c>
      <c r="L8" s="441" t="s">
        <v>107</v>
      </c>
      <c r="M8" s="441" t="s">
        <v>12</v>
      </c>
      <c r="N8" s="441" t="s">
        <v>107</v>
      </c>
      <c r="O8" s="441" t="s">
        <v>12</v>
      </c>
      <c r="P8" s="441" t="s">
        <v>107</v>
      </c>
      <c r="Q8" s="441"/>
      <c r="R8" s="441" t="s">
        <v>12</v>
      </c>
      <c r="S8" s="567"/>
      <c r="T8" s="567"/>
      <c r="U8" s="567"/>
      <c r="V8" s="564"/>
    </row>
    <row r="9" spans="1:34" s="366" customFormat="1" ht="15.75">
      <c r="A9" s="442"/>
      <c r="B9" s="443"/>
      <c r="C9" s="444"/>
      <c r="D9" s="444"/>
      <c r="E9" s="444"/>
      <c r="F9" s="445"/>
      <c r="G9" s="444"/>
      <c r="H9" s="446"/>
      <c r="I9" s="446"/>
      <c r="J9" s="446"/>
      <c r="K9" s="446"/>
      <c r="L9" s="446"/>
      <c r="M9" s="446"/>
      <c r="N9" s="446"/>
      <c r="O9" s="446"/>
      <c r="P9" s="446"/>
      <c r="Q9" s="446" t="s">
        <v>1751</v>
      </c>
      <c r="R9" s="538">
        <f>SUM(R10:R21)</f>
        <v>22146411.66</v>
      </c>
      <c r="S9" s="447"/>
      <c r="T9" s="447"/>
      <c r="U9" s="447"/>
      <c r="V9" s="448"/>
    </row>
    <row r="10" spans="1:34" ht="126">
      <c r="A10" s="587" t="s">
        <v>1384</v>
      </c>
      <c r="B10" s="587" t="s">
        <v>1385</v>
      </c>
      <c r="C10" s="249" t="s">
        <v>1599</v>
      </c>
      <c r="D10" s="249" t="s">
        <v>1700</v>
      </c>
      <c r="E10" s="249" t="s">
        <v>1803</v>
      </c>
      <c r="F10" s="249" t="s">
        <v>1701</v>
      </c>
      <c r="G10" s="254" t="s">
        <v>1702</v>
      </c>
      <c r="H10" s="536">
        <v>0.05</v>
      </c>
      <c r="I10" s="270">
        <f>$R$10*H10</f>
        <v>82020</v>
      </c>
      <c r="J10" s="537">
        <v>0.4</v>
      </c>
      <c r="K10" s="270">
        <f>$R$10*J10</f>
        <v>656160</v>
      </c>
      <c r="L10" s="537">
        <v>0.5</v>
      </c>
      <c r="M10" s="270">
        <f>$R$10*L10</f>
        <v>820200</v>
      </c>
      <c r="N10" s="537">
        <v>0.05</v>
      </c>
      <c r="O10" s="270">
        <f>$R$10*N10</f>
        <v>82020</v>
      </c>
      <c r="P10" s="390">
        <f>H10+J10+L10+N10</f>
        <v>1</v>
      </c>
      <c r="Q10" s="390">
        <f>I10+K10+M10+O10</f>
        <v>1640400</v>
      </c>
      <c r="R10" s="528">
        <f>'1. TALLERES SEMINARIOS'!D10+'2. CONTRATACION DE PERSONAL'!D10+'3. EQUIPO DE OFICINA'!D10+'4. EQUIPO TECNOLÓGICOS'!D10+'5. ACTIVIDADES ESPECIALES'!D10+'7. Infraestructura'!D10</f>
        <v>1640400</v>
      </c>
      <c r="S10" s="254" t="s">
        <v>1703</v>
      </c>
      <c r="T10" s="362" t="s">
        <v>1704</v>
      </c>
      <c r="U10" s="254" t="s">
        <v>1705</v>
      </c>
      <c r="V10" s="73" t="s">
        <v>1706</v>
      </c>
    </row>
    <row r="11" spans="1:34" ht="78.75">
      <c r="A11" s="588"/>
      <c r="B11" s="588"/>
      <c r="C11" s="249" t="s">
        <v>1599</v>
      </c>
      <c r="D11" s="249" t="s">
        <v>1820</v>
      </c>
      <c r="E11" s="249" t="s">
        <v>1818</v>
      </c>
      <c r="F11" s="249" t="s">
        <v>1707</v>
      </c>
      <c r="G11" s="254" t="s">
        <v>1819</v>
      </c>
      <c r="H11" s="536">
        <v>0</v>
      </c>
      <c r="I11" s="270">
        <f>$R$11*H11</f>
        <v>0</v>
      </c>
      <c r="J11" s="537">
        <v>0.33</v>
      </c>
      <c r="K11" s="270">
        <f>$R$11*J11</f>
        <v>20790</v>
      </c>
      <c r="L11" s="537">
        <v>0.33</v>
      </c>
      <c r="M11" s="270">
        <f>$R$11*L11</f>
        <v>20790</v>
      </c>
      <c r="N11" s="537">
        <v>0.34</v>
      </c>
      <c r="O11" s="270">
        <f>$R$11*N11</f>
        <v>21420</v>
      </c>
      <c r="P11" s="390">
        <f t="shared" ref="P11:P29" si="0">H11+J11+L11+N11</f>
        <v>1</v>
      </c>
      <c r="Q11" s="390">
        <f t="shared" ref="Q11:Q18" si="1">I11+K11+M11+O11</f>
        <v>63000</v>
      </c>
      <c r="R11" s="528">
        <f>'1. TALLERES SEMINARIOS'!D29+'2. CONTRATACION DE PERSONAL'!D70+'3. EQUIPO DE OFICINA'!D29+'4. EQUIPO TECNOLÓGICOS'!D36+'5. ACTIVIDADES ESPECIALES'!D54+'7. Infraestructura'!D40</f>
        <v>63000</v>
      </c>
      <c r="S11" s="254" t="s">
        <v>1768</v>
      </c>
      <c r="T11" s="362" t="s">
        <v>1769</v>
      </c>
      <c r="U11" s="254" t="s">
        <v>1708</v>
      </c>
      <c r="V11" s="73" t="s">
        <v>1709</v>
      </c>
    </row>
    <row r="12" spans="1:34" ht="157.5">
      <c r="A12" s="588"/>
      <c r="B12" s="588"/>
      <c r="C12" s="249" t="s">
        <v>1599</v>
      </c>
      <c r="D12" s="249" t="s">
        <v>1804</v>
      </c>
      <c r="E12" s="249" t="s">
        <v>1805</v>
      </c>
      <c r="F12" s="249" t="s">
        <v>1710</v>
      </c>
      <c r="G12" s="254" t="s">
        <v>1754</v>
      </c>
      <c r="H12" s="536">
        <v>0</v>
      </c>
      <c r="I12" s="270">
        <f>$R$12*H12</f>
        <v>0</v>
      </c>
      <c r="J12" s="537">
        <v>0.5</v>
      </c>
      <c r="K12" s="270">
        <f>$R$12*J12</f>
        <v>60000</v>
      </c>
      <c r="L12" s="537">
        <v>0.5</v>
      </c>
      <c r="M12" s="270">
        <f>$R$12*L12</f>
        <v>60000</v>
      </c>
      <c r="N12" s="537">
        <v>0</v>
      </c>
      <c r="O12" s="270">
        <f>$R$12*N12</f>
        <v>0</v>
      </c>
      <c r="P12" s="390">
        <f t="shared" si="0"/>
        <v>1</v>
      </c>
      <c r="Q12" s="390">
        <f t="shared" si="1"/>
        <v>120000</v>
      </c>
      <c r="R12" s="528">
        <f>'1. TALLERES SEMINARIOS'!D48+'2. CONTRATACION DE PERSONAL'!D130+'3. EQUIPO DE OFICINA'!D48+'4. EQUIPO TECNOLÓGICOS'!D59+'5. ACTIVIDADES ESPECIALES'!D98+'7. Infraestructura'!D70</f>
        <v>120000</v>
      </c>
      <c r="S12" s="277" t="s">
        <v>1711</v>
      </c>
      <c r="T12" s="362" t="s">
        <v>1712</v>
      </c>
      <c r="U12" s="254" t="s">
        <v>1713</v>
      </c>
      <c r="V12" s="73" t="s">
        <v>1714</v>
      </c>
    </row>
    <row r="13" spans="1:34" ht="173.25">
      <c r="A13" s="588"/>
      <c r="B13" s="588"/>
      <c r="C13" s="249" t="s">
        <v>1590</v>
      </c>
      <c r="D13" s="249" t="s">
        <v>1756</v>
      </c>
      <c r="E13" s="249" t="s">
        <v>1806</v>
      </c>
      <c r="F13" s="249" t="s">
        <v>1715</v>
      </c>
      <c r="G13" s="254" t="s">
        <v>1755</v>
      </c>
      <c r="H13" s="536">
        <v>0.1</v>
      </c>
      <c r="I13" s="270">
        <f>$R$13*H13</f>
        <v>15000</v>
      </c>
      <c r="J13" s="537">
        <v>0.4</v>
      </c>
      <c r="K13" s="270">
        <f>$R$13*J13</f>
        <v>60000</v>
      </c>
      <c r="L13" s="537">
        <v>0.45</v>
      </c>
      <c r="M13" s="270">
        <f>$R$13*L13</f>
        <v>67500</v>
      </c>
      <c r="N13" s="537">
        <v>0.05</v>
      </c>
      <c r="O13" s="270">
        <f>$R$13*N13</f>
        <v>7500</v>
      </c>
      <c r="P13" s="390">
        <f t="shared" si="0"/>
        <v>1</v>
      </c>
      <c r="Q13" s="390">
        <f t="shared" si="1"/>
        <v>150000</v>
      </c>
      <c r="R13" s="528">
        <f>'1. TALLERES SEMINARIOS'!D67+'2. CONTRATACION DE PERSONAL'!D190+'3. EQUIPO DE OFICINA'!D67+'4. EQUIPO TECNOLÓGICOS'!D82+'5. ACTIVIDADES ESPECIALES'!D142+'7. Infraestructura'!D100</f>
        <v>150000</v>
      </c>
      <c r="S13" s="254" t="s">
        <v>1770</v>
      </c>
      <c r="T13" s="362" t="s">
        <v>1716</v>
      </c>
      <c r="U13" s="254" t="s">
        <v>1705</v>
      </c>
      <c r="V13" s="272" t="s">
        <v>1717</v>
      </c>
    </row>
    <row r="14" spans="1:34" ht="126">
      <c r="A14" s="588"/>
      <c r="B14" s="588"/>
      <c r="C14" s="249" t="s">
        <v>1590</v>
      </c>
      <c r="D14" s="277" t="s">
        <v>1758</v>
      </c>
      <c r="E14" s="249" t="s">
        <v>1808</v>
      </c>
      <c r="F14" s="249" t="s">
        <v>1718</v>
      </c>
      <c r="G14" s="520" t="s">
        <v>1757</v>
      </c>
      <c r="H14" s="536">
        <v>0.1</v>
      </c>
      <c r="I14" s="270">
        <f>$R$14*H14</f>
        <v>31555.925000000003</v>
      </c>
      <c r="J14" s="537">
        <v>0.4</v>
      </c>
      <c r="K14" s="270">
        <f>$R$14*J14</f>
        <v>126223.70000000001</v>
      </c>
      <c r="L14" s="537">
        <v>0.45</v>
      </c>
      <c r="M14" s="270">
        <f>$R$14*L14</f>
        <v>142001.66250000001</v>
      </c>
      <c r="N14" s="537">
        <v>0.05</v>
      </c>
      <c r="O14" s="270">
        <f>$R$14*N14</f>
        <v>15777.962500000001</v>
      </c>
      <c r="P14" s="390">
        <f t="shared" si="0"/>
        <v>1</v>
      </c>
      <c r="Q14" s="390">
        <f t="shared" si="1"/>
        <v>315559.25</v>
      </c>
      <c r="R14" s="528">
        <f>'1. TALLERES SEMINARIOS'!D86+'2. CONTRATACION DE PERSONAL'!D250+'3. EQUIPO DE OFICINA'!D86+'4. EQUIPO TECNOLÓGICOS'!D105+'5. ACTIVIDADES ESPECIALES'!D186+'7. Infraestructura'!D130</f>
        <v>315559.25</v>
      </c>
      <c r="S14" s="521" t="s">
        <v>1771</v>
      </c>
      <c r="T14" s="521" t="s">
        <v>1772</v>
      </c>
      <c r="U14" s="522" t="s">
        <v>1719</v>
      </c>
      <c r="V14" s="523" t="s">
        <v>1720</v>
      </c>
    </row>
    <row r="15" spans="1:34" ht="141.75">
      <c r="A15" s="588"/>
      <c r="B15" s="589"/>
      <c r="C15" s="249" t="s">
        <v>1590</v>
      </c>
      <c r="D15" s="277" t="s">
        <v>1759</v>
      </c>
      <c r="E15" s="249" t="s">
        <v>1807</v>
      </c>
      <c r="F15" s="249" t="s">
        <v>1721</v>
      </c>
      <c r="G15" s="520" t="s">
        <v>1722</v>
      </c>
      <c r="H15" s="536">
        <v>0.05</v>
      </c>
      <c r="I15" s="270">
        <f>$R$15*H15</f>
        <v>629562.62050000008</v>
      </c>
      <c r="J15" s="537">
        <v>0.05</v>
      </c>
      <c r="K15" s="270">
        <f>$R$15*J15</f>
        <v>629562.62050000008</v>
      </c>
      <c r="L15" s="537">
        <v>0.5</v>
      </c>
      <c r="M15" s="270">
        <f>$R$15*L15</f>
        <v>6295626.2050000001</v>
      </c>
      <c r="N15" s="537">
        <v>0.4</v>
      </c>
      <c r="O15" s="270">
        <f>$R$15*N15</f>
        <v>5036500.9640000006</v>
      </c>
      <c r="P15" s="390">
        <f t="shared" si="0"/>
        <v>1</v>
      </c>
      <c r="Q15" s="390">
        <f t="shared" si="1"/>
        <v>12591252.41</v>
      </c>
      <c r="R15" s="528">
        <f>'1. TALLERES SEMINARIOS'!D105+'2. CONTRATACION DE PERSONAL'!D310+'3. EQUIPO DE OFICINA'!D105+'4. EQUIPO TECNOLÓGICOS'!D128+'5. ACTIVIDADES ESPECIALES'!D230++'7. Infraestructura'!D160</f>
        <v>12591252.41</v>
      </c>
      <c r="S15" s="524" t="s">
        <v>1723</v>
      </c>
      <c r="T15" s="520" t="s">
        <v>1773</v>
      </c>
      <c r="U15" s="277" t="s">
        <v>1724</v>
      </c>
      <c r="V15" s="519" t="s">
        <v>1725</v>
      </c>
    </row>
    <row r="16" spans="1:34" ht="204.75">
      <c r="A16" s="588"/>
      <c r="B16" s="587" t="s">
        <v>1387</v>
      </c>
      <c r="C16" s="249" t="s">
        <v>1590</v>
      </c>
      <c r="D16" s="525" t="s">
        <v>1726</v>
      </c>
      <c r="E16" s="362" t="s">
        <v>1809</v>
      </c>
      <c r="F16" s="249" t="s">
        <v>1727</v>
      </c>
      <c r="G16" s="526" t="s">
        <v>1821</v>
      </c>
      <c r="H16" s="536">
        <v>0.25</v>
      </c>
      <c r="I16" s="270">
        <f>$R$16*H16</f>
        <v>250000</v>
      </c>
      <c r="J16" s="537">
        <v>0.25</v>
      </c>
      <c r="K16" s="270">
        <f>$R$16*J16</f>
        <v>250000</v>
      </c>
      <c r="L16" s="537">
        <v>0.25</v>
      </c>
      <c r="M16" s="270">
        <f>$R$16*L16</f>
        <v>250000</v>
      </c>
      <c r="N16" s="537">
        <v>0.25</v>
      </c>
      <c r="O16" s="270">
        <f>$R$16*N16</f>
        <v>250000</v>
      </c>
      <c r="P16" s="390">
        <f t="shared" si="0"/>
        <v>1</v>
      </c>
      <c r="Q16" s="390">
        <f t="shared" si="1"/>
        <v>1000000</v>
      </c>
      <c r="R16" s="528">
        <f>'1. TALLERES SEMINARIOS'!D124+'2. CONTRATACION DE PERSONAL'!D370+'3. EQUIPO DE OFICINA'!D124+'4. EQUIPO TECNOLÓGICOS'!D151+'5. ACTIVIDADES ESPECIALES'!D274+'7. Infraestructura'!D191</f>
        <v>1000000</v>
      </c>
      <c r="S16" s="362" t="s">
        <v>1728</v>
      </c>
      <c r="T16" s="362" t="s">
        <v>1729</v>
      </c>
      <c r="U16" s="362" t="s">
        <v>1730</v>
      </c>
      <c r="V16" s="362" t="s">
        <v>1731</v>
      </c>
    </row>
    <row r="17" spans="1:22" ht="189">
      <c r="A17" s="588"/>
      <c r="B17" s="588"/>
      <c r="C17" s="249" t="s">
        <v>1599</v>
      </c>
      <c r="D17" s="525" t="s">
        <v>1732</v>
      </c>
      <c r="E17" s="362" t="s">
        <v>1810</v>
      </c>
      <c r="F17" s="249" t="s">
        <v>1733</v>
      </c>
      <c r="G17" s="527" t="s">
        <v>1734</v>
      </c>
      <c r="H17" s="536">
        <v>0</v>
      </c>
      <c r="I17" s="270">
        <f>$R$17*H17</f>
        <v>0</v>
      </c>
      <c r="J17" s="537">
        <v>0.33</v>
      </c>
      <c r="K17" s="270">
        <f>$R$17*J17</f>
        <v>115500</v>
      </c>
      <c r="L17" s="537">
        <v>0.33</v>
      </c>
      <c r="M17" s="270">
        <f>$R$17*L17</f>
        <v>115500</v>
      </c>
      <c r="N17" s="537">
        <v>0.34</v>
      </c>
      <c r="O17" s="270">
        <f>$R$17*N17</f>
        <v>119000.00000000001</v>
      </c>
      <c r="P17" s="390">
        <f t="shared" si="0"/>
        <v>1</v>
      </c>
      <c r="Q17" s="390">
        <f t="shared" si="1"/>
        <v>350000</v>
      </c>
      <c r="R17" s="528">
        <f>'1. TALLERES SEMINARIOS'!D143+'2. CONTRATACION DE PERSONAL'!D430+'3. EQUIPO DE OFICINA'!D143+'4. EQUIPO TECNOLÓGICOS'!D174+'5. ACTIVIDADES ESPECIALES'!D318+'7. Infraestructura'!D221</f>
        <v>350000</v>
      </c>
      <c r="S17" s="362" t="s">
        <v>1735</v>
      </c>
      <c r="T17" s="362" t="s">
        <v>1736</v>
      </c>
      <c r="U17" s="362" t="s">
        <v>1737</v>
      </c>
      <c r="V17" s="362" t="s">
        <v>1709</v>
      </c>
    </row>
    <row r="18" spans="1:22" ht="157.5">
      <c r="A18" s="588"/>
      <c r="B18" s="588"/>
      <c r="C18" s="249" t="s">
        <v>1599</v>
      </c>
      <c r="D18" s="281" t="s">
        <v>1738</v>
      </c>
      <c r="E18" s="281" t="s">
        <v>1811</v>
      </c>
      <c r="F18" s="249" t="s">
        <v>1739</v>
      </c>
      <c r="G18" s="281" t="s">
        <v>1740</v>
      </c>
      <c r="H18" s="536">
        <v>0.25</v>
      </c>
      <c r="I18" s="270">
        <f>$R$18*H18</f>
        <v>391300</v>
      </c>
      <c r="J18" s="537">
        <v>0.25</v>
      </c>
      <c r="K18" s="270">
        <f>$R$18*J18</f>
        <v>391300</v>
      </c>
      <c r="L18" s="537">
        <v>0.25</v>
      </c>
      <c r="M18" s="270">
        <f>$R$18*L18</f>
        <v>391300</v>
      </c>
      <c r="N18" s="537">
        <v>0.25</v>
      </c>
      <c r="O18" s="270">
        <f>$R$18*N18</f>
        <v>391300</v>
      </c>
      <c r="P18" s="390">
        <f t="shared" si="0"/>
        <v>1</v>
      </c>
      <c r="Q18" s="390">
        <f t="shared" si="1"/>
        <v>1565200</v>
      </c>
      <c r="R18" s="528">
        <f>'1. TALLERES SEMINARIOS'!D162+'2. CONTRATACION DE PERSONAL'!D490+'3. EQUIPO DE OFICINA'!D162+'4. EQUIPO TECNOLÓGICOS'!D197+'5. ACTIVIDADES ESPECIALES'!D363+'7. Infraestructura'!D252</f>
        <v>1565200</v>
      </c>
      <c r="S18" s="254" t="s">
        <v>1741</v>
      </c>
      <c r="T18" s="362" t="s">
        <v>1742</v>
      </c>
      <c r="U18" s="254" t="s">
        <v>1743</v>
      </c>
      <c r="V18" s="272" t="s">
        <v>1709</v>
      </c>
    </row>
    <row r="19" spans="1:22" ht="173.25">
      <c r="A19" s="588"/>
      <c r="B19" s="588"/>
      <c r="C19" s="249" t="s">
        <v>1590</v>
      </c>
      <c r="D19" s="281" t="s">
        <v>1744</v>
      </c>
      <c r="E19" s="281" t="s">
        <v>1745</v>
      </c>
      <c r="F19" s="249" t="s">
        <v>1746</v>
      </c>
      <c r="G19" s="281" t="s">
        <v>1747</v>
      </c>
      <c r="H19" s="536">
        <v>0.1</v>
      </c>
      <c r="I19" s="270">
        <f>$R$19*H19</f>
        <v>405000</v>
      </c>
      <c r="J19" s="537">
        <v>0.1</v>
      </c>
      <c r="K19" s="270">
        <f>$R$19*J19</f>
        <v>405000</v>
      </c>
      <c r="L19" s="537">
        <v>0.6</v>
      </c>
      <c r="M19" s="270">
        <f>$R$19*L19</f>
        <v>2430000</v>
      </c>
      <c r="N19" s="537">
        <v>0.2</v>
      </c>
      <c r="O19" s="270">
        <f>$R$19*N19</f>
        <v>810000</v>
      </c>
      <c r="P19" s="390">
        <f>H19+J19+L19+N19</f>
        <v>1</v>
      </c>
      <c r="Q19" s="390">
        <f>I19+K19+M19+O19</f>
        <v>4050000</v>
      </c>
      <c r="R19" s="528">
        <f>'1. TALLERES SEMINARIOS'!D181+'2. CONTRATACION DE PERSONAL'!D550+'3. EQUIPO DE OFICINA'!D181+'4. EQUIPO TECNOLÓGICOS'!D220+'5. ACTIVIDADES ESPECIALES'!D407+'7. Infraestructura'!D283</f>
        <v>4050000</v>
      </c>
      <c r="S19" s="254" t="s">
        <v>1748</v>
      </c>
      <c r="T19" s="254" t="s">
        <v>1749</v>
      </c>
      <c r="U19" s="254" t="s">
        <v>1720</v>
      </c>
      <c r="V19" s="73" t="s">
        <v>1750</v>
      </c>
    </row>
    <row r="20" spans="1:22" ht="78.75">
      <c r="A20" s="588"/>
      <c r="B20" s="589"/>
      <c r="C20" s="249" t="s">
        <v>1599</v>
      </c>
      <c r="D20" s="249" t="s">
        <v>1776</v>
      </c>
      <c r="E20" s="249" t="s">
        <v>1812</v>
      </c>
      <c r="F20" s="249" t="s">
        <v>1775</v>
      </c>
      <c r="G20" s="249" t="s">
        <v>1774</v>
      </c>
      <c r="H20" s="540">
        <v>0.33329999999999999</v>
      </c>
      <c r="I20" s="270">
        <f>$R$20*H20</f>
        <v>88657.8</v>
      </c>
      <c r="J20" s="539">
        <v>0.33329999999999999</v>
      </c>
      <c r="K20" s="270">
        <f>$R$20*J20</f>
        <v>88657.8</v>
      </c>
      <c r="L20" s="539">
        <v>0.33329999999999999</v>
      </c>
      <c r="M20" s="270">
        <f>$R$20*L20</f>
        <v>88657.8</v>
      </c>
      <c r="N20" s="537">
        <v>0</v>
      </c>
      <c r="O20" s="270">
        <f>$R$20*N20</f>
        <v>0</v>
      </c>
      <c r="P20" s="390">
        <f>H20+J20+L20+N20</f>
        <v>0.99990000000000001</v>
      </c>
      <c r="Q20" s="390">
        <f>I20+K20+M20+O20</f>
        <v>265973.40000000002</v>
      </c>
      <c r="R20" s="528">
        <f>'1. TALLERES SEMINARIOS'!D200+'2. CONTRATACION DE PERSONAL'!D610+'3. EQUIPO DE OFICINA'!D200+'4. EQUIPO TECNOLÓGICOS'!D243+'5. ACTIVIDADES ESPECIALES'!D451</f>
        <v>266000</v>
      </c>
      <c r="S20" s="249" t="s">
        <v>1778</v>
      </c>
      <c r="T20" s="249" t="s">
        <v>1777</v>
      </c>
      <c r="U20" s="249" t="s">
        <v>1779</v>
      </c>
      <c r="V20" s="326" t="s">
        <v>1814</v>
      </c>
    </row>
    <row r="21" spans="1:22" ht="94.5">
      <c r="A21" s="588"/>
      <c r="B21" s="587" t="s">
        <v>1388</v>
      </c>
      <c r="C21" s="249" t="s">
        <v>1599</v>
      </c>
      <c r="D21" s="249" t="s">
        <v>1813</v>
      </c>
      <c r="E21" s="249" t="s">
        <v>1816</v>
      </c>
      <c r="F21" s="249" t="s">
        <v>1801</v>
      </c>
      <c r="G21" s="249" t="s">
        <v>1802</v>
      </c>
      <c r="H21" s="536">
        <v>0</v>
      </c>
      <c r="I21" s="270">
        <f>$R$21*H21</f>
        <v>0</v>
      </c>
      <c r="J21" s="539">
        <v>0.33329999999999999</v>
      </c>
      <c r="K21" s="270">
        <f>$R$21*J21</f>
        <v>11665.5</v>
      </c>
      <c r="L21" s="539">
        <v>0.33329999999999999</v>
      </c>
      <c r="M21" s="270">
        <f>$R$21*L21</f>
        <v>11665.5</v>
      </c>
      <c r="N21" s="539">
        <v>0.33329999999999999</v>
      </c>
      <c r="O21" s="270">
        <f>$R$21*N21</f>
        <v>11665.5</v>
      </c>
      <c r="P21" s="390">
        <f t="shared" si="0"/>
        <v>0.99990000000000001</v>
      </c>
      <c r="Q21" s="390">
        <f t="shared" ref="Q21:Q22" si="2">I21+K21+M21+O21</f>
        <v>34996.5</v>
      </c>
      <c r="R21" s="535">
        <f>'1. TALLERES SEMINARIOS'!D219+'2. CONTRATACION DE PERSONAL'!D670+'3. EQUIPO DE OFICINA'!D219+'4. EQUIPO TECNOLÓGICOS'!D266+'5. ACTIVIDADES ESPECIALES'!D495</f>
        <v>35000</v>
      </c>
      <c r="S21" s="249" t="s">
        <v>1817</v>
      </c>
      <c r="T21" s="249" t="s">
        <v>1815</v>
      </c>
      <c r="U21" s="249" t="s">
        <v>1779</v>
      </c>
      <c r="V21" s="249" t="s">
        <v>1720</v>
      </c>
    </row>
    <row r="22" spans="1:22" ht="15.75">
      <c r="A22" s="588"/>
      <c r="B22" s="588"/>
      <c r="C22" s="249"/>
      <c r="D22" s="249"/>
      <c r="E22" s="249"/>
      <c r="F22" s="249"/>
      <c r="G22" s="254"/>
      <c r="H22" s="250"/>
      <c r="I22" s="353"/>
      <c r="J22" s="250"/>
      <c r="K22" s="353"/>
      <c r="L22" s="250"/>
      <c r="M22" s="230"/>
      <c r="N22" s="249"/>
      <c r="O22" s="230"/>
      <c r="P22" s="382">
        <f t="shared" si="0"/>
        <v>0</v>
      </c>
      <c r="Q22" s="390">
        <f t="shared" si="2"/>
        <v>0</v>
      </c>
      <c r="R22" s="394">
        <f t="shared" ref="R22:R29" si="3">I22+K22+M22+O22</f>
        <v>0</v>
      </c>
      <c r="S22" s="249"/>
      <c r="T22" s="249"/>
      <c r="U22" s="249"/>
      <c r="V22" s="249"/>
    </row>
    <row r="23" spans="1:22" ht="15.75">
      <c r="A23" s="588"/>
      <c r="B23" s="588"/>
      <c r="C23" s="249"/>
      <c r="D23" s="249"/>
      <c r="E23" s="249"/>
      <c r="F23" s="249"/>
      <c r="G23" s="254"/>
      <c r="H23" s="250"/>
      <c r="I23" s="353"/>
      <c r="J23" s="250"/>
      <c r="K23" s="353"/>
      <c r="L23" s="250"/>
      <c r="M23" s="230"/>
      <c r="N23" s="249"/>
      <c r="O23" s="230"/>
      <c r="P23" s="382">
        <f t="shared" si="0"/>
        <v>0</v>
      </c>
      <c r="Q23" s="382"/>
      <c r="R23" s="394">
        <f t="shared" si="3"/>
        <v>0</v>
      </c>
      <c r="S23" s="249"/>
      <c r="T23" s="249"/>
      <c r="U23" s="249"/>
      <c r="V23" s="249"/>
    </row>
    <row r="24" spans="1:22" ht="15.75">
      <c r="A24" s="588"/>
      <c r="B24" s="589"/>
      <c r="C24" s="249"/>
      <c r="D24" s="249"/>
      <c r="E24" s="249"/>
      <c r="F24" s="249"/>
      <c r="G24" s="254"/>
      <c r="H24" s="250"/>
      <c r="I24" s="353"/>
      <c r="J24" s="250"/>
      <c r="K24" s="353"/>
      <c r="L24" s="250"/>
      <c r="M24" s="230"/>
      <c r="N24" s="249"/>
      <c r="O24" s="230"/>
      <c r="P24" s="382">
        <f t="shared" si="0"/>
        <v>0</v>
      </c>
      <c r="Q24" s="382"/>
      <c r="R24" s="394">
        <f t="shared" si="3"/>
        <v>0</v>
      </c>
      <c r="S24" s="249"/>
      <c r="T24" s="249"/>
      <c r="U24" s="249"/>
      <c r="V24" s="249"/>
    </row>
    <row r="25" spans="1:22" ht="15.75">
      <c r="A25" s="588"/>
      <c r="B25" s="590" t="s">
        <v>1389</v>
      </c>
      <c r="C25" s="249"/>
      <c r="D25" s="249"/>
      <c r="E25" s="249"/>
      <c r="F25" s="249"/>
      <c r="G25" s="254"/>
      <c r="H25" s="250"/>
      <c r="I25" s="353"/>
      <c r="J25" s="250"/>
      <c r="K25" s="353"/>
      <c r="L25" s="250"/>
      <c r="M25" s="230"/>
      <c r="N25" s="249"/>
      <c r="O25" s="230"/>
      <c r="P25" s="382">
        <f t="shared" si="0"/>
        <v>0</v>
      </c>
      <c r="Q25" s="382"/>
      <c r="R25" s="394">
        <f t="shared" si="3"/>
        <v>0</v>
      </c>
      <c r="S25" s="249"/>
      <c r="T25" s="249"/>
      <c r="U25" s="249"/>
      <c r="V25" s="249"/>
    </row>
    <row r="26" spans="1:22" ht="15.75" customHeight="1">
      <c r="A26" s="588"/>
      <c r="B26" s="590"/>
      <c r="C26" s="249"/>
      <c r="D26" s="249"/>
      <c r="E26" s="249"/>
      <c r="F26" s="249"/>
      <c r="G26" s="254"/>
      <c r="H26" s="250"/>
      <c r="I26" s="353"/>
      <c r="J26" s="250"/>
      <c r="K26" s="353"/>
      <c r="L26" s="250"/>
      <c r="M26" s="230"/>
      <c r="N26" s="249"/>
      <c r="O26" s="230"/>
      <c r="P26" s="382">
        <f t="shared" si="0"/>
        <v>0</v>
      </c>
      <c r="Q26" s="382"/>
      <c r="R26" s="394">
        <f t="shared" si="3"/>
        <v>0</v>
      </c>
      <c r="S26" s="249"/>
      <c r="T26" s="249"/>
      <c r="U26" s="249"/>
      <c r="V26" s="249"/>
    </row>
    <row r="27" spans="1:22" ht="15.75">
      <c r="A27" s="588"/>
      <c r="B27" s="590"/>
      <c r="C27" s="249"/>
      <c r="D27" s="249"/>
      <c r="E27" s="249"/>
      <c r="F27" s="249"/>
      <c r="G27" s="254"/>
      <c r="H27" s="250"/>
      <c r="I27" s="353"/>
      <c r="J27" s="250"/>
      <c r="K27" s="353"/>
      <c r="L27" s="250"/>
      <c r="M27" s="230"/>
      <c r="N27" s="249"/>
      <c r="O27" s="230"/>
      <c r="P27" s="382">
        <f t="shared" si="0"/>
        <v>0</v>
      </c>
      <c r="Q27" s="382"/>
      <c r="R27" s="394">
        <f t="shared" si="3"/>
        <v>0</v>
      </c>
      <c r="S27" s="249"/>
      <c r="T27" s="249"/>
      <c r="U27" s="249"/>
      <c r="V27" s="249"/>
    </row>
    <row r="28" spans="1:22" ht="15.75">
      <c r="A28" s="588"/>
      <c r="B28" s="590"/>
      <c r="C28" s="249"/>
      <c r="D28" s="249"/>
      <c r="E28" s="249"/>
      <c r="F28" s="249"/>
      <c r="G28" s="249"/>
      <c r="H28" s="249"/>
      <c r="I28" s="230"/>
      <c r="J28" s="249"/>
      <c r="K28" s="230"/>
      <c r="L28" s="249"/>
      <c r="M28" s="230"/>
      <c r="N28" s="249"/>
      <c r="O28" s="230"/>
      <c r="P28" s="382">
        <f t="shared" si="0"/>
        <v>0</v>
      </c>
      <c r="Q28" s="382"/>
      <c r="R28" s="383">
        <f t="shared" si="3"/>
        <v>0</v>
      </c>
      <c r="S28" s="249"/>
      <c r="T28" s="249"/>
      <c r="U28" s="249"/>
      <c r="V28" s="249"/>
    </row>
    <row r="29" spans="1:22" ht="15.75">
      <c r="A29" s="589"/>
      <c r="B29" s="590"/>
      <c r="C29" s="249"/>
      <c r="D29" s="249"/>
      <c r="E29" s="249"/>
      <c r="F29" s="249"/>
      <c r="G29" s="249"/>
      <c r="H29" s="249"/>
      <c r="I29" s="230"/>
      <c r="J29" s="249"/>
      <c r="K29" s="230"/>
      <c r="L29" s="249"/>
      <c r="M29" s="230"/>
      <c r="N29" s="249"/>
      <c r="O29" s="230"/>
      <c r="P29" s="382">
        <f t="shared" si="0"/>
        <v>0</v>
      </c>
      <c r="Q29" s="382"/>
      <c r="R29" s="383">
        <f t="shared" si="3"/>
        <v>0</v>
      </c>
      <c r="S29" s="249"/>
      <c r="T29" s="249"/>
      <c r="U29" s="249"/>
      <c r="V29" s="249"/>
    </row>
    <row r="30" spans="1:22" ht="15.75">
      <c r="A30" s="601" t="s">
        <v>477</v>
      </c>
      <c r="B30" s="602"/>
      <c r="C30" s="602"/>
      <c r="D30" s="602"/>
      <c r="E30" s="602"/>
      <c r="F30" s="602"/>
      <c r="G30" s="602"/>
      <c r="H30" s="602"/>
      <c r="I30" s="602"/>
      <c r="J30" s="602"/>
      <c r="K30" s="602"/>
      <c r="L30" s="602"/>
      <c r="M30" s="602"/>
      <c r="N30" s="602"/>
      <c r="O30" s="602"/>
      <c r="P30" s="602"/>
      <c r="Q30" s="602"/>
      <c r="R30" s="602"/>
      <c r="S30" s="602"/>
      <c r="T30" s="602"/>
      <c r="U30" s="602"/>
      <c r="V30" s="603"/>
    </row>
    <row r="31" spans="1:22" ht="15.75" customHeight="1">
      <c r="A31" s="587" t="s">
        <v>1394</v>
      </c>
      <c r="B31" s="590" t="s">
        <v>1395</v>
      </c>
      <c r="C31" s="249"/>
      <c r="D31" s="249"/>
      <c r="E31" s="249"/>
      <c r="F31" s="249"/>
      <c r="G31" s="254"/>
      <c r="H31" s="249"/>
      <c r="I31" s="230"/>
      <c r="J31" s="249"/>
      <c r="K31" s="230"/>
      <c r="L31" s="249"/>
      <c r="M31" s="230"/>
      <c r="N31" s="249"/>
      <c r="O31" s="230"/>
      <c r="P31" s="382">
        <f t="shared" ref="P31:P42" si="4">H31+J31+L31+N31</f>
        <v>0</v>
      </c>
      <c r="Q31" s="382"/>
      <c r="R31" s="383">
        <f t="shared" ref="R31:R42" si="5">I31+K31+M31+O31</f>
        <v>0</v>
      </c>
      <c r="S31" s="249"/>
      <c r="T31" s="249"/>
      <c r="U31" s="249"/>
      <c r="V31" s="272"/>
    </row>
    <row r="32" spans="1:22" ht="15.75">
      <c r="A32" s="588"/>
      <c r="B32" s="590"/>
      <c r="C32" s="249"/>
      <c r="D32" s="249"/>
      <c r="E32" s="249"/>
      <c r="F32" s="249"/>
      <c r="G32" s="254"/>
      <c r="H32" s="249"/>
      <c r="I32" s="230"/>
      <c r="J32" s="249"/>
      <c r="K32" s="230"/>
      <c r="L32" s="249"/>
      <c r="M32" s="230"/>
      <c r="N32" s="249"/>
      <c r="O32" s="230"/>
      <c r="P32" s="382">
        <f t="shared" si="4"/>
        <v>0</v>
      </c>
      <c r="Q32" s="382"/>
      <c r="R32" s="383">
        <f t="shared" si="5"/>
        <v>0</v>
      </c>
      <c r="S32" s="249"/>
      <c r="T32" s="249"/>
      <c r="U32" s="249"/>
      <c r="V32" s="272"/>
    </row>
    <row r="33" spans="1:22" ht="78.75">
      <c r="A33" s="588"/>
      <c r="B33" s="590"/>
      <c r="C33" s="249" t="s">
        <v>1602</v>
      </c>
      <c r="D33" s="249"/>
      <c r="E33" s="249"/>
      <c r="F33" s="249"/>
      <c r="G33" s="254"/>
      <c r="H33" s="249"/>
      <c r="I33" s="230"/>
      <c r="J33" s="249"/>
      <c r="K33" s="230"/>
      <c r="L33" s="249"/>
      <c r="M33" s="230"/>
      <c r="N33" s="249"/>
      <c r="O33" s="230"/>
      <c r="P33" s="382">
        <f t="shared" si="4"/>
        <v>0</v>
      </c>
      <c r="Q33" s="382"/>
      <c r="R33" s="383">
        <f t="shared" si="5"/>
        <v>0</v>
      </c>
      <c r="S33" s="249"/>
      <c r="T33" s="249"/>
      <c r="U33" s="249"/>
      <c r="V33" s="272"/>
    </row>
    <row r="34" spans="1:22" ht="15.75">
      <c r="A34" s="588"/>
      <c r="B34" s="590"/>
      <c r="C34" s="249"/>
      <c r="D34" s="249"/>
      <c r="E34" s="249"/>
      <c r="F34" s="249"/>
      <c r="G34" s="254"/>
      <c r="H34" s="249"/>
      <c r="I34" s="230"/>
      <c r="J34" s="249"/>
      <c r="K34" s="230"/>
      <c r="L34" s="249"/>
      <c r="M34" s="230"/>
      <c r="N34" s="249"/>
      <c r="O34" s="230"/>
      <c r="P34" s="382">
        <f t="shared" si="4"/>
        <v>0</v>
      </c>
      <c r="Q34" s="382"/>
      <c r="R34" s="383">
        <f t="shared" si="5"/>
        <v>0</v>
      </c>
      <c r="S34" s="249"/>
      <c r="T34" s="249"/>
      <c r="U34" s="249"/>
      <c r="V34" s="272"/>
    </row>
    <row r="35" spans="1:22" ht="15.75">
      <c r="A35" s="588"/>
      <c r="B35" s="590"/>
      <c r="C35" s="249"/>
      <c r="D35" s="249"/>
      <c r="E35" s="249"/>
      <c r="F35" s="249"/>
      <c r="G35" s="254"/>
      <c r="H35" s="249"/>
      <c r="I35" s="230"/>
      <c r="J35" s="249"/>
      <c r="K35" s="230"/>
      <c r="L35" s="249"/>
      <c r="M35" s="230"/>
      <c r="N35" s="249"/>
      <c r="O35" s="230"/>
      <c r="P35" s="382">
        <f t="shared" si="4"/>
        <v>0</v>
      </c>
      <c r="Q35" s="382"/>
      <c r="R35" s="383">
        <f t="shared" si="5"/>
        <v>0</v>
      </c>
      <c r="S35" s="249"/>
      <c r="T35" s="249"/>
      <c r="U35" s="249"/>
      <c r="V35" s="272"/>
    </row>
    <row r="36" spans="1:22" ht="15.75">
      <c r="A36" s="589"/>
      <c r="B36" s="590"/>
      <c r="C36" s="249"/>
      <c r="D36" s="249"/>
      <c r="E36" s="249"/>
      <c r="F36" s="249"/>
      <c r="G36" s="254"/>
      <c r="H36" s="249"/>
      <c r="I36" s="230"/>
      <c r="J36" s="249"/>
      <c r="K36" s="230"/>
      <c r="L36" s="249"/>
      <c r="M36" s="230"/>
      <c r="N36" s="249"/>
      <c r="O36" s="230"/>
      <c r="P36" s="382">
        <f t="shared" si="4"/>
        <v>0</v>
      </c>
      <c r="Q36" s="382"/>
      <c r="R36" s="383">
        <f t="shared" si="5"/>
        <v>0</v>
      </c>
      <c r="S36" s="249"/>
      <c r="T36" s="249"/>
      <c r="U36" s="249"/>
      <c r="V36" s="272"/>
    </row>
    <row r="37" spans="1:22" ht="15.75">
      <c r="A37" s="590" t="s">
        <v>1392</v>
      </c>
      <c r="B37" s="590" t="s">
        <v>1396</v>
      </c>
      <c r="C37" s="249"/>
      <c r="D37" s="249"/>
      <c r="E37" s="249"/>
      <c r="F37" s="249"/>
      <c r="G37" s="249"/>
      <c r="H37" s="249"/>
      <c r="I37" s="230"/>
      <c r="J37" s="249"/>
      <c r="K37" s="230"/>
      <c r="L37" s="250"/>
      <c r="M37" s="230"/>
      <c r="N37" s="249"/>
      <c r="O37" s="230"/>
      <c r="P37" s="384">
        <f t="shared" si="4"/>
        <v>0</v>
      </c>
      <c r="Q37" s="384"/>
      <c r="R37" s="383">
        <f t="shared" si="5"/>
        <v>0</v>
      </c>
      <c r="S37" s="249"/>
      <c r="T37" s="249"/>
      <c r="U37" s="249"/>
      <c r="V37" s="326"/>
    </row>
    <row r="38" spans="1:22" ht="15.75">
      <c r="A38" s="590"/>
      <c r="B38" s="590"/>
      <c r="C38" s="249"/>
      <c r="D38" s="249"/>
      <c r="E38" s="249"/>
      <c r="F38" s="249"/>
      <c r="G38" s="249"/>
      <c r="H38" s="249"/>
      <c r="I38" s="230"/>
      <c r="J38" s="249"/>
      <c r="K38" s="230"/>
      <c r="L38" s="250"/>
      <c r="M38" s="230"/>
      <c r="N38" s="249"/>
      <c r="O38" s="230"/>
      <c r="P38" s="384">
        <f t="shared" si="4"/>
        <v>0</v>
      </c>
      <c r="Q38" s="384"/>
      <c r="R38" s="383">
        <f t="shared" si="5"/>
        <v>0</v>
      </c>
      <c r="S38" s="249"/>
      <c r="T38" s="249"/>
      <c r="U38" s="249"/>
      <c r="V38" s="326"/>
    </row>
    <row r="39" spans="1:22" ht="15.75">
      <c r="A39" s="590"/>
      <c r="B39" s="590"/>
      <c r="C39" s="249"/>
      <c r="D39" s="249"/>
      <c r="E39" s="249"/>
      <c r="F39" s="249"/>
      <c r="G39" s="249"/>
      <c r="H39" s="249"/>
      <c r="I39" s="230"/>
      <c r="J39" s="249"/>
      <c r="K39" s="230"/>
      <c r="L39" s="250"/>
      <c r="M39" s="230"/>
      <c r="N39" s="249"/>
      <c r="O39" s="230"/>
      <c r="P39" s="384">
        <f t="shared" si="4"/>
        <v>0</v>
      </c>
      <c r="Q39" s="384"/>
      <c r="R39" s="383">
        <f t="shared" si="5"/>
        <v>0</v>
      </c>
      <c r="S39" s="249"/>
      <c r="T39" s="249"/>
      <c r="U39" s="249"/>
      <c r="V39" s="326"/>
    </row>
    <row r="40" spans="1:22" ht="78.75">
      <c r="A40" s="590"/>
      <c r="B40" s="590"/>
      <c r="C40" s="249" t="s">
        <v>1602</v>
      </c>
      <c r="D40" s="249"/>
      <c r="E40" s="249"/>
      <c r="F40" s="249"/>
      <c r="G40" s="249"/>
      <c r="H40" s="249"/>
      <c r="I40" s="230"/>
      <c r="J40" s="249"/>
      <c r="K40" s="230"/>
      <c r="L40" s="250"/>
      <c r="M40" s="230"/>
      <c r="N40" s="249"/>
      <c r="O40" s="230"/>
      <c r="P40" s="384">
        <f t="shared" si="4"/>
        <v>0</v>
      </c>
      <c r="Q40" s="384"/>
      <c r="R40" s="383">
        <f t="shared" si="5"/>
        <v>0</v>
      </c>
      <c r="S40" s="249"/>
      <c r="T40" s="249"/>
      <c r="U40" s="249"/>
      <c r="V40" s="326"/>
    </row>
    <row r="41" spans="1:22" ht="15.75">
      <c r="A41" s="590"/>
      <c r="B41" s="590"/>
      <c r="C41" s="249"/>
      <c r="D41" s="249"/>
      <c r="E41" s="249"/>
      <c r="F41" s="249"/>
      <c r="G41" s="249"/>
      <c r="H41" s="249"/>
      <c r="I41" s="230"/>
      <c r="J41" s="249"/>
      <c r="K41" s="230"/>
      <c r="L41" s="250"/>
      <c r="M41" s="230"/>
      <c r="N41" s="249"/>
      <c r="O41" s="230"/>
      <c r="P41" s="384">
        <f t="shared" si="4"/>
        <v>0</v>
      </c>
      <c r="Q41" s="384"/>
      <c r="R41" s="383">
        <f t="shared" si="5"/>
        <v>0</v>
      </c>
      <c r="S41" s="249"/>
      <c r="T41" s="249"/>
      <c r="U41" s="249"/>
      <c r="V41" s="326"/>
    </row>
    <row r="42" spans="1:22" ht="15.75">
      <c r="A42" s="590"/>
      <c r="B42" s="590"/>
      <c r="C42" s="249"/>
      <c r="D42" s="249"/>
      <c r="E42" s="249"/>
      <c r="F42" s="249"/>
      <c r="G42" s="249"/>
      <c r="H42" s="249"/>
      <c r="I42" s="230"/>
      <c r="J42" s="249"/>
      <c r="K42" s="230"/>
      <c r="L42" s="249"/>
      <c r="M42" s="230"/>
      <c r="N42" s="250"/>
      <c r="O42" s="230"/>
      <c r="P42" s="384">
        <f t="shared" si="4"/>
        <v>0</v>
      </c>
      <c r="Q42" s="384"/>
      <c r="R42" s="383">
        <f t="shared" si="5"/>
        <v>0</v>
      </c>
      <c r="S42" s="249"/>
      <c r="T42" s="249"/>
      <c r="U42" s="249"/>
      <c r="V42" s="326"/>
    </row>
    <row r="43" spans="1:22" ht="15.75">
      <c r="A43" s="292"/>
      <c r="B43" s="293"/>
      <c r="C43" s="293"/>
      <c r="D43" s="293"/>
      <c r="E43" s="292" t="s">
        <v>1386</v>
      </c>
      <c r="F43" s="293"/>
      <c r="G43" s="294"/>
      <c r="H43" s="274">
        <f t="shared" ref="H43:R43" si="6">SUM(H10:H42)</f>
        <v>1.2333000000000001</v>
      </c>
      <c r="I43" s="275">
        <f t="shared" si="6"/>
        <v>1893096.3455000001</v>
      </c>
      <c r="J43" s="274">
        <f t="shared" si="6"/>
        <v>3.6765999999999996</v>
      </c>
      <c r="K43" s="275">
        <f t="shared" si="6"/>
        <v>2814859.6204999997</v>
      </c>
      <c r="L43" s="274">
        <f t="shared" si="6"/>
        <v>4.8266000000000009</v>
      </c>
      <c r="M43" s="275">
        <f t="shared" si="6"/>
        <v>10693241.1675</v>
      </c>
      <c r="N43" s="274">
        <f t="shared" si="6"/>
        <v>2.2633000000000001</v>
      </c>
      <c r="O43" s="275">
        <f t="shared" si="6"/>
        <v>6745184.426500001</v>
      </c>
      <c r="P43" s="275">
        <f t="shared" si="6"/>
        <v>11.9998</v>
      </c>
      <c r="Q43" s="275"/>
      <c r="R43" s="275">
        <f t="shared" si="6"/>
        <v>22146411.66</v>
      </c>
      <c r="S43" s="264"/>
      <c r="T43" s="264"/>
      <c r="U43" s="264"/>
      <c r="V43" s="264"/>
    </row>
    <row r="45" spans="1:22">
      <c r="I45"/>
      <c r="K45"/>
      <c r="M45"/>
      <c r="O45"/>
      <c r="R45" s="395"/>
    </row>
    <row r="46" spans="1:22">
      <c r="I46"/>
      <c r="K46"/>
      <c r="M46"/>
      <c r="O46"/>
      <c r="R46" s="395"/>
    </row>
    <row r="47" spans="1:22">
      <c r="I47"/>
      <c r="K47"/>
      <c r="M47"/>
      <c r="O47"/>
      <c r="R47" s="395"/>
    </row>
    <row r="48" spans="1:22">
      <c r="I48"/>
      <c r="K48"/>
      <c r="M48"/>
      <c r="O48"/>
      <c r="R48" s="395"/>
    </row>
    <row r="49" spans="3:18">
      <c r="C49" s="465"/>
      <c r="I49"/>
      <c r="K49"/>
      <c r="M49"/>
      <c r="O49"/>
      <c r="R49" s="395"/>
    </row>
    <row r="50" spans="3:18">
      <c r="C50" s="465"/>
      <c r="I50"/>
      <c r="K50"/>
      <c r="M50"/>
      <c r="O50"/>
      <c r="R50" s="395"/>
    </row>
    <row r="51" spans="3:18">
      <c r="C51" s="465"/>
      <c r="I51"/>
      <c r="K51"/>
      <c r="M51"/>
      <c r="O51"/>
      <c r="R51" s="395"/>
    </row>
    <row r="52" spans="3:18">
      <c r="C52" s="465"/>
      <c r="I52"/>
      <c r="K52"/>
      <c r="M52"/>
      <c r="O52"/>
      <c r="R52" s="395"/>
    </row>
    <row r="53" spans="3:18">
      <c r="C53" s="465"/>
      <c r="I53"/>
      <c r="K53"/>
      <c r="M53"/>
      <c r="O53"/>
      <c r="R53" s="395"/>
    </row>
    <row r="54" spans="3:18">
      <c r="C54" s="465"/>
      <c r="I54"/>
      <c r="K54"/>
      <c r="M54"/>
      <c r="O54"/>
      <c r="R54" s="395"/>
    </row>
    <row r="55" spans="3:18">
      <c r="C55" s="465"/>
      <c r="I55"/>
      <c r="K55"/>
      <c r="M55"/>
      <c r="O55"/>
      <c r="R55" s="395"/>
    </row>
    <row r="56" spans="3:18">
      <c r="C56" s="465"/>
      <c r="I56"/>
      <c r="K56"/>
      <c r="M56"/>
      <c r="O56"/>
      <c r="R56" s="395"/>
    </row>
    <row r="57" spans="3:18">
      <c r="C57" s="465"/>
      <c r="I57"/>
      <c r="K57"/>
      <c r="M57"/>
      <c r="O57"/>
      <c r="R57" s="395"/>
    </row>
    <row r="58" spans="3:18">
      <c r="C58" s="465"/>
      <c r="I58"/>
      <c r="K58"/>
      <c r="M58"/>
      <c r="O58"/>
      <c r="R58" s="395"/>
    </row>
    <row r="59" spans="3:18">
      <c r="C59" s="465"/>
      <c r="I59"/>
      <c r="K59"/>
      <c r="M59"/>
      <c r="O59"/>
      <c r="R59" s="395"/>
    </row>
    <row r="60" spans="3:18">
      <c r="C60" s="465"/>
      <c r="I60"/>
      <c r="K60"/>
      <c r="M60"/>
      <c r="O60"/>
      <c r="R60" s="395"/>
    </row>
    <row r="61" spans="3:18">
      <c r="C61" s="465"/>
      <c r="I61"/>
      <c r="K61"/>
      <c r="M61"/>
      <c r="O61"/>
      <c r="R61" s="395"/>
    </row>
    <row r="62" spans="3:18">
      <c r="C62" s="465"/>
      <c r="I62"/>
      <c r="K62"/>
      <c r="M62"/>
      <c r="O62"/>
      <c r="R62" s="395"/>
    </row>
    <row r="63" spans="3:18">
      <c r="C63" s="465"/>
    </row>
    <row r="64" spans="3:18">
      <c r="C64" s="465"/>
    </row>
    <row r="65" spans="3:3">
      <c r="C65" s="465"/>
    </row>
    <row r="66" spans="3:3">
      <c r="C66" s="465"/>
    </row>
    <row r="67" spans="3:3">
      <c r="C67" s="465"/>
    </row>
    <row r="68" spans="3:3">
      <c r="C68" s="465"/>
    </row>
    <row r="69" spans="3:3">
      <c r="C69" s="465"/>
    </row>
  </sheetData>
  <mergeCells count="27">
    <mergeCell ref="A30:V30"/>
    <mergeCell ref="B31:B36"/>
    <mergeCell ref="B37:B42"/>
    <mergeCell ref="A37:A42"/>
    <mergeCell ref="A31:A36"/>
    <mergeCell ref="B16:B20"/>
    <mergeCell ref="A10:A29"/>
    <mergeCell ref="V6:V8"/>
    <mergeCell ref="H7:I7"/>
    <mergeCell ref="J7:K7"/>
    <mergeCell ref="P6:R7"/>
    <mergeCell ref="S6:S8"/>
    <mergeCell ref="T6:T8"/>
    <mergeCell ref="U6:U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type="list" allowBlank="1" showInputMessage="1" showErrorMessage="1" sqref="C31:C42">
      <formula1>$C$1:$D$1</formula1>
    </dataValidation>
    <dataValidation type="list" allowBlank="1" showInputMessage="1" showErrorMessage="1" sqref="C10:C29">
      <formula1>$M$1:$AH$1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7" activePane="bottomLeft" state="frozen"/>
      <selection activeCell="P6" sqref="P6"/>
      <selection pane="bottomLeft" activeCell="C15" sqref="C15"/>
    </sheetView>
  </sheetViews>
  <sheetFormatPr baseColWidth="10" defaultRowHeight="1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c r="A2" s="319" t="s">
        <v>1349</v>
      </c>
      <c r="B2" s="284"/>
      <c r="C2" s="284"/>
      <c r="D2" s="284"/>
      <c r="E2" s="284"/>
      <c r="F2" s="284"/>
      <c r="G2" s="284"/>
      <c r="H2" s="284"/>
      <c r="J2" s="284"/>
      <c r="K2" s="284"/>
      <c r="L2" s="284"/>
      <c r="M2" s="284"/>
      <c r="N2" s="284"/>
      <c r="O2" s="284"/>
      <c r="P2" s="284"/>
      <c r="Q2" s="284"/>
      <c r="R2" s="284"/>
      <c r="S2" s="284"/>
      <c r="T2" s="284"/>
      <c r="U2" s="284"/>
    </row>
    <row r="3" spans="1:21" s="285" customFormat="1" ht="18.75">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c r="A4" s="566" t="s">
        <v>96</v>
      </c>
      <c r="B4" s="565" t="s">
        <v>110</v>
      </c>
      <c r="C4" s="568" t="s">
        <v>1537</v>
      </c>
      <c r="D4" s="568" t="s">
        <v>1538</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1" s="66" customFormat="1"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1" s="67" customFormat="1" ht="25.5">
      <c r="A6" s="567"/>
      <c r="B6" s="567"/>
      <c r="C6" s="570"/>
      <c r="D6" s="570"/>
      <c r="E6" s="570"/>
      <c r="F6" s="570"/>
      <c r="G6" s="570"/>
      <c r="H6" s="441" t="s">
        <v>107</v>
      </c>
      <c r="I6" s="441" t="s">
        <v>12</v>
      </c>
      <c r="J6" s="441" t="s">
        <v>107</v>
      </c>
      <c r="K6" s="441" t="s">
        <v>12</v>
      </c>
      <c r="L6" s="441" t="s">
        <v>107</v>
      </c>
      <c r="M6" s="441" t="s">
        <v>12</v>
      </c>
      <c r="N6" s="441" t="s">
        <v>107</v>
      </c>
      <c r="O6" s="441" t="s">
        <v>12</v>
      </c>
      <c r="P6" s="441" t="s">
        <v>107</v>
      </c>
      <c r="Q6" s="441" t="s">
        <v>12</v>
      </c>
      <c r="R6" s="567"/>
      <c r="S6" s="567"/>
      <c r="T6" s="567"/>
      <c r="U6" s="564"/>
    </row>
    <row r="7" spans="1:21" s="67" customFormat="1" ht="15.75">
      <c r="A7" s="442"/>
      <c r="B7" s="443"/>
      <c r="C7" s="444"/>
      <c r="D7" s="444"/>
      <c r="E7" s="444"/>
      <c r="F7" s="445"/>
      <c r="G7" s="444"/>
      <c r="H7" s="446"/>
      <c r="I7" s="446"/>
      <c r="J7" s="446"/>
      <c r="K7" s="446"/>
      <c r="L7" s="446"/>
      <c r="M7" s="446"/>
      <c r="N7" s="446"/>
      <c r="O7" s="446"/>
      <c r="P7" s="446"/>
      <c r="Q7" s="446"/>
      <c r="R7" s="447"/>
      <c r="S7" s="447"/>
      <c r="T7" s="447"/>
      <c r="U7" s="448"/>
    </row>
    <row r="8" spans="1:21" ht="15.75">
      <c r="A8" s="604" t="s">
        <v>1398</v>
      </c>
      <c r="B8" s="604"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c r="A9" s="604"/>
      <c r="B9" s="604"/>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c r="A10" s="604"/>
      <c r="B10" s="604"/>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c r="A11" s="604"/>
      <c r="B11" s="604"/>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c r="A12" s="604"/>
      <c r="B12" s="604"/>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c r="A13" s="604"/>
      <c r="B13" s="604"/>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c r="A14" s="604"/>
      <c r="B14" s="604"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c r="A15" s="604"/>
      <c r="B15" s="604"/>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c r="A16" s="604"/>
      <c r="B16" s="604"/>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c r="A17" s="604"/>
      <c r="B17" s="604"/>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c r="A18" s="604"/>
      <c r="B18" s="604"/>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c r="A19" s="604"/>
      <c r="B19" s="604"/>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c r="A20" s="604"/>
      <c r="B20" s="604"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c r="A21" s="604"/>
      <c r="B21" s="604"/>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c r="A22" s="604"/>
      <c r="B22" s="604"/>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c r="A23" s="604"/>
      <c r="B23" s="604"/>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c r="A24" s="604"/>
      <c r="B24" s="604"/>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c r="A25" s="604"/>
      <c r="B25" s="604"/>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c r="A26" s="604"/>
      <c r="B26" s="604"/>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c r="I28"/>
      <c r="K28"/>
      <c r="M28"/>
      <c r="O28"/>
      <c r="Q28"/>
    </row>
    <row r="29" spans="1:21">
      <c r="I29"/>
      <c r="K29"/>
      <c r="M29"/>
      <c r="O29"/>
      <c r="Q29"/>
    </row>
    <row r="30" spans="1:21">
      <c r="C30" s="465"/>
      <c r="I30"/>
      <c r="K30"/>
      <c r="M30"/>
      <c r="O30"/>
      <c r="Q30"/>
    </row>
    <row r="31" spans="1:21">
      <c r="C31" s="465"/>
      <c r="I31"/>
      <c r="K31"/>
      <c r="M31"/>
      <c r="O31"/>
      <c r="Q31"/>
    </row>
    <row r="32" spans="1:21">
      <c r="C32" s="465"/>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41"/>
  <sheetViews>
    <sheetView workbookViewId="0">
      <pane ySplit="5" topLeftCell="A6" activePane="bottomLeft" state="frozen"/>
      <selection activeCell="R5" sqref="R5"/>
      <selection pane="bottomLeft" activeCell="C3" sqref="C3:D5"/>
    </sheetView>
  </sheetViews>
  <sheetFormatPr baseColWidth="10" defaultRowHeight="1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c r="A3" s="566" t="s">
        <v>96</v>
      </c>
      <c r="B3" s="565" t="s">
        <v>110</v>
      </c>
      <c r="C3" s="568" t="s">
        <v>1537</v>
      </c>
      <c r="D3" s="568" t="s">
        <v>1538</v>
      </c>
      <c r="E3" s="568" t="s">
        <v>86</v>
      </c>
      <c r="F3" s="568" t="s">
        <v>391</v>
      </c>
      <c r="G3" s="568" t="s">
        <v>87</v>
      </c>
      <c r="H3" s="571" t="s">
        <v>99</v>
      </c>
      <c r="I3" s="577"/>
      <c r="J3" s="577"/>
      <c r="K3" s="577"/>
      <c r="L3" s="577"/>
      <c r="M3" s="577"/>
      <c r="N3" s="577"/>
      <c r="O3" s="572"/>
      <c r="P3" s="573" t="s">
        <v>100</v>
      </c>
      <c r="Q3" s="574"/>
      <c r="R3" s="565" t="s">
        <v>101</v>
      </c>
      <c r="S3" s="565" t="s">
        <v>102</v>
      </c>
      <c r="T3" s="565" t="s">
        <v>109</v>
      </c>
      <c r="U3" s="565" t="s">
        <v>108</v>
      </c>
      <c r="V3" s="562" t="s">
        <v>88</v>
      </c>
    </row>
    <row r="4" spans="1:22" ht="15" customHeight="1">
      <c r="A4" s="566"/>
      <c r="B4" s="566"/>
      <c r="C4" s="569"/>
      <c r="D4" s="569"/>
      <c r="E4" s="569"/>
      <c r="F4" s="569"/>
      <c r="G4" s="569"/>
      <c r="H4" s="571" t="s">
        <v>103</v>
      </c>
      <c r="I4" s="572"/>
      <c r="J4" s="571" t="s">
        <v>104</v>
      </c>
      <c r="K4" s="572"/>
      <c r="L4" s="571" t="s">
        <v>105</v>
      </c>
      <c r="M4" s="572"/>
      <c r="N4" s="571" t="s">
        <v>106</v>
      </c>
      <c r="O4" s="572"/>
      <c r="P4" s="575"/>
      <c r="Q4" s="576"/>
      <c r="R4" s="566"/>
      <c r="S4" s="566"/>
      <c r="T4" s="566"/>
      <c r="U4" s="566"/>
      <c r="V4" s="563"/>
    </row>
    <row r="5" spans="1:22" ht="25.5">
      <c r="A5" s="567"/>
      <c r="B5" s="567"/>
      <c r="C5" s="570"/>
      <c r="D5" s="570"/>
      <c r="E5" s="570"/>
      <c r="F5" s="570"/>
      <c r="G5" s="570"/>
      <c r="H5" s="441" t="s">
        <v>107</v>
      </c>
      <c r="I5" s="441" t="s">
        <v>12</v>
      </c>
      <c r="J5" s="441" t="s">
        <v>107</v>
      </c>
      <c r="K5" s="441" t="s">
        <v>12</v>
      </c>
      <c r="L5" s="441" t="s">
        <v>107</v>
      </c>
      <c r="M5" s="441" t="s">
        <v>12</v>
      </c>
      <c r="N5" s="441" t="s">
        <v>107</v>
      </c>
      <c r="O5" s="441" t="s">
        <v>12</v>
      </c>
      <c r="P5" s="441" t="s">
        <v>107</v>
      </c>
      <c r="Q5" s="441" t="s">
        <v>12</v>
      </c>
      <c r="R5" s="567"/>
      <c r="S5" s="567"/>
      <c r="T5" s="567"/>
      <c r="U5" s="567"/>
      <c r="V5" s="564"/>
    </row>
    <row r="6" spans="1:22" s="366" customFormat="1" ht="15.75">
      <c r="A6" s="442"/>
      <c r="B6" s="443"/>
      <c r="C6" s="444"/>
      <c r="D6" s="444"/>
      <c r="E6" s="444"/>
      <c r="F6" s="445"/>
      <c r="G6" s="444"/>
      <c r="H6" s="446"/>
      <c r="I6" s="446"/>
      <c r="J6" s="446"/>
      <c r="K6" s="446"/>
      <c r="L6" s="446"/>
      <c r="M6" s="446"/>
      <c r="N6" s="446"/>
      <c r="O6" s="446"/>
      <c r="P6" s="446"/>
      <c r="Q6" s="446"/>
      <c r="R6" s="447"/>
      <c r="S6" s="447"/>
      <c r="T6" s="447"/>
      <c r="U6" s="447"/>
      <c r="V6" s="448"/>
    </row>
    <row r="7" spans="1:22" ht="15.75">
      <c r="A7" s="590" t="s">
        <v>1435</v>
      </c>
      <c r="B7" s="587"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c r="A8" s="590"/>
      <c r="B8" s="588"/>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c r="A9" s="590"/>
      <c r="B9" s="588"/>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c r="A10" s="590"/>
      <c r="B10" s="588"/>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c r="A11" s="590"/>
      <c r="B11" s="588"/>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c r="A12" s="590"/>
      <c r="B12" s="589"/>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c r="A13" s="588" t="s">
        <v>1436</v>
      </c>
      <c r="B13" s="587"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c r="A14" s="588"/>
      <c r="B14" s="588"/>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c r="A15" s="588"/>
      <c r="B15" s="588"/>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c r="A16" s="588"/>
      <c r="B16" s="588"/>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c r="A17" s="588"/>
      <c r="B17" s="588"/>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c r="A18" s="588"/>
      <c r="B18" s="588"/>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c r="A19" s="589"/>
      <c r="B19" s="589"/>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c r="A20" s="587" t="s">
        <v>1438</v>
      </c>
      <c r="B20" s="587"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c r="A21" s="588"/>
      <c r="B21" s="588"/>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c r="A22" s="588"/>
      <c r="B22" s="588"/>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c r="A23" s="588"/>
      <c r="B23" s="588"/>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c r="A24" s="588"/>
      <c r="B24" s="588"/>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c r="A25" s="588"/>
      <c r="B25" s="588"/>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c r="A26" s="589"/>
      <c r="B26" s="589"/>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c r="A27" s="587" t="s">
        <v>1440</v>
      </c>
      <c r="B27" s="587"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c r="A28" s="588"/>
      <c r="B28" s="588"/>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c r="A29" s="588"/>
      <c r="B29" s="588"/>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c r="A30" s="588"/>
      <c r="B30" s="588"/>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c r="A31" s="588"/>
      <c r="B31" s="588"/>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c r="A32" s="588"/>
      <c r="B32" s="588"/>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c r="A33" s="589"/>
      <c r="B33" s="589"/>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c r="C38" s="465"/>
    </row>
    <row r="39" spans="1:22">
      <c r="C39" s="465"/>
    </row>
    <row r="40" spans="1:22">
      <c r="C40" s="465"/>
    </row>
    <row r="41" spans="1:22">
      <c r="C41" s="465"/>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c r="B1" s="284"/>
      <c r="C1" s="512" t="s">
        <v>1610</v>
      </c>
      <c r="D1" s="512"/>
      <c r="E1" s="284"/>
      <c r="F1" s="284"/>
      <c r="G1" s="284"/>
      <c r="H1" s="284" t="s">
        <v>1405</v>
      </c>
      <c r="K1" s="284"/>
      <c r="L1" s="284"/>
      <c r="M1" s="284"/>
      <c r="N1" s="284"/>
      <c r="O1" s="284"/>
      <c r="P1" s="284"/>
      <c r="Q1" s="284"/>
      <c r="R1" s="284"/>
      <c r="S1" s="284"/>
      <c r="T1" s="284"/>
      <c r="U1" s="284"/>
    </row>
    <row r="2" spans="1:21" ht="18.75">
      <c r="A2" s="269" t="s">
        <v>1346</v>
      </c>
      <c r="B2" s="284"/>
      <c r="C2" s="284"/>
      <c r="D2" s="284"/>
      <c r="E2" s="284"/>
      <c r="F2" s="284"/>
      <c r="G2" s="284"/>
      <c r="H2" s="284"/>
      <c r="K2" s="284"/>
      <c r="L2" s="284"/>
      <c r="M2" s="284"/>
      <c r="N2" s="284"/>
      <c r="O2" s="284"/>
      <c r="P2" s="284"/>
      <c r="Q2" s="284"/>
      <c r="R2" s="284"/>
      <c r="S2" s="284"/>
      <c r="T2" s="284"/>
      <c r="U2" s="284"/>
    </row>
    <row r="3" spans="1:21">
      <c r="A3" s="608" t="s">
        <v>1406</v>
      </c>
      <c r="B3" s="608"/>
      <c r="C3" s="608"/>
      <c r="D3" s="608"/>
      <c r="E3" s="608"/>
      <c r="F3" s="608"/>
      <c r="G3" s="608"/>
      <c r="H3" s="608"/>
      <c r="I3" s="608"/>
      <c r="J3" s="608"/>
      <c r="K3" s="608"/>
      <c r="L3" s="608"/>
      <c r="M3" s="608"/>
      <c r="N3" s="608"/>
      <c r="O3" s="608"/>
      <c r="P3" s="608"/>
      <c r="Q3" s="608"/>
      <c r="R3" s="608"/>
      <c r="S3" s="608"/>
      <c r="T3" s="608"/>
      <c r="U3" s="608"/>
    </row>
    <row r="4" spans="1:21" ht="15" customHeight="1">
      <c r="A4" s="566" t="s">
        <v>96</v>
      </c>
      <c r="B4" s="565" t="s">
        <v>110</v>
      </c>
      <c r="C4" s="568" t="s">
        <v>1537</v>
      </c>
      <c r="D4" s="568" t="s">
        <v>1538</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1"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1" ht="25.5">
      <c r="A6" s="567"/>
      <c r="B6" s="567"/>
      <c r="C6" s="570"/>
      <c r="D6" s="570"/>
      <c r="E6" s="570"/>
      <c r="F6" s="570"/>
      <c r="G6" s="570"/>
      <c r="H6" s="441" t="s">
        <v>107</v>
      </c>
      <c r="I6" s="441" t="s">
        <v>12</v>
      </c>
      <c r="J6" s="441" t="s">
        <v>107</v>
      </c>
      <c r="K6" s="441" t="s">
        <v>12</v>
      </c>
      <c r="L6" s="441" t="s">
        <v>107</v>
      </c>
      <c r="M6" s="441" t="s">
        <v>12</v>
      </c>
      <c r="N6" s="441" t="s">
        <v>107</v>
      </c>
      <c r="O6" s="441" t="s">
        <v>12</v>
      </c>
      <c r="P6" s="441" t="s">
        <v>107</v>
      </c>
      <c r="Q6" s="441" t="s">
        <v>12</v>
      </c>
      <c r="R6" s="567"/>
      <c r="S6" s="567"/>
      <c r="T6" s="567"/>
      <c r="U6" s="564"/>
    </row>
    <row r="7" spans="1:21" s="366" customFormat="1" ht="15.75">
      <c r="A7" s="442"/>
      <c r="B7" s="443"/>
      <c r="C7" s="444"/>
      <c r="D7" s="444"/>
      <c r="E7" s="444"/>
      <c r="F7" s="445"/>
      <c r="G7" s="444"/>
      <c r="H7" s="446"/>
      <c r="I7" s="446"/>
      <c r="J7" s="446"/>
      <c r="K7" s="446"/>
      <c r="L7" s="446"/>
      <c r="M7" s="446"/>
      <c r="N7" s="446"/>
      <c r="O7" s="446"/>
      <c r="P7" s="446"/>
      <c r="Q7" s="446"/>
      <c r="R7" s="447"/>
      <c r="S7" s="447"/>
      <c r="T7" s="447"/>
      <c r="U7" s="448"/>
    </row>
    <row r="8" spans="1:21" ht="15.75" customHeight="1">
      <c r="A8" s="605" t="s">
        <v>1406</v>
      </c>
      <c r="B8" s="605"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c r="A9" s="606"/>
      <c r="B9" s="606"/>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c r="A10" s="606"/>
      <c r="B10" s="606"/>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c r="A11" s="606"/>
      <c r="B11" s="606"/>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c r="A12" s="606"/>
      <c r="B12" s="606"/>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c r="A13" s="606"/>
      <c r="B13" s="606"/>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c r="A14" s="606"/>
      <c r="B14" s="606"/>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c r="A15" s="606"/>
      <c r="B15" s="606"/>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c r="A16" s="606"/>
      <c r="B16" s="606"/>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c r="A17" s="606"/>
      <c r="B17" s="606"/>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c r="A18" s="606"/>
      <c r="B18" s="606"/>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c r="A19" s="606"/>
      <c r="B19" s="606"/>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c r="A20" s="607"/>
      <c r="B20" s="607"/>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workbookViewId="0">
      <selection activeCell="F12" sqref="F12"/>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64.42578125" style="86" customWidth="1"/>
    <col min="9" max="9" width="19.7109375" style="196" customWidth="1"/>
    <col min="10" max="10" width="15.85546875" style="86" bestFit="1" customWidth="1"/>
    <col min="11" max="16384" width="11.5703125" style="86"/>
  </cols>
  <sheetData>
    <row r="2" spans="2:11" ht="16.5" thickBot="1">
      <c r="H2" s="554" t="s">
        <v>1368</v>
      </c>
      <c r="I2" s="554"/>
    </row>
    <row r="3" spans="2:11" ht="19.5" thickBot="1">
      <c r="B3" s="81" t="s">
        <v>21</v>
      </c>
      <c r="C3" s="81" t="s">
        <v>390</v>
      </c>
      <c r="H3" s="423" t="s">
        <v>389</v>
      </c>
      <c r="I3" s="424" t="s">
        <v>390</v>
      </c>
    </row>
    <row r="4" spans="2:11" ht="18.75">
      <c r="B4" s="82" t="s">
        <v>121</v>
      </c>
      <c r="C4" s="201">
        <f>'1. TALLERES SEMINARIOS'!D5</f>
        <v>871059.25</v>
      </c>
      <c r="H4" s="416" t="s">
        <v>1356</v>
      </c>
      <c r="I4" s="419">
        <f>'1. Desarrollo e Innov. Curricu.'!Q28</f>
        <v>0</v>
      </c>
    </row>
    <row r="5" spans="2:11" ht="18.75">
      <c r="B5" s="82" t="s">
        <v>414</v>
      </c>
      <c r="C5" s="201">
        <f>'2. CONTRATACION DE PERSONAL'!D5</f>
        <v>4050000</v>
      </c>
      <c r="H5" s="417" t="s">
        <v>1358</v>
      </c>
      <c r="I5" s="420">
        <f>'2. Investigación Científica'!Q47</f>
        <v>0</v>
      </c>
    </row>
    <row r="6" spans="2:11" ht="18.75">
      <c r="B6" s="82" t="s">
        <v>125</v>
      </c>
      <c r="C6" s="201">
        <f>'3. EQUIPO DE OFICINA'!D5</f>
        <v>421800</v>
      </c>
      <c r="H6" s="417" t="s">
        <v>470</v>
      </c>
      <c r="I6" s="420">
        <f>'3. Vinculación Univ. Sociedad'!Q74</f>
        <v>0</v>
      </c>
    </row>
    <row r="7" spans="2:11" ht="19.5" thickBot="1">
      <c r="B7" s="82" t="s">
        <v>415</v>
      </c>
      <c r="C7" s="201">
        <f>'4. EQUIPO TECNOLÓGICOS'!D5</f>
        <v>3114000</v>
      </c>
      <c r="E7" s="427" t="s">
        <v>118</v>
      </c>
      <c r="F7" s="436" t="s">
        <v>1482</v>
      </c>
      <c r="H7" s="417" t="s">
        <v>1357</v>
      </c>
      <c r="I7" s="420">
        <f>'4. Docencia y Profesorado Univ.'!Q21</f>
        <v>0</v>
      </c>
    </row>
    <row r="8" spans="2:11" ht="18.75">
      <c r="B8" s="82" t="s">
        <v>126</v>
      </c>
      <c r="C8" s="201">
        <f>'5. ACTIVIDADES ESPECIALES'!D5</f>
        <v>13689552.41</v>
      </c>
      <c r="E8" s="432" t="s">
        <v>1484</v>
      </c>
      <c r="F8" s="433">
        <f>Presupuesto!D566</f>
        <v>9054600</v>
      </c>
      <c r="H8" s="417" t="s">
        <v>1359</v>
      </c>
      <c r="I8" s="420">
        <f>'5. Estudiantes y Graduados'!R43</f>
        <v>22146411.66</v>
      </c>
    </row>
    <row r="9" spans="2:11" ht="19.5" thickBot="1">
      <c r="B9" s="92" t="s">
        <v>385</v>
      </c>
      <c r="C9" s="83">
        <f>'6. Becas'!D5</f>
        <v>0</v>
      </c>
      <c r="E9" s="434" t="s">
        <v>1506</v>
      </c>
      <c r="F9" s="435">
        <f>Presupuesto!E566</f>
        <v>13091811.660000002</v>
      </c>
      <c r="H9" s="417" t="s">
        <v>471</v>
      </c>
      <c r="I9" s="420">
        <f>'6. Gestión del Conocimiento'!Q27</f>
        <v>0</v>
      </c>
    </row>
    <row r="10" spans="2:11" ht="19.5" thickBot="1">
      <c r="B10" s="92" t="s">
        <v>386</v>
      </c>
      <c r="C10" s="83">
        <f>'7. Infraestructura'!D5</f>
        <v>0</v>
      </c>
      <c r="E10" s="437" t="s">
        <v>1483</v>
      </c>
      <c r="F10" s="438">
        <f>Presupuesto!F566</f>
        <v>22146411.660000004</v>
      </c>
      <c r="G10" s="111"/>
      <c r="H10" s="417" t="s">
        <v>1360</v>
      </c>
      <c r="I10" s="421">
        <f>'7. Lo Esencial de la Reforma U.'!Q34</f>
        <v>0</v>
      </c>
    </row>
    <row r="11" spans="2:11" ht="18.75">
      <c r="B11" s="82" t="s">
        <v>417</v>
      </c>
      <c r="C11" s="83">
        <f>'8. Venta de Servicios'!D5</f>
        <v>0</v>
      </c>
      <c r="E11" s="439" t="s">
        <v>404</v>
      </c>
      <c r="F11" s="440">
        <f>Presupuesto!AR566</f>
        <v>22146411.66</v>
      </c>
      <c r="G11" s="111"/>
      <c r="H11" s="417" t="s">
        <v>1362</v>
      </c>
      <c r="I11" s="421">
        <f>'8. Cultura de Inno. Insti...'!Q21</f>
        <v>0</v>
      </c>
    </row>
    <row r="12" spans="2:11" ht="18.75">
      <c r="B12" s="92"/>
      <c r="C12" s="83"/>
      <c r="F12" s="111"/>
      <c r="G12" s="111"/>
      <c r="H12" s="417" t="s">
        <v>1477</v>
      </c>
      <c r="I12" s="421">
        <f>'9. Asegura. de la Calid. y M'!Q36</f>
        <v>0</v>
      </c>
      <c r="K12" s="156"/>
    </row>
    <row r="13" spans="2:11" ht="24" thickBot="1">
      <c r="B13" s="84" t="s">
        <v>124</v>
      </c>
      <c r="C13" s="431">
        <f>SUM(C4:C12)</f>
        <v>22146411.66</v>
      </c>
      <c r="F13" s="111"/>
      <c r="G13" s="111"/>
      <c r="H13" s="418" t="s">
        <v>1453</v>
      </c>
      <c r="I13" s="422">
        <f>'10. Posgrado'!Q43</f>
        <v>0</v>
      </c>
    </row>
    <row r="14" spans="2:11" ht="23.25">
      <c r="B14" s="84"/>
      <c r="C14" s="85"/>
      <c r="F14" s="111"/>
      <c r="G14" s="111"/>
      <c r="H14" s="425" t="s">
        <v>124</v>
      </c>
      <c r="I14" s="426">
        <f>SUM(I4:I13)</f>
        <v>22146411.66</v>
      </c>
    </row>
    <row r="15" spans="2:11" ht="15.75">
      <c r="F15" s="111"/>
      <c r="G15" s="111"/>
      <c r="H15" s="555"/>
      <c r="I15" s="555"/>
    </row>
    <row r="16" spans="2:11" ht="16.5" thickBot="1">
      <c r="F16" s="111"/>
      <c r="G16" s="111"/>
      <c r="H16" s="556" t="s">
        <v>1370</v>
      </c>
      <c r="I16" s="556"/>
    </row>
    <row r="17" spans="2:15" ht="15.75" thickBot="1">
      <c r="F17" s="111"/>
      <c r="G17" s="111"/>
      <c r="H17" s="427" t="s">
        <v>389</v>
      </c>
      <c r="I17" s="428" t="s">
        <v>390</v>
      </c>
      <c r="J17" s="196"/>
    </row>
    <row r="18" spans="2:15">
      <c r="H18" s="480" t="s">
        <v>1363</v>
      </c>
      <c r="I18" s="481">
        <f>'11. Gestion Administrativa'!Q39</f>
        <v>0</v>
      </c>
      <c r="J18" s="196"/>
    </row>
    <row r="19" spans="2:15">
      <c r="H19" s="482" t="s">
        <v>1364</v>
      </c>
      <c r="I19" s="483">
        <f>'12. Gestión del Talento Humano'!Q21</f>
        <v>0</v>
      </c>
      <c r="J19" s="196"/>
    </row>
    <row r="20" spans="2:15">
      <c r="B20" s="474" t="s">
        <v>1504</v>
      </c>
      <c r="C20" s="475">
        <v>22.584900000000001</v>
      </c>
      <c r="D20" s="474" t="s">
        <v>1536</v>
      </c>
      <c r="E20" s="476"/>
      <c r="H20" s="482" t="s">
        <v>1365</v>
      </c>
      <c r="I20" s="483">
        <f>'13. Gestión Académica'!Q21</f>
        <v>0</v>
      </c>
      <c r="J20" s="196"/>
    </row>
    <row r="21" spans="2:15">
      <c r="H21" s="482" t="s">
        <v>1366</v>
      </c>
      <c r="I21" s="483">
        <f>'14. Internacional... de la E.S.'!Q36</f>
        <v>0</v>
      </c>
      <c r="J21" s="196"/>
    </row>
    <row r="22" spans="2:15">
      <c r="H22" s="484" t="s">
        <v>1367</v>
      </c>
      <c r="I22" s="485">
        <f>'15. Gobernabilidad y Proceso...'!Q29</f>
        <v>0</v>
      </c>
      <c r="J22" s="196"/>
    </row>
    <row r="23" spans="2:15">
      <c r="H23" s="486" t="s">
        <v>1478</v>
      </c>
      <c r="I23" s="487">
        <f>'16. Desa. del Sistema Educ.Sup.'!Q70</f>
        <v>0</v>
      </c>
      <c r="J23" s="196"/>
    </row>
    <row r="24" spans="2:15" s="466" customFormat="1" ht="15.75" thickBot="1">
      <c r="H24" s="488" t="s">
        <v>1513</v>
      </c>
      <c r="I24" s="489">
        <f>'17. Gestión TIC'!Q74</f>
        <v>0</v>
      </c>
      <c r="J24" s="196"/>
    </row>
    <row r="25" spans="2:15" ht="15.75" thickBot="1">
      <c r="H25" s="478" t="s">
        <v>124</v>
      </c>
      <c r="I25" s="479">
        <f>SUM(I18:I24)</f>
        <v>0</v>
      </c>
    </row>
    <row r="26" spans="2:15" ht="15.75" thickBot="1"/>
    <row r="27" spans="2:15" ht="15.75" thickBot="1">
      <c r="H27" s="429" t="s">
        <v>1369</v>
      </c>
      <c r="I27" s="430">
        <f>I14+I25</f>
        <v>22146411.66</v>
      </c>
    </row>
    <row r="28" spans="2:15">
      <c r="H28" s="342"/>
      <c r="I28" s="343"/>
    </row>
    <row r="29" spans="2:15">
      <c r="H29" s="342"/>
      <c r="I29" s="343"/>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6" t="s">
        <v>474</v>
      </c>
    </row>
    <row r="40" spans="2:8" ht="18.75">
      <c r="B40" s="86" t="s">
        <v>481</v>
      </c>
      <c r="C40" s="167">
        <f>SUMIF('2. CONTRATACION DE PERSONAL'!C:C,'Cuadro Resumen'!$B$40:$B$56,'2. CONTRATACION DE PERSONAL'!D:D)</f>
        <v>0</v>
      </c>
      <c r="D40" s="237">
        <f>SUMIF('2. CONTRATACION DE PERSONAL'!$C:$C,'Cuadro Resumen'!$B$40:$B$56,'2. CONTRATACION DE PERSONAL'!$G:$G)</f>
        <v>0</v>
      </c>
    </row>
    <row r="41" spans="2:8" ht="18.75">
      <c r="B41" s="86" t="s">
        <v>482</v>
      </c>
      <c r="C41" s="167">
        <f>SUMIF('2. CONTRATACION DE PERSONAL'!C:C,'Cuadro Resumen'!$B$40:$B$56,'2. CONTRATACION DE PERSONAL'!D:D)</f>
        <v>0</v>
      </c>
      <c r="D41" s="237">
        <f>SUMIF('2. CONTRATACION DE PERSONAL'!$C:$C,'Cuadro Resumen'!$B$40:$B$56,'2. CONTRATACION DE PERSONAL'!$G:$G)</f>
        <v>0</v>
      </c>
    </row>
    <row r="42" spans="2:8" ht="18.75">
      <c r="B42" s="86" t="s">
        <v>483</v>
      </c>
      <c r="C42" s="167">
        <f>SUMIF('2. CONTRATACION DE PERSONAL'!C:C,'Cuadro Resumen'!$B$40:$B$56,'2. CONTRATACION DE PERSONAL'!D:D)</f>
        <v>0</v>
      </c>
      <c r="D42" s="237">
        <f>SUMIF('2. CONTRATACION DE PERSONAL'!$C:$C,'Cuadro Resumen'!$B$40:$B$56,'2. CONTRATACION DE PERSONAL'!$G:$G)</f>
        <v>0</v>
      </c>
    </row>
    <row r="43" spans="2:8" ht="18.75">
      <c r="B43" s="86" t="s">
        <v>484</v>
      </c>
      <c r="C43" s="167">
        <f>SUMIF('2. CONTRATACION DE PERSONAL'!C:C,'Cuadro Resumen'!$B$40:$B$56,'2. CONTRATACION DE PERSONAL'!D:D)</f>
        <v>0</v>
      </c>
      <c r="D43" s="237">
        <f>SUMIF('2. CONTRATACION DE PERSONAL'!$C:$C,'Cuadro Resumen'!$B$40:$B$56,'2. CONTRATACION DE PERSONAL'!$G:$G)</f>
        <v>0</v>
      </c>
    </row>
    <row r="44" spans="2:8" ht="18.75">
      <c r="B44" s="86" t="s">
        <v>485</v>
      </c>
      <c r="C44" s="167">
        <f>SUMIF('2. CONTRATACION DE PERSONAL'!C:C,'Cuadro Resumen'!$B$40:$B$56,'2. CONTRATACION DE PERSONAL'!D:D)</f>
        <v>0</v>
      </c>
      <c r="D44" s="237">
        <f>SUMIF('2. CONTRATACION DE PERSONAL'!$C:$C,'Cuadro Resumen'!$B$40:$B$56,'2. CONTRATACION DE PERSONAL'!$G:$G)</f>
        <v>0</v>
      </c>
    </row>
    <row r="45" spans="2:8" ht="18.75">
      <c r="B45" s="86" t="s">
        <v>486</v>
      </c>
      <c r="C45" s="167">
        <f>SUMIF('2. CONTRATACION DE PERSONAL'!C:C,'Cuadro Resumen'!$B$40:$B$56,'2. CONTRATACION DE PERSONAL'!D:D)</f>
        <v>0</v>
      </c>
      <c r="D45" s="237">
        <f>SUMIF('2. CONTRATACION DE PERSONAL'!$C:$C,'Cuadro Resumen'!$B$40:$B$56,'2. CONTRATACION DE PERSONAL'!$G:$G)</f>
        <v>0</v>
      </c>
    </row>
    <row r="46" spans="2:8" ht="18.75">
      <c r="B46" s="86" t="s">
        <v>487</v>
      </c>
      <c r="C46" s="167">
        <f>SUMIF('2. CONTRATACION DE PERSONAL'!C:C,'Cuadro Resumen'!$B$40:$B$56,'2. CONTRATACION DE PERSONAL'!D:D)</f>
        <v>0</v>
      </c>
      <c r="D46" s="237">
        <f>SUMIF('2. CONTRATACION DE PERSONAL'!$C:$C,'Cuadro Resumen'!$B$40:$B$56,'2. CONTRATACION DE PERSONAL'!$G:$G)</f>
        <v>0</v>
      </c>
    </row>
    <row r="47" spans="2:8" ht="18.75">
      <c r="B47" s="86" t="s">
        <v>488</v>
      </c>
      <c r="C47" s="167">
        <f>SUMIF('2. CONTRATACION DE PERSONAL'!C:C,'Cuadro Resumen'!$B$40:$B$56,'2. CONTRATACION DE PERSONAL'!D:D)</f>
        <v>0</v>
      </c>
      <c r="D47" s="237">
        <f>SUMIF('2. CONTRATACION DE PERSONAL'!$C:$C,'Cuadro Resumen'!$B$40:$B$56,'2. CONTRATACION DE PERSONAL'!$G:$G)</f>
        <v>0</v>
      </c>
    </row>
    <row r="48" spans="2:8" ht="18.75">
      <c r="B48" s="86" t="s">
        <v>489</v>
      </c>
      <c r="C48" s="167">
        <f>SUMIF('2. CONTRATACION DE PERSONAL'!C:C,'Cuadro Resumen'!$B$40:$B$56,'2. CONTRATACION DE PERSONAL'!D:D)</f>
        <v>0</v>
      </c>
      <c r="D48" s="237">
        <f>SUMIF('2. CONTRATACION DE PERSONAL'!$C:$C,'Cuadro Resumen'!$B$40:$B$56,'2. CONTRATACION DE PERSONAL'!$G:$G)</f>
        <v>0</v>
      </c>
    </row>
    <row r="49" spans="2:4" ht="18.75">
      <c r="B49" s="86" t="s">
        <v>490</v>
      </c>
      <c r="C49" s="167">
        <f>SUMIF('2. CONTRATACION DE PERSONAL'!C:C,'Cuadro Resumen'!$B$40:$B$56,'2. CONTRATACION DE PERSONAL'!D:D)</f>
        <v>0</v>
      </c>
      <c r="D49" s="237">
        <f>SUMIF('2. CONTRATACION DE PERSONAL'!$C:$C,'Cuadro Resumen'!$B$40:$B$56,'2. CONTRATACION DE PERSONAL'!$G:$G)</f>
        <v>0</v>
      </c>
    </row>
    <row r="50" spans="2:4" ht="18.75">
      <c r="B50" s="86" t="s">
        <v>491</v>
      </c>
      <c r="C50" s="167">
        <f>SUMIF('2. CONTRATACION DE PERSONAL'!C:C,'Cuadro Resumen'!$B$40:$B$56,'2. CONTRATACION DE PERSONAL'!D:D)</f>
        <v>0</v>
      </c>
      <c r="D50" s="237">
        <f>SUMIF('2. CONTRATACION DE PERSONAL'!$C:$C,'Cuadro Resumen'!$B$40:$B$56,'2. CONTRATACION DE PERSONAL'!$G:$G)</f>
        <v>0</v>
      </c>
    </row>
    <row r="51" spans="2:4" ht="18.75">
      <c r="B51" s="86" t="s">
        <v>492</v>
      </c>
      <c r="C51" s="167">
        <f>SUMIF('2. CONTRATACION DE PERSONAL'!C:C,'Cuadro Resumen'!$B$40:$B$56,'2. CONTRATACION DE PERSONAL'!D:D)</f>
        <v>0</v>
      </c>
      <c r="D51" s="237">
        <f>SUMIF('2. CONTRATACION DE PERSONAL'!$C:$C,'Cuadro Resumen'!$B$40:$B$56,'2. CONTRATACION DE PERSONAL'!$G:$G)</f>
        <v>0</v>
      </c>
    </row>
    <row r="52" spans="2:4" ht="18.75">
      <c r="B52" s="86" t="s">
        <v>493</v>
      </c>
      <c r="C52" s="167">
        <f>SUMIF('2. CONTRATACION DE PERSONAL'!C:C,'Cuadro Resumen'!$B$40:$B$56,'2. CONTRATACION DE PERSONAL'!D:D)</f>
        <v>0</v>
      </c>
      <c r="D52" s="237">
        <f>SUMIF('2. CONTRATACION DE PERSONAL'!$C:$C,'Cuadro Resumen'!$B$40:$B$56,'2. CONTRATACION DE PERSONAL'!$G:$G)</f>
        <v>0</v>
      </c>
    </row>
    <row r="53" spans="2:4" ht="18.75">
      <c r="B53" s="86" t="s">
        <v>494</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0</v>
      </c>
      <c r="D54" s="237">
        <f>SUMIF('2. CONTRATACION DE PERSONAL'!$C:$C,'Cuadro Resumen'!$B$40:$B$56,'2. CONTRATACION DE PERSONAL'!$G:$G)</f>
        <v>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10</v>
      </c>
      <c r="D56" s="237">
        <f>SUMIF('2. CONTRATACION DE PERSONAL'!$C:$C,'Cuadro Resumen'!$B$40:$B$56,'2. CONTRATACION DE PERSONAL'!$G:$G)</f>
        <v>3600000</v>
      </c>
    </row>
    <row r="57" spans="2:4" ht="23.25">
      <c r="B57" s="84" t="s">
        <v>124</v>
      </c>
      <c r="C57" s="168">
        <f>SUBTOTAL(109,C40:C56)</f>
        <v>10</v>
      </c>
      <c r="D57" s="237">
        <f>SUM(D40:D56)</f>
        <v>3600000</v>
      </c>
    </row>
    <row r="66" spans="2:4">
      <c r="B66" s="197" t="s">
        <v>379</v>
      </c>
    </row>
    <row r="68" spans="2:4" ht="18.75">
      <c r="B68" s="81" t="s">
        <v>21</v>
      </c>
      <c r="C68" s="81" t="s">
        <v>55</v>
      </c>
      <c r="D68" s="236" t="s">
        <v>474</v>
      </c>
    </row>
    <row r="69" spans="2:4" ht="18.75">
      <c r="B69" s="82" t="s">
        <v>63</v>
      </c>
      <c r="C69" s="83">
        <f>SUMIF('3. EQUIPO DE OFICINA'!C:C,'Cuadro Resumen'!$B$69:$B$78,'3. EQUIPO DE OFICINA'!D:D)</f>
        <v>8</v>
      </c>
      <c r="D69" s="238">
        <f>SUMIF('3. EQUIPO DE OFICINA'!$C:$C,'Cuadro Resumen'!$B$69:$B$78,'3. EQUIPO DE OFICINA'!$F:$F)</f>
        <v>22400</v>
      </c>
    </row>
    <row r="70" spans="2:4" ht="18.75">
      <c r="B70" s="92" t="s">
        <v>64</v>
      </c>
      <c r="C70" s="83">
        <f>SUMIF('3. EQUIPO DE OFICINA'!C:C,'Cuadro Resumen'!$B$69:$B$78,'3. EQUIPO DE OFICINA'!D:D)</f>
        <v>41</v>
      </c>
      <c r="D70" s="238">
        <f>SUMIF('3. EQUIPO DE OFICINA'!$C:$C,'Cuadro Resumen'!$B$69:$B$78,'3. EQUIPO DE OFICINA'!$F:$F)</f>
        <v>98400</v>
      </c>
    </row>
    <row r="71" spans="2:4" ht="18.75">
      <c r="B71" s="92" t="s">
        <v>65</v>
      </c>
      <c r="C71" s="83">
        <f>SUMIF('3. EQUIPO DE OFICINA'!C:C,'Cuadro Resumen'!$B$69:$B$78,'3. EQUIPO DE OFICINA'!D:D)</f>
        <v>30</v>
      </c>
      <c r="D71" s="238">
        <f>SUMIF('3. EQUIPO DE OFICINA'!$C:$C,'Cuadro Resumen'!$B$69:$B$78,'3. EQUIPO DE OFICINA'!$F:$F)</f>
        <v>30000</v>
      </c>
    </row>
    <row r="72" spans="2:4" ht="18.75">
      <c r="B72" s="92" t="s">
        <v>66</v>
      </c>
      <c r="C72" s="83">
        <f>SUMIF('3. EQUIPO DE OFICINA'!C:C,'Cuadro Resumen'!$B$69:$B$78,'3. EQUIPO DE OFICINA'!D:D)</f>
        <v>5</v>
      </c>
      <c r="D72" s="238">
        <f>SUMIF('3. EQUIPO DE OFICINA'!$C:$C,'Cuadro Resumen'!$B$69:$B$78,'3. EQUIPO DE OFICINA'!$F:$F)</f>
        <v>30000</v>
      </c>
    </row>
    <row r="73" spans="2:4" ht="18.75">
      <c r="B73" s="92" t="s">
        <v>67</v>
      </c>
      <c r="C73" s="83">
        <f>SUMIF('3. EQUIPO DE OFICINA'!C:C,'Cuadro Resumen'!$B$69:$B$78,'3. EQUIPO DE OFICINA'!D:D)</f>
        <v>42</v>
      </c>
      <c r="D73" s="238">
        <f>SUMIF('3. EQUIPO DE OFICINA'!$C:$C,'Cuadro Resumen'!$B$69:$B$78,'3. EQUIPO DE OFICINA'!$F:$F)</f>
        <v>126000</v>
      </c>
    </row>
    <row r="74" spans="2:4" ht="18.75">
      <c r="B74" s="92" t="s">
        <v>68</v>
      </c>
      <c r="C74" s="83">
        <f>SUMIF('3. EQUIPO DE OFICINA'!C:C,'Cuadro Resumen'!$B$69:$B$78,'3. EQUIPO DE OFICINA'!D:D)</f>
        <v>3</v>
      </c>
      <c r="D74" s="238">
        <f>SUMIF('3. EQUIPO DE OFICINA'!$C:$C,'Cuadro Resumen'!$B$69:$B$78,'3. EQUIPO DE OFICINA'!$F:$F)</f>
        <v>30000</v>
      </c>
    </row>
    <row r="75" spans="2:4" ht="18.75">
      <c r="B75" s="92" t="s">
        <v>69</v>
      </c>
      <c r="C75" s="83">
        <f>SUMIF('3. EQUIPO DE OFICINA'!C:C,'Cuadro Resumen'!$B$69:$B$78,'3. EQUIPO DE OFICINA'!D:D)</f>
        <v>10</v>
      </c>
      <c r="D75" s="238">
        <f>SUMIF('3. EQUIPO DE OFICINA'!$C:$C,'Cuadro Resumen'!$B$69:$B$78,'3. EQUIPO DE OFICINA'!$F:$F)</f>
        <v>80000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1</v>
      </c>
      <c r="D77" s="238">
        <f>SUMIF('3. EQUIPO DE OFICINA'!$C:$C,'Cuadro Resumen'!$B$69:$B$78,'3. EQUIPO DE OFICINA'!$F:$F)</f>
        <v>5000</v>
      </c>
    </row>
    <row r="78" spans="2:4" ht="18.75">
      <c r="B78" s="82" t="s">
        <v>72</v>
      </c>
      <c r="C78" s="83">
        <f>SUMIF('3. EQUIPO DE OFICINA'!C:C,'Cuadro Resumen'!$B$69:$B$78,'3. EQUIPO DE OFICINA'!D:D)</f>
        <v>0</v>
      </c>
      <c r="D78" s="238">
        <f>SUMIF('3. EQUIPO DE OFICINA'!$C:$C,'Cuadro Resumen'!$B$69:$B$78,'3. EQUIPO DE OFICINA'!$F:$F)</f>
        <v>0</v>
      </c>
    </row>
    <row r="79" spans="2:4" ht="18.75">
      <c r="B79" s="82"/>
      <c r="C79" s="83">
        <f>SUMIF('3. EQUIPO DE OFICINA'!C:C,'Cuadro Resumen'!$B$69:$B$78,'3. EQUIPO DE OFICINA'!D:D)</f>
        <v>0</v>
      </c>
      <c r="D79" s="238">
        <f>SUMIF('3. EQUIPO DE OFICINA'!$C:$C,'Cuadro Resumen'!$B$69:$B$78,'3. EQUIPO DE OFICINA'!$F:$F)</f>
        <v>0</v>
      </c>
    </row>
    <row r="80" spans="2:4" ht="23.25">
      <c r="B80" s="84" t="s">
        <v>124</v>
      </c>
      <c r="C80" s="85">
        <f>SUM(C69:C79)</f>
        <v>140</v>
      </c>
      <c r="D80" s="239">
        <f>SUM(D69:D79)</f>
        <v>421800</v>
      </c>
    </row>
    <row r="83" spans="2:4">
      <c r="B83" s="197" t="s">
        <v>380</v>
      </c>
    </row>
    <row r="85" spans="2:4" ht="18.75">
      <c r="B85" s="81" t="s">
        <v>381</v>
      </c>
      <c r="C85" s="81" t="s">
        <v>55</v>
      </c>
      <c r="D85" s="236" t="s">
        <v>474</v>
      </c>
    </row>
    <row r="86" spans="2:4" ht="37.5">
      <c r="B86" s="306" t="s">
        <v>1336</v>
      </c>
      <c r="C86" s="83">
        <f>SUMIF('4. EQUIPO TECNOLÓGICOS'!C:C,'Cuadro Resumen'!$B$86:$B$102,'4. EQUIPO TECNOLÓGICOS'!D:D)</f>
        <v>3</v>
      </c>
      <c r="D86" s="83">
        <f>SUMIF('4. EQUIPO TECNOLÓGICOS'!$C:$C,'Cuadro Resumen'!$B$86:$B$102,'4. EQUIPO TECNOLÓGICOS'!F:F)</f>
        <v>105000</v>
      </c>
    </row>
    <row r="87" spans="2:4" ht="18.75">
      <c r="B87" s="306" t="s">
        <v>1337</v>
      </c>
      <c r="C87" s="83">
        <f>SUMIF('4. EQUIPO TECNOLÓGICOS'!C:C,'Cuadro Resumen'!$B$86:$B$102,'4. EQUIPO TECNOLÓGICOS'!D:D)</f>
        <v>3</v>
      </c>
      <c r="D87" s="83">
        <f>SUMIF('4. EQUIPO TECNOLÓGICOS'!$C:$C,'Cuadro Resumen'!$B$86:$B$102,'4. EQUIPO TECNOLÓGICOS'!F:F)</f>
        <v>105000</v>
      </c>
    </row>
    <row r="88" spans="2:4" ht="37.5">
      <c r="B88" s="306" t="s">
        <v>1335</v>
      </c>
      <c r="C88" s="83">
        <f>SUMIF('4. EQUIPO TECNOLÓGICOS'!C:C,'Cuadro Resumen'!$B$86:$B$102,'4. EQUIPO TECNOLÓGICOS'!D:D)</f>
        <v>7</v>
      </c>
      <c r="D88" s="83">
        <f>SUMIF('4. EQUIPO TECNOLÓGICOS'!$C:$C,'Cuadro Resumen'!$B$86:$B$102,'4. EQUIPO TECNOLÓGICOS'!F:F)</f>
        <v>245000</v>
      </c>
    </row>
    <row r="89" spans="2:4" ht="37.5">
      <c r="B89" s="306" t="s">
        <v>1338</v>
      </c>
      <c r="C89" s="83">
        <f>SUMIF('4. EQUIPO TECNOLÓGICOS'!C:C,'Cuadro Resumen'!$B$86:$B$102,'4. EQUIPO TECNOLÓGICOS'!D:D)</f>
        <v>16</v>
      </c>
      <c r="D89" s="83">
        <f>SUMIF('4. EQUIPO TECNOLÓGICOS'!$C:$C,'Cuadro Resumen'!$B$86:$B$102,'4. EQUIPO TECNOLÓGICOS'!F:F)</f>
        <v>240000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10</v>
      </c>
      <c r="D91" s="83">
        <f>SUMIF('4. EQUIPO TECNOLÓGICOS'!$C:$C,'Cuadro Resumen'!$B$86:$B$102,'4. EQUIPO TECNOLÓGICOS'!F:F)</f>
        <v>300000</v>
      </c>
    </row>
    <row r="92" spans="2:4" ht="18.75">
      <c r="B92" s="92" t="s">
        <v>74</v>
      </c>
      <c r="C92" s="83">
        <f>SUMIF('4. EQUIPO TECNOLÓGICOS'!C:C,'Cuadro Resumen'!$B$86:$B$102,'4. EQUIPO TECNOLÓGICOS'!D:D)</f>
        <v>3</v>
      </c>
      <c r="D92" s="83">
        <f>SUMIF('4. EQUIPO TECNOLÓGICOS'!$C:$C,'Cuadro Resumen'!$B$86:$B$102,'4. EQUIPO TECNOLÓGICOS'!F:F)</f>
        <v>24000</v>
      </c>
    </row>
    <row r="93" spans="2:4" ht="18.75">
      <c r="B93" s="92" t="s">
        <v>75</v>
      </c>
      <c r="C93" s="83">
        <f>SUMIF('4. EQUIPO TECNOLÓGICOS'!C:C,'Cuadro Resumen'!$B$86:$B$102,'4. EQUIPO TECNOLÓGICOS'!D:D)</f>
        <v>1</v>
      </c>
      <c r="D93" s="83">
        <f>SUMIF('4. EQUIPO TECNOLÓGICOS'!$C:$C,'Cuadro Resumen'!$B$86:$B$102,'4. EQUIPO TECNOLÓGICOS'!F:F)</f>
        <v>5000</v>
      </c>
    </row>
    <row r="94" spans="2:4" ht="18.75">
      <c r="B94" s="82" t="s">
        <v>35</v>
      </c>
      <c r="C94" s="83">
        <f>SUMIF('4. EQUIPO TECNOLÓGICOS'!C:C,'Cuadro Resumen'!$B$86:$B$102,'4. EQUIPO TECNOLÓGICOS'!D:D)</f>
        <v>1</v>
      </c>
      <c r="D94" s="83">
        <f>SUMIF('4. EQUIPO TECNOLÓGICOS'!$C:$C,'Cuadro Resumen'!$B$86:$B$102,'4. EQUIPO TECNOLÓGICOS'!F:F)</f>
        <v>13000</v>
      </c>
    </row>
    <row r="95" spans="2:4" ht="18.75">
      <c r="B95" s="92" t="s">
        <v>76</v>
      </c>
      <c r="C95" s="83">
        <f>SUMIF('4. EQUIPO TECNOLÓGICOS'!C:C,'Cuadro Resumen'!$B$86:$B$102,'4. EQUIPO TECNOLÓGICOS'!D:D)</f>
        <v>2</v>
      </c>
      <c r="D95" s="83">
        <f>SUMIF('4. EQUIPO TECNOLÓGICOS'!$C:$C,'Cuadro Resumen'!$B$86:$B$102,'4. EQUIPO TECNOLÓGICOS'!F:F)</f>
        <v>30000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7</v>
      </c>
      <c r="D98" s="83">
        <f>SUMIF('4. EQUIPO TECNOLÓGICOS'!$C:$C,'Cuadro Resumen'!$B$86:$B$102,'4. EQUIPO TECNOLÓGICOS'!F:F)</f>
        <v>14000</v>
      </c>
    </row>
    <row r="99" spans="2:4" ht="18.75">
      <c r="B99" s="82" t="s">
        <v>1481</v>
      </c>
      <c r="C99" s="83">
        <f>SUMIF('4. EQUIPO TECNOLÓGICOS'!C:C,'Cuadro Resumen'!$B$86:$B$102,'4. EQUIPO TECNOLÓGICOS'!D:D)</f>
        <v>40</v>
      </c>
      <c r="D99" s="83">
        <f>SUMIF('4. EQUIPO TECNOLÓGICOS'!$C:$C,'Cuadro Resumen'!$B$86:$B$102,'4. EQUIPO TECNOLÓGICOS'!F:F)</f>
        <v>63000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11</v>
      </c>
      <c r="D101" s="83">
        <f>SUMIF('4. EQUIPO TECNOLÓGICOS'!$C:$C,'Cuadro Resumen'!$B$86:$B$102,'4. EQUIPO TECNOLÓGICOS'!F:F)</f>
        <v>5500</v>
      </c>
    </row>
    <row r="102" spans="2:4" ht="18.75">
      <c r="B102" s="92" t="s">
        <v>82</v>
      </c>
      <c r="C102" s="83">
        <f>SUMIF('4. EQUIPO TECNOLÓGICOS'!C:C,'Cuadro Resumen'!$B$86:$B$102,'4. EQUIPO TECNOLÓGICOS'!D:D)</f>
        <v>300</v>
      </c>
      <c r="D102" s="83">
        <f>SUMIF('4. EQUIPO TECNOLÓGICOS'!$C:$C,'Cuadro Resumen'!$B$86:$B$102,'4. EQUIPO TECNOLÓGICOS'!F:F)</f>
        <v>6000</v>
      </c>
    </row>
    <row r="103" spans="2:4" ht="23.25">
      <c r="B103" s="84" t="s">
        <v>124</v>
      </c>
      <c r="C103" s="85">
        <f>SUM(C86:C102)</f>
        <v>404</v>
      </c>
      <c r="D103" s="85">
        <f>SUM(D86:D102)</f>
        <v>1155500</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50"/>
    </row>
    <row r="198" spans="2:9" hidden="1">
      <c r="B198" s="557" t="s">
        <v>1497</v>
      </c>
      <c r="C198" s="557"/>
      <c r="D198" s="557"/>
      <c r="E198" s="557"/>
      <c r="F198" s="557"/>
    </row>
    <row r="199" spans="2:9" hidden="1">
      <c r="B199" s="454" t="s">
        <v>1498</v>
      </c>
      <c r="C199" s="453" t="s">
        <v>1499</v>
      </c>
      <c r="D199" s="453" t="s">
        <v>1499</v>
      </c>
      <c r="E199" s="453" t="s">
        <v>1500</v>
      </c>
      <c r="F199" s="453" t="s">
        <v>1500</v>
      </c>
    </row>
    <row r="200" spans="2:9" hidden="1">
      <c r="B200" s="452"/>
      <c r="C200" s="452" t="s">
        <v>1501</v>
      </c>
      <c r="D200" s="452" t="s">
        <v>1502</v>
      </c>
      <c r="E200" s="452" t="s">
        <v>1501</v>
      </c>
      <c r="F200" s="452" t="s">
        <v>1502</v>
      </c>
    </row>
    <row r="201" spans="2:9" hidden="1">
      <c r="B201" s="454" t="s">
        <v>3</v>
      </c>
      <c r="C201" s="451">
        <v>255</v>
      </c>
      <c r="D201" s="451">
        <v>235</v>
      </c>
      <c r="E201" s="451">
        <v>300</v>
      </c>
      <c r="F201" s="451">
        <v>280</v>
      </c>
    </row>
    <row r="202" spans="2:9" hidden="1">
      <c r="B202" s="454" t="s">
        <v>4</v>
      </c>
      <c r="C202" s="451">
        <v>225</v>
      </c>
      <c r="D202" s="451">
        <v>205</v>
      </c>
      <c r="E202" s="451">
        <v>270</v>
      </c>
      <c r="F202" s="451">
        <v>250</v>
      </c>
    </row>
    <row r="203" spans="2:9" hidden="1">
      <c r="B203" s="454" t="s">
        <v>5</v>
      </c>
      <c r="C203" s="451">
        <v>195</v>
      </c>
      <c r="D203" s="451">
        <v>180</v>
      </c>
      <c r="E203" s="451">
        <v>240</v>
      </c>
      <c r="F203" s="451">
        <v>220</v>
      </c>
    </row>
    <row r="204" spans="2:9" hidden="1">
      <c r="B204" s="454" t="s">
        <v>6</v>
      </c>
      <c r="C204" s="451">
        <v>165</v>
      </c>
      <c r="D204" s="451">
        <v>150</v>
      </c>
      <c r="E204" s="451">
        <v>210</v>
      </c>
      <c r="F204" s="451">
        <v>195</v>
      </c>
    </row>
    <row r="205" spans="2:9" hidden="1">
      <c r="B205" s="454" t="s">
        <v>1503</v>
      </c>
      <c r="C205" s="451">
        <v>145</v>
      </c>
      <c r="D205" s="451">
        <v>135</v>
      </c>
      <c r="E205" s="451">
        <v>185</v>
      </c>
      <c r="F205" s="451">
        <v>170</v>
      </c>
    </row>
    <row r="206" spans="2:9" hidden="1">
      <c r="B206" s="449"/>
      <c r="C206" s="449"/>
      <c r="D206" s="449"/>
      <c r="E206" s="449"/>
      <c r="F206" s="449"/>
    </row>
    <row r="207" spans="2:9" hidden="1">
      <c r="B207" s="558" t="s">
        <v>1504</v>
      </c>
      <c r="C207" s="558"/>
      <c r="D207" s="558"/>
      <c r="E207" s="477">
        <f>C20</f>
        <v>22.584900000000001</v>
      </c>
      <c r="F207" s="477" t="str">
        <f>D20</f>
        <v>Lunes, 08 de febrero del 2016 Fuente el BCH</v>
      </c>
    </row>
    <row r="208" spans="2:9" hidden="1">
      <c r="B208" s="449"/>
      <c r="C208" s="449"/>
      <c r="D208" s="449"/>
      <c r="E208" s="449"/>
      <c r="F208" s="449"/>
    </row>
    <row r="209" spans="2:9" hidden="1">
      <c r="B209" s="449"/>
      <c r="C209" s="449"/>
      <c r="D209" s="449"/>
      <c r="E209" s="449"/>
      <c r="F209" s="449"/>
    </row>
    <row r="210" spans="2:9" hidden="1">
      <c r="B210" s="557" t="s">
        <v>1497</v>
      </c>
      <c r="C210" s="557"/>
      <c r="D210" s="557"/>
      <c r="E210" s="557"/>
      <c r="F210" s="557"/>
    </row>
    <row r="211" spans="2:9" hidden="1">
      <c r="B211" s="454" t="s">
        <v>1498</v>
      </c>
      <c r="C211" s="453" t="s">
        <v>1499</v>
      </c>
      <c r="D211" s="453" t="s">
        <v>1499</v>
      </c>
      <c r="E211" s="453" t="s">
        <v>1500</v>
      </c>
      <c r="F211" s="453" t="s">
        <v>1500</v>
      </c>
    </row>
    <row r="212" spans="2:9" hidden="1">
      <c r="B212" s="452"/>
      <c r="C212" s="452" t="s">
        <v>1501</v>
      </c>
      <c r="D212" s="452" t="s">
        <v>1502</v>
      </c>
      <c r="E212" s="452" t="s">
        <v>1501</v>
      </c>
      <c r="F212" s="452" t="s">
        <v>1502</v>
      </c>
    </row>
    <row r="213" spans="2:9" hidden="1">
      <c r="B213" s="454" t="s">
        <v>3</v>
      </c>
      <c r="C213" s="455">
        <f>+C201*E207</f>
        <v>5759.1495000000004</v>
      </c>
      <c r="D213" s="456">
        <f>+D201*E207</f>
        <v>5307.4515000000001</v>
      </c>
      <c r="E213" s="456">
        <f>+E201*E207</f>
        <v>6775.47</v>
      </c>
      <c r="F213" s="456">
        <f>+F201*E207</f>
        <v>6323.7719999999999</v>
      </c>
    </row>
    <row r="214" spans="2:9" hidden="1">
      <c r="B214" s="454" t="s">
        <v>4</v>
      </c>
      <c r="C214" s="455">
        <f>+C202*E207</f>
        <v>5081.6025</v>
      </c>
      <c r="D214" s="456">
        <f>+D202*E207</f>
        <v>4629.9045000000006</v>
      </c>
      <c r="E214" s="456">
        <f>+E202*E207</f>
        <v>6097.9230000000007</v>
      </c>
      <c r="F214" s="456">
        <f>+F202*E207</f>
        <v>5646.2250000000004</v>
      </c>
    </row>
    <row r="215" spans="2:9" hidden="1">
      <c r="B215" s="454" t="s">
        <v>5</v>
      </c>
      <c r="C215" s="455">
        <f>+C203*E207</f>
        <v>4404.0555000000004</v>
      </c>
      <c r="D215" s="456">
        <f>+D203*E207</f>
        <v>4065.2820000000002</v>
      </c>
      <c r="E215" s="456">
        <f>+E203*E207</f>
        <v>5420.3760000000002</v>
      </c>
      <c r="F215" s="456">
        <f>+F203*E207</f>
        <v>4968.6779999999999</v>
      </c>
    </row>
    <row r="216" spans="2:9" hidden="1">
      <c r="B216" s="454" t="s">
        <v>6</v>
      </c>
      <c r="C216" s="455">
        <f>+C204*E207</f>
        <v>3726.5085000000004</v>
      </c>
      <c r="D216" s="456">
        <f>+D204*E207</f>
        <v>3387.7350000000001</v>
      </c>
      <c r="E216" s="456">
        <f>+E204*E207</f>
        <v>4742.8290000000006</v>
      </c>
      <c r="F216" s="456">
        <f>+F204*E207</f>
        <v>4404.0555000000004</v>
      </c>
    </row>
    <row r="217" spans="2:9" hidden="1">
      <c r="B217" s="454" t="s">
        <v>1503</v>
      </c>
      <c r="C217" s="455">
        <f>+C205*E207</f>
        <v>3274.8105</v>
      </c>
      <c r="D217" s="456">
        <f>+D205*E207</f>
        <v>3048.9615000000003</v>
      </c>
      <c r="E217" s="456">
        <f>+E205*E207</f>
        <v>4178.2065000000002</v>
      </c>
      <c r="F217" s="456">
        <f>+F205*E207</f>
        <v>3839.433</v>
      </c>
    </row>
    <row r="218" spans="2:9" hidden="1"/>
    <row r="220" spans="2:9" s="122" customFormat="1">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W54"/>
  <sheetViews>
    <sheetView workbookViewId="0">
      <pane ySplit="8" topLeftCell="A9" activePane="bottomLeft" state="frozen"/>
      <selection activeCell="A7" sqref="A7"/>
      <selection pane="bottomLeft" activeCell="C49" sqref="C38:C49"/>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c r="A2" s="269" t="s">
        <v>1346</v>
      </c>
      <c r="B2" s="284"/>
      <c r="C2" s="284"/>
      <c r="D2" s="284"/>
      <c r="E2" s="284"/>
      <c r="F2" s="284"/>
      <c r="G2" s="284"/>
      <c r="H2" s="284"/>
      <c r="K2" s="284"/>
      <c r="L2" s="284"/>
      <c r="M2" s="284"/>
      <c r="N2" s="284"/>
      <c r="O2" s="284"/>
      <c r="P2" s="284"/>
      <c r="Q2" s="284"/>
      <c r="R2" s="284"/>
      <c r="S2" s="284"/>
      <c r="T2" s="284"/>
      <c r="U2" s="284"/>
    </row>
    <row r="3" spans="1:23">
      <c r="A3" s="608" t="s">
        <v>1401</v>
      </c>
      <c r="B3" s="608"/>
      <c r="C3" s="608"/>
      <c r="D3" s="608"/>
      <c r="E3" s="608"/>
      <c r="F3" s="608"/>
      <c r="G3" s="608"/>
      <c r="H3" s="608"/>
      <c r="I3" s="608"/>
      <c r="J3" s="608"/>
      <c r="K3" s="608"/>
      <c r="L3" s="608"/>
      <c r="M3" s="608"/>
      <c r="N3" s="608"/>
      <c r="O3" s="608"/>
      <c r="P3" s="608"/>
      <c r="Q3" s="608"/>
      <c r="R3" s="608"/>
      <c r="S3" s="608"/>
      <c r="T3" s="608"/>
      <c r="U3" s="608"/>
    </row>
    <row r="4" spans="1:23" s="366" customFormat="1">
      <c r="A4" s="378" t="s">
        <v>1400</v>
      </c>
      <c r="B4" s="376"/>
      <c r="C4" s="376"/>
      <c r="D4" s="495"/>
      <c r="E4" s="376"/>
      <c r="F4" s="376"/>
      <c r="G4" s="376"/>
      <c r="H4" s="376"/>
      <c r="I4" s="376"/>
      <c r="J4" s="376"/>
      <c r="K4" s="376"/>
      <c r="L4" s="376"/>
      <c r="M4" s="376"/>
      <c r="N4" s="376"/>
      <c r="O4" s="376"/>
      <c r="P4" s="376"/>
      <c r="Q4" s="376"/>
      <c r="R4" s="376"/>
      <c r="S4" s="376"/>
      <c r="T4" s="376"/>
      <c r="U4" s="376"/>
    </row>
    <row r="5" spans="1:23">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c r="A6" s="566" t="s">
        <v>96</v>
      </c>
      <c r="B6" s="565" t="s">
        <v>110</v>
      </c>
      <c r="C6" s="568" t="s">
        <v>1537</v>
      </c>
      <c r="D6" s="568" t="s">
        <v>1538</v>
      </c>
      <c r="E6" s="568" t="s">
        <v>86</v>
      </c>
      <c r="F6" s="568" t="s">
        <v>391</v>
      </c>
      <c r="G6" s="568" t="s">
        <v>87</v>
      </c>
      <c r="H6" s="571" t="s">
        <v>99</v>
      </c>
      <c r="I6" s="577"/>
      <c r="J6" s="577"/>
      <c r="K6" s="577"/>
      <c r="L6" s="577"/>
      <c r="M6" s="577"/>
      <c r="N6" s="577"/>
      <c r="O6" s="572"/>
      <c r="P6" s="573" t="s">
        <v>100</v>
      </c>
      <c r="Q6" s="574"/>
      <c r="R6" s="565" t="s">
        <v>102</v>
      </c>
      <c r="S6" s="565" t="s">
        <v>109</v>
      </c>
      <c r="T6" s="565" t="s">
        <v>108</v>
      </c>
      <c r="U6" s="562" t="s">
        <v>88</v>
      </c>
    </row>
    <row r="7" spans="1:23" ht="15" customHeight="1">
      <c r="A7" s="566"/>
      <c r="B7" s="566"/>
      <c r="C7" s="569"/>
      <c r="D7" s="569"/>
      <c r="E7" s="569"/>
      <c r="F7" s="569"/>
      <c r="G7" s="569"/>
      <c r="H7" s="571" t="s">
        <v>103</v>
      </c>
      <c r="I7" s="572"/>
      <c r="J7" s="571" t="s">
        <v>104</v>
      </c>
      <c r="K7" s="572"/>
      <c r="L7" s="571" t="s">
        <v>105</v>
      </c>
      <c r="M7" s="572"/>
      <c r="N7" s="571" t="s">
        <v>106</v>
      </c>
      <c r="O7" s="572"/>
      <c r="P7" s="575"/>
      <c r="Q7" s="576"/>
      <c r="R7" s="566"/>
      <c r="S7" s="566"/>
      <c r="T7" s="566"/>
      <c r="U7" s="563"/>
    </row>
    <row r="8" spans="1:23" ht="25.5">
      <c r="A8" s="567"/>
      <c r="B8" s="567"/>
      <c r="C8" s="570"/>
      <c r="D8" s="570"/>
      <c r="E8" s="570"/>
      <c r="F8" s="570"/>
      <c r="G8" s="570"/>
      <c r="H8" s="441" t="s">
        <v>107</v>
      </c>
      <c r="I8" s="441" t="s">
        <v>12</v>
      </c>
      <c r="J8" s="441" t="s">
        <v>107</v>
      </c>
      <c r="K8" s="441" t="s">
        <v>12</v>
      </c>
      <c r="L8" s="441" t="s">
        <v>107</v>
      </c>
      <c r="M8" s="441" t="s">
        <v>12</v>
      </c>
      <c r="N8" s="441" t="s">
        <v>107</v>
      </c>
      <c r="O8" s="441" t="s">
        <v>12</v>
      </c>
      <c r="P8" s="441" t="s">
        <v>107</v>
      </c>
      <c r="Q8" s="441" t="s">
        <v>12</v>
      </c>
      <c r="R8" s="567"/>
      <c r="S8" s="567"/>
      <c r="T8" s="567"/>
      <c r="U8" s="564"/>
    </row>
    <row r="9" spans="1:23" s="366" customFormat="1" ht="15.75">
      <c r="A9" s="442"/>
      <c r="B9" s="443"/>
      <c r="C9" s="444"/>
      <c r="D9" s="444"/>
      <c r="E9" s="444"/>
      <c r="F9" s="445"/>
      <c r="G9" s="444"/>
      <c r="H9" s="446"/>
      <c r="I9" s="446"/>
      <c r="J9" s="446"/>
      <c r="K9" s="446"/>
      <c r="L9" s="446"/>
      <c r="M9" s="446"/>
      <c r="N9" s="446"/>
      <c r="O9" s="446"/>
      <c r="P9" s="446"/>
      <c r="Q9" s="446"/>
      <c r="R9" s="447"/>
      <c r="S9" s="447"/>
      <c r="T9" s="447"/>
      <c r="U9" s="448"/>
    </row>
    <row r="10" spans="1:23" ht="15.75">
      <c r="A10" s="605" t="s">
        <v>1401</v>
      </c>
      <c r="B10" s="605"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c r="A11" s="606"/>
      <c r="B11" s="606"/>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c r="A12" s="606"/>
      <c r="B12" s="606"/>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c r="A13" s="606"/>
      <c r="B13" s="606"/>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c r="A14" s="606"/>
      <c r="B14" s="606"/>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c r="A15" s="607"/>
      <c r="B15" s="607"/>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c r="A16" s="605" t="s">
        <v>1400</v>
      </c>
      <c r="B16" s="605"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c r="A17" s="606"/>
      <c r="B17" s="606"/>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c r="A18" s="606"/>
      <c r="B18" s="606"/>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c r="A19" s="606"/>
      <c r="B19" s="606"/>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c r="A20" s="606"/>
      <c r="B20" s="606"/>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c r="A21" s="606"/>
      <c r="B21" s="606"/>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c r="A22" s="606"/>
      <c r="B22" s="606"/>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c r="A23" s="606"/>
      <c r="B23" s="606"/>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c r="A24" s="606"/>
      <c r="B24" s="606"/>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c r="A25" s="609" t="s">
        <v>1476</v>
      </c>
      <c r="B25" s="609"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c r="A26" s="609"/>
      <c r="B26" s="609"/>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c r="A27" s="609"/>
      <c r="B27" s="609"/>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c r="A28" s="609"/>
      <c r="B28" s="609"/>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c r="A29" s="609"/>
      <c r="B29" s="609"/>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c r="A30" s="609"/>
      <c r="B30" s="609"/>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c r="A31" s="609"/>
      <c r="B31" s="609"/>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c r="A32" s="609"/>
      <c r="B32" s="609"/>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c r="A33" s="609"/>
      <c r="B33" s="609"/>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c r="A34" s="609"/>
      <c r="B34" s="609"/>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c r="A35" s="609"/>
      <c r="B35" s="609"/>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c r="C39" s="465"/>
    </row>
    <row r="40" spans="1:21">
      <c r="C40" s="465"/>
    </row>
    <row r="41" spans="1:21">
      <c r="C41" s="465"/>
    </row>
    <row r="42" spans="1:21">
      <c r="C42" s="465"/>
      <c r="I42"/>
      <c r="K42"/>
      <c r="M42"/>
      <c r="O42"/>
      <c r="Q42"/>
    </row>
    <row r="43" spans="1:21">
      <c r="C43" s="465"/>
      <c r="I43"/>
      <c r="K43"/>
      <c r="M43"/>
      <c r="O43"/>
      <c r="Q43"/>
    </row>
    <row r="44" spans="1:21">
      <c r="C44" s="465"/>
      <c r="I44"/>
      <c r="K44"/>
      <c r="M44"/>
      <c r="O44"/>
      <c r="Q44"/>
    </row>
    <row r="45" spans="1:21">
      <c r="C45" s="465"/>
      <c r="I45"/>
      <c r="K45"/>
      <c r="M45"/>
      <c r="O45"/>
      <c r="Q45"/>
    </row>
    <row r="46" spans="1:21">
      <c r="C46" s="465"/>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c r="A2" s="269" t="s">
        <v>1346</v>
      </c>
      <c r="B2" s="284"/>
      <c r="C2" s="284"/>
      <c r="D2" s="284"/>
      <c r="E2" s="284"/>
      <c r="F2" s="284"/>
      <c r="G2" s="284"/>
      <c r="H2" s="284"/>
      <c r="K2" s="284"/>
      <c r="L2" s="284"/>
      <c r="M2" s="284"/>
      <c r="N2" s="284"/>
      <c r="O2" s="284"/>
      <c r="P2" s="284"/>
      <c r="Q2" s="284"/>
      <c r="R2" s="284"/>
      <c r="S2" s="284"/>
      <c r="T2" s="284"/>
      <c r="U2" s="284"/>
    </row>
    <row r="3" spans="1:32">
      <c r="A3" s="608" t="s">
        <v>1450</v>
      </c>
      <c r="B3" s="608"/>
      <c r="C3" s="608"/>
      <c r="D3" s="608"/>
      <c r="E3" s="608"/>
      <c r="F3" s="608"/>
      <c r="G3" s="608"/>
      <c r="H3" s="608"/>
      <c r="I3" s="608"/>
      <c r="J3" s="608"/>
      <c r="K3" s="608"/>
      <c r="L3" s="608"/>
      <c r="M3" s="608"/>
      <c r="N3" s="608"/>
      <c r="O3" s="608"/>
      <c r="P3" s="608"/>
      <c r="Q3" s="608"/>
      <c r="R3" s="608"/>
      <c r="S3" s="608"/>
      <c r="T3" s="608"/>
      <c r="U3" s="608"/>
    </row>
    <row r="4" spans="1:32" ht="15" customHeight="1">
      <c r="A4" s="566" t="s">
        <v>96</v>
      </c>
      <c r="B4" s="565" t="s">
        <v>110</v>
      </c>
      <c r="C4" s="568" t="s">
        <v>1537</v>
      </c>
      <c r="D4" s="568" t="s">
        <v>1538</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32"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32" ht="25.5">
      <c r="A6" s="567"/>
      <c r="B6" s="567"/>
      <c r="C6" s="570"/>
      <c r="D6" s="570"/>
      <c r="E6" s="570"/>
      <c r="F6" s="570"/>
      <c r="G6" s="570"/>
      <c r="H6" s="441" t="s">
        <v>107</v>
      </c>
      <c r="I6" s="441" t="s">
        <v>12</v>
      </c>
      <c r="J6" s="441" t="s">
        <v>107</v>
      </c>
      <c r="K6" s="441" t="s">
        <v>12</v>
      </c>
      <c r="L6" s="441" t="s">
        <v>107</v>
      </c>
      <c r="M6" s="441" t="s">
        <v>12</v>
      </c>
      <c r="N6" s="441" t="s">
        <v>107</v>
      </c>
      <c r="O6" s="441" t="s">
        <v>12</v>
      </c>
      <c r="P6" s="441" t="s">
        <v>107</v>
      </c>
      <c r="Q6" s="441" t="s">
        <v>12</v>
      </c>
      <c r="R6" s="567"/>
      <c r="S6" s="567"/>
      <c r="T6" s="567"/>
      <c r="U6" s="564"/>
    </row>
    <row r="7" spans="1:32" ht="15.75">
      <c r="A7" s="442"/>
      <c r="B7" s="443"/>
      <c r="C7" s="444"/>
      <c r="D7" s="444"/>
      <c r="E7" s="444"/>
      <c r="F7" s="445"/>
      <c r="G7" s="444"/>
      <c r="H7" s="446"/>
      <c r="I7" s="446"/>
      <c r="J7" s="446"/>
      <c r="K7" s="446"/>
      <c r="L7" s="446"/>
      <c r="M7" s="446"/>
      <c r="N7" s="446"/>
      <c r="O7" s="446"/>
      <c r="P7" s="446"/>
      <c r="Q7" s="446"/>
      <c r="R7" s="447"/>
      <c r="S7" s="447"/>
      <c r="T7" s="447"/>
      <c r="U7" s="448"/>
    </row>
    <row r="8" spans="1:32" ht="15.75">
      <c r="A8" s="605" t="s">
        <v>1444</v>
      </c>
      <c r="B8" s="609"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c r="A9" s="606"/>
      <c r="B9" s="609"/>
      <c r="C9" s="280"/>
      <c r="D9" s="496"/>
      <c r="E9" s="280"/>
      <c r="F9" s="280"/>
      <c r="G9" s="281"/>
      <c r="H9" s="281"/>
      <c r="I9" s="359"/>
      <c r="J9" s="281"/>
      <c r="K9" s="359"/>
      <c r="L9" s="281"/>
      <c r="M9" s="359"/>
      <c r="N9" s="281"/>
      <c r="O9" s="359"/>
      <c r="P9" s="403">
        <f t="shared" si="0"/>
        <v>0</v>
      </c>
      <c r="Q9" s="402">
        <f t="shared" si="1"/>
        <v>0</v>
      </c>
      <c r="R9" s="281"/>
      <c r="S9" s="281"/>
      <c r="T9" s="281"/>
      <c r="U9" s="281"/>
    </row>
    <row r="10" spans="1:32" ht="15.75">
      <c r="A10" s="606"/>
      <c r="B10" s="609"/>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c r="A11" s="606"/>
      <c r="B11" s="609"/>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c r="A12" s="606"/>
      <c r="B12" s="609"/>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c r="A13" s="606"/>
      <c r="B13" s="609"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c r="A14" s="606"/>
      <c r="B14" s="609"/>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c r="A15" s="606"/>
      <c r="B15" s="609"/>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c r="A16" s="606"/>
      <c r="B16" s="609"/>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c r="A17" s="606"/>
      <c r="B17" s="609"/>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c r="A18" s="606"/>
      <c r="B18" s="609"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c r="A19" s="606"/>
      <c r="B19" s="609"/>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c r="A20" s="606"/>
      <c r="B20" s="609"/>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c r="A21" s="606"/>
      <c r="B21" s="609"/>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c r="A22" s="606"/>
      <c r="B22" s="609"/>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c r="A23" s="606"/>
      <c r="B23" s="605"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c r="A24" s="606"/>
      <c r="B24" s="606"/>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c r="A25" s="606"/>
      <c r="B25" s="606"/>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c r="A26" s="606"/>
      <c r="B26" s="606"/>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c r="A27" s="606"/>
      <c r="B27" s="607"/>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c r="A28" s="606"/>
      <c r="B28" s="605"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c r="A29" s="606"/>
      <c r="B29" s="606"/>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c r="A30" s="606"/>
      <c r="B30" s="606"/>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c r="A31" s="606"/>
      <c r="B31" s="606"/>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c r="A32" s="606"/>
      <c r="B32" s="607"/>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c r="A33" s="606"/>
      <c r="B33" s="609"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c r="A34" s="606"/>
      <c r="B34" s="609"/>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c r="A35" s="606"/>
      <c r="B35" s="609"/>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c r="A36" s="606"/>
      <c r="B36" s="609"/>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c r="A37" s="606"/>
      <c r="B37" s="609"/>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c r="A38" s="606"/>
      <c r="B38" s="609"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c r="A39" s="606"/>
      <c r="B39" s="609"/>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c r="A40" s="606"/>
      <c r="B40" s="609"/>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c r="A41" s="606"/>
      <c r="B41" s="609"/>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c r="A42" s="606"/>
      <c r="B42" s="609"/>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c r="I49" s="366"/>
      <c r="K49" s="366"/>
      <c r="M49" s="366"/>
      <c r="O49" s="366"/>
      <c r="Q49" s="366"/>
    </row>
    <row r="50" spans="3:17">
      <c r="I50" s="366"/>
      <c r="K50" s="366"/>
      <c r="M50" s="366"/>
      <c r="O50" s="366"/>
      <c r="Q50" s="366"/>
    </row>
    <row r="51" spans="3:17">
      <c r="C51" s="465"/>
      <c r="I51" s="366"/>
      <c r="K51" s="366"/>
      <c r="M51" s="366"/>
      <c r="O51" s="366"/>
      <c r="Q51" s="366"/>
    </row>
    <row r="52" spans="3:17">
      <c r="C52" s="465"/>
      <c r="I52" s="366"/>
      <c r="K52" s="366"/>
      <c r="M52" s="366"/>
      <c r="O52" s="366"/>
      <c r="Q52" s="366"/>
    </row>
    <row r="53" spans="3:17">
      <c r="C53" s="465"/>
      <c r="I53" s="366"/>
      <c r="K53" s="366"/>
      <c r="M53" s="366"/>
      <c r="O53" s="366"/>
      <c r="Q53" s="366"/>
    </row>
    <row r="54" spans="3:17">
      <c r="C54" s="465"/>
      <c r="I54" s="366"/>
      <c r="K54" s="366"/>
      <c r="M54" s="366"/>
      <c r="O54" s="366"/>
      <c r="Q54" s="366"/>
    </row>
    <row r="55" spans="3:17">
      <c r="C55" s="465"/>
      <c r="I55" s="366"/>
      <c r="K55" s="366"/>
      <c r="M55" s="366"/>
      <c r="O55" s="366"/>
      <c r="Q55" s="366"/>
    </row>
    <row r="56" spans="3:17">
      <c r="C56" s="465"/>
      <c r="I56" s="366"/>
      <c r="K56" s="366"/>
      <c r="M56" s="366"/>
      <c r="O56" s="366"/>
      <c r="Q56" s="366"/>
    </row>
    <row r="57" spans="3:17">
      <c r="C57" s="465"/>
      <c r="I57" s="366"/>
      <c r="K57" s="366"/>
      <c r="M57" s="366"/>
      <c r="O57" s="366"/>
      <c r="Q57" s="366"/>
    </row>
    <row r="58" spans="3:17">
      <c r="C58" s="465"/>
      <c r="I58" s="366"/>
      <c r="K58" s="366"/>
      <c r="M58" s="366"/>
      <c r="O58" s="366"/>
      <c r="Q58" s="366"/>
    </row>
    <row r="59" spans="3:17">
      <c r="C59" s="465"/>
      <c r="I59" s="366"/>
      <c r="K59" s="366"/>
      <c r="M59" s="366"/>
      <c r="O59" s="366"/>
      <c r="Q59" s="366"/>
    </row>
    <row r="60" spans="3:17">
      <c r="C60" s="515"/>
      <c r="D60" s="515"/>
    </row>
    <row r="61" spans="3:17">
      <c r="C61" s="465"/>
    </row>
    <row r="62" spans="3:17">
      <c r="C62" s="465"/>
    </row>
    <row r="63" spans="3:17">
      <c r="C63" s="465"/>
    </row>
    <row r="64" spans="3:17">
      <c r="C64" s="465"/>
    </row>
    <row r="65" spans="3:3">
      <c r="C65" s="465"/>
    </row>
    <row r="66" spans="3:3">
      <c r="C66" s="465"/>
    </row>
    <row r="67" spans="3:3">
      <c r="C67" s="465"/>
    </row>
    <row r="68" spans="3:3">
      <c r="C68" s="465"/>
    </row>
    <row r="69" spans="3:3">
      <c r="C69" s="465"/>
    </row>
    <row r="70" spans="3:3">
      <c r="C70" s="46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C10" sqref="C10"/>
    </sheetView>
  </sheetViews>
  <sheetFormatPr baseColWidth="10" defaultColWidth="12.5703125" defaultRowHeight="15"/>
  <cols>
    <col min="1" max="2" width="21.7109375" customWidth="1"/>
    <col min="3" max="3" width="27.42578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c r="H1" s="279" t="s">
        <v>1408</v>
      </c>
      <c r="M1" s="279"/>
      <c r="N1" s="279"/>
      <c r="O1" s="279"/>
      <c r="P1" s="514" t="s">
        <v>1639</v>
      </c>
      <c r="Q1" s="514" t="s">
        <v>1640</v>
      </c>
      <c r="R1" s="514" t="s">
        <v>1641</v>
      </c>
      <c r="S1" s="514" t="s">
        <v>1642</v>
      </c>
      <c r="T1" s="514" t="s">
        <v>1643</v>
      </c>
      <c r="U1" s="514" t="s">
        <v>1644</v>
      </c>
    </row>
    <row r="2" spans="1:21" s="276" customFormat="1" ht="18.75">
      <c r="A2" s="321" t="s">
        <v>1351</v>
      </c>
      <c r="H2" s="279"/>
      <c r="M2" s="279"/>
      <c r="N2" s="279"/>
      <c r="O2" s="279"/>
      <c r="P2" s="279"/>
      <c r="Q2" s="279"/>
      <c r="R2" s="279"/>
      <c r="S2" s="279"/>
      <c r="T2" s="279"/>
      <c r="U2" s="279"/>
    </row>
    <row r="3" spans="1:21" s="276" customFormat="1" ht="27.75" customHeight="1">
      <c r="A3" s="610" t="s">
        <v>1410</v>
      </c>
      <c r="B3" s="610"/>
      <c r="C3" s="610"/>
      <c r="D3" s="610"/>
      <c r="E3" s="610"/>
      <c r="F3" s="610"/>
      <c r="G3" s="610"/>
      <c r="H3" s="610"/>
      <c r="I3" s="610"/>
      <c r="J3" s="610"/>
      <c r="K3" s="610"/>
      <c r="L3" s="610"/>
      <c r="M3" s="610"/>
      <c r="N3" s="610"/>
      <c r="O3" s="610"/>
      <c r="P3" s="610"/>
      <c r="Q3" s="610"/>
      <c r="R3" s="610"/>
      <c r="S3" s="610"/>
      <c r="T3" s="610"/>
      <c r="U3" s="610"/>
    </row>
    <row r="4" spans="1:21" s="320" customFormat="1">
      <c r="A4" s="611" t="s">
        <v>1416</v>
      </c>
      <c r="B4" s="611"/>
      <c r="C4" s="611"/>
      <c r="D4" s="611"/>
      <c r="E4" s="611"/>
      <c r="F4" s="611"/>
      <c r="G4" s="611"/>
      <c r="H4" s="611"/>
      <c r="I4" s="611"/>
      <c r="J4" s="611"/>
      <c r="K4" s="611"/>
      <c r="L4" s="611"/>
      <c r="M4" s="611"/>
      <c r="N4" s="611"/>
      <c r="O4" s="611"/>
      <c r="P4" s="611"/>
      <c r="Q4" s="611"/>
      <c r="R4" s="611"/>
      <c r="S4" s="611"/>
      <c r="T4" s="611"/>
      <c r="U4" s="611"/>
    </row>
    <row r="5" spans="1:21" s="66" customFormat="1" ht="23.25" customHeight="1">
      <c r="A5" s="566" t="s">
        <v>96</v>
      </c>
      <c r="B5" s="565" t="s">
        <v>110</v>
      </c>
      <c r="C5" s="568" t="s">
        <v>1537</v>
      </c>
      <c r="D5" s="568" t="s">
        <v>1538</v>
      </c>
      <c r="E5" s="568" t="s">
        <v>86</v>
      </c>
      <c r="F5" s="568" t="s">
        <v>391</v>
      </c>
      <c r="G5" s="568" t="s">
        <v>87</v>
      </c>
      <c r="H5" s="571" t="s">
        <v>99</v>
      </c>
      <c r="I5" s="577"/>
      <c r="J5" s="577"/>
      <c r="K5" s="577"/>
      <c r="L5" s="577"/>
      <c r="M5" s="577"/>
      <c r="N5" s="577"/>
      <c r="O5" s="572"/>
      <c r="P5" s="573" t="s">
        <v>100</v>
      </c>
      <c r="Q5" s="574"/>
      <c r="R5" s="565" t="s">
        <v>102</v>
      </c>
      <c r="S5" s="565" t="s">
        <v>109</v>
      </c>
      <c r="T5" s="565" t="s">
        <v>108</v>
      </c>
      <c r="U5" s="562" t="s">
        <v>88</v>
      </c>
    </row>
    <row r="6" spans="1:21" s="66" customFormat="1" ht="1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3"/>
    </row>
    <row r="7" spans="1:21" s="67" customFormat="1" ht="24" customHeight="1">
      <c r="A7" s="567"/>
      <c r="B7" s="567"/>
      <c r="C7" s="570"/>
      <c r="D7" s="570"/>
      <c r="E7" s="570"/>
      <c r="F7" s="570"/>
      <c r="G7" s="570"/>
      <c r="H7" s="441" t="s">
        <v>107</v>
      </c>
      <c r="I7" s="441" t="s">
        <v>12</v>
      </c>
      <c r="J7" s="441" t="s">
        <v>107</v>
      </c>
      <c r="K7" s="441" t="s">
        <v>12</v>
      </c>
      <c r="L7" s="441" t="s">
        <v>107</v>
      </c>
      <c r="M7" s="441" t="s">
        <v>12</v>
      </c>
      <c r="N7" s="441" t="s">
        <v>107</v>
      </c>
      <c r="O7" s="441" t="s">
        <v>12</v>
      </c>
      <c r="P7" s="441" t="s">
        <v>107</v>
      </c>
      <c r="Q7" s="441" t="s">
        <v>12</v>
      </c>
      <c r="R7" s="567"/>
      <c r="S7" s="567"/>
      <c r="T7" s="567"/>
      <c r="U7" s="564"/>
    </row>
    <row r="8" spans="1:21" s="260" customFormat="1" ht="15.75">
      <c r="A8" s="442"/>
      <c r="B8" s="443"/>
      <c r="C8" s="444"/>
      <c r="D8" s="444"/>
      <c r="E8" s="444"/>
      <c r="F8" s="445"/>
      <c r="G8" s="444"/>
      <c r="H8" s="446"/>
      <c r="I8" s="446"/>
      <c r="J8" s="446"/>
      <c r="K8" s="446"/>
      <c r="L8" s="446"/>
      <c r="M8" s="446"/>
      <c r="N8" s="446"/>
      <c r="O8" s="446"/>
      <c r="P8" s="446"/>
      <c r="Q8" s="446"/>
      <c r="R8" s="447"/>
      <c r="S8" s="447"/>
      <c r="T8" s="447"/>
      <c r="U8" s="448"/>
    </row>
    <row r="9" spans="1:21" ht="15.75">
      <c r="A9" s="590" t="s">
        <v>1411</v>
      </c>
      <c r="B9" s="587" t="s">
        <v>1412</v>
      </c>
      <c r="C9" s="277"/>
      <c r="D9" s="277"/>
      <c r="E9" s="277"/>
      <c r="F9" s="277"/>
      <c r="G9" s="277"/>
      <c r="H9" s="363"/>
      <c r="I9" s="364"/>
      <c r="J9" s="277"/>
      <c r="K9" s="364"/>
      <c r="L9" s="277"/>
      <c r="M9" s="364"/>
      <c r="N9" s="277"/>
      <c r="O9" s="364"/>
      <c r="P9" s="401">
        <f t="shared" ref="P9:Q9" si="0">H9+J9+L9+N9</f>
        <v>0</v>
      </c>
      <c r="Q9" s="402">
        <f t="shared" si="0"/>
        <v>0</v>
      </c>
      <c r="R9" s="277"/>
      <c r="S9" s="277"/>
      <c r="T9" s="277"/>
      <c r="U9" s="277"/>
    </row>
    <row r="10" spans="1:21" ht="15.75">
      <c r="A10" s="590"/>
      <c r="B10" s="588"/>
      <c r="C10" s="277"/>
      <c r="D10" s="277"/>
      <c r="E10" s="277"/>
      <c r="F10" s="277"/>
      <c r="G10" s="277"/>
      <c r="H10" s="363"/>
      <c r="I10" s="364"/>
      <c r="J10" s="277"/>
      <c r="K10" s="364"/>
      <c r="L10" s="277"/>
      <c r="M10" s="364"/>
      <c r="N10" s="277"/>
      <c r="O10" s="364"/>
      <c r="P10" s="401">
        <f t="shared" ref="P10:P38" si="1">H10+J10+L10+N10</f>
        <v>0</v>
      </c>
      <c r="Q10" s="402">
        <f t="shared" ref="Q10:Q38" si="2">I10+K10+M10+O10</f>
        <v>0</v>
      </c>
      <c r="R10" s="277"/>
      <c r="S10" s="277"/>
      <c r="T10" s="277"/>
      <c r="U10" s="277"/>
    </row>
    <row r="11" spans="1:21" s="366" customFormat="1" ht="15.75">
      <c r="A11" s="590"/>
      <c r="B11" s="588"/>
      <c r="C11" s="277"/>
      <c r="D11" s="277"/>
      <c r="E11" s="277"/>
      <c r="F11" s="277"/>
      <c r="G11" s="277"/>
      <c r="H11" s="363"/>
      <c r="I11" s="364"/>
      <c r="J11" s="277"/>
      <c r="K11" s="364"/>
      <c r="L11" s="277"/>
      <c r="M11" s="364"/>
      <c r="N11" s="277"/>
      <c r="O11" s="364"/>
      <c r="P11" s="401">
        <f t="shared" si="1"/>
        <v>0</v>
      </c>
      <c r="Q11" s="402">
        <f t="shared" si="2"/>
        <v>0</v>
      </c>
      <c r="R11" s="277"/>
      <c r="S11" s="277"/>
      <c r="T11" s="277"/>
      <c r="U11" s="277"/>
    </row>
    <row r="12" spans="1:21" ht="15.75">
      <c r="A12" s="590"/>
      <c r="B12" s="588"/>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c r="A13" s="590"/>
      <c r="B13" s="588"/>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c r="A14" s="590"/>
      <c r="B14" s="589"/>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5.75">
      <c r="A15" s="590"/>
      <c r="B15" s="587" t="s">
        <v>1413</v>
      </c>
      <c r="C15" s="277"/>
      <c r="D15" s="277"/>
      <c r="E15" s="277"/>
      <c r="F15" s="277"/>
      <c r="G15" s="277"/>
      <c r="H15" s="363"/>
      <c r="I15" s="364"/>
      <c r="J15" s="277"/>
      <c r="K15" s="364"/>
      <c r="L15" s="277"/>
      <c r="M15" s="364"/>
      <c r="N15" s="277"/>
      <c r="O15" s="364"/>
      <c r="P15" s="401">
        <f t="shared" si="1"/>
        <v>0</v>
      </c>
      <c r="Q15" s="402">
        <f t="shared" si="2"/>
        <v>0</v>
      </c>
      <c r="R15" s="277"/>
      <c r="S15" s="277"/>
      <c r="T15" s="277"/>
      <c r="U15" s="277"/>
    </row>
    <row r="16" spans="1:21" s="366" customFormat="1" ht="15.75">
      <c r="A16" s="590"/>
      <c r="B16" s="588"/>
      <c r="C16" s="277"/>
      <c r="D16" s="277"/>
      <c r="E16" s="277"/>
      <c r="F16" s="277"/>
      <c r="G16" s="277"/>
      <c r="H16" s="363"/>
      <c r="I16" s="364"/>
      <c r="J16" s="277"/>
      <c r="K16" s="364"/>
      <c r="L16" s="277"/>
      <c r="M16" s="364"/>
      <c r="N16" s="277"/>
      <c r="O16" s="364"/>
      <c r="P16" s="401">
        <f t="shared" si="1"/>
        <v>0</v>
      </c>
      <c r="Q16" s="402">
        <f t="shared" si="2"/>
        <v>0</v>
      </c>
      <c r="R16" s="277"/>
      <c r="S16" s="277"/>
      <c r="T16" s="277"/>
      <c r="U16" s="277"/>
    </row>
    <row r="17" spans="1:21" s="366" customFormat="1" ht="15.75">
      <c r="A17" s="590"/>
      <c r="B17" s="588"/>
      <c r="C17" s="277"/>
      <c r="D17" s="277"/>
      <c r="E17" s="277"/>
      <c r="F17" s="277"/>
      <c r="G17" s="277"/>
      <c r="H17" s="363"/>
      <c r="I17" s="364"/>
      <c r="J17" s="277"/>
      <c r="K17" s="364"/>
      <c r="L17" s="277"/>
      <c r="M17" s="364"/>
      <c r="N17" s="277"/>
      <c r="O17" s="364"/>
      <c r="P17" s="401">
        <f t="shared" si="1"/>
        <v>0</v>
      </c>
      <c r="Q17" s="402">
        <f t="shared" si="2"/>
        <v>0</v>
      </c>
      <c r="R17" s="277"/>
      <c r="S17" s="277"/>
      <c r="T17" s="277"/>
      <c r="U17" s="277"/>
    </row>
    <row r="18" spans="1:21" s="366" customFormat="1" ht="15.75">
      <c r="A18" s="590"/>
      <c r="B18" s="588"/>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ht="15.75">
      <c r="A19" s="590"/>
      <c r="B19" s="588"/>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ht="15.75">
      <c r="A20" s="590"/>
      <c r="B20" s="589"/>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5.75">
      <c r="A21" s="590"/>
      <c r="B21" s="587" t="s">
        <v>1414</v>
      </c>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s="366" customFormat="1" ht="15.75">
      <c r="A22" s="590"/>
      <c r="B22" s="588"/>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s="366" customFormat="1" ht="15.75">
      <c r="A23" s="590"/>
      <c r="B23" s="588"/>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c r="A24" s="590"/>
      <c r="B24" s="588"/>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75">
      <c r="A25" s="590"/>
      <c r="B25" s="588"/>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ht="15.75">
      <c r="A26" s="590"/>
      <c r="B26" s="589"/>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5.75">
      <c r="A27" s="587" t="s">
        <v>1415</v>
      </c>
      <c r="B27" s="587" t="s">
        <v>1417</v>
      </c>
      <c r="C27" s="277"/>
      <c r="D27" s="277"/>
      <c r="E27" s="277"/>
      <c r="F27" s="277"/>
      <c r="G27" s="277"/>
      <c r="H27" s="363"/>
      <c r="I27" s="364"/>
      <c r="J27" s="277"/>
      <c r="K27" s="364"/>
      <c r="L27" s="277"/>
      <c r="M27" s="364"/>
      <c r="N27" s="277"/>
      <c r="O27" s="364"/>
      <c r="P27" s="401">
        <f t="shared" si="1"/>
        <v>0</v>
      </c>
      <c r="Q27" s="402">
        <f t="shared" si="2"/>
        <v>0</v>
      </c>
      <c r="R27" s="277"/>
      <c r="S27" s="277"/>
      <c r="T27" s="277"/>
      <c r="U27" s="277"/>
    </row>
    <row r="28" spans="1:21" s="366" customFormat="1" ht="15.75">
      <c r="A28" s="588"/>
      <c r="B28" s="588"/>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s="366" customFormat="1" ht="15.75">
      <c r="A29" s="588"/>
      <c r="B29" s="588"/>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75">
      <c r="A30" s="588"/>
      <c r="B30" s="588"/>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s="366" customFormat="1" ht="15.75">
      <c r="A31" s="588"/>
      <c r="B31" s="588"/>
      <c r="C31" s="277"/>
      <c r="D31" s="277"/>
      <c r="E31" s="277"/>
      <c r="F31" s="277"/>
      <c r="G31" s="277"/>
      <c r="H31" s="363"/>
      <c r="I31" s="364"/>
      <c r="J31" s="277"/>
      <c r="K31" s="364"/>
      <c r="L31" s="277"/>
      <c r="M31" s="364"/>
      <c r="N31" s="277"/>
      <c r="O31" s="364"/>
      <c r="P31" s="401">
        <f t="shared" si="1"/>
        <v>0</v>
      </c>
      <c r="Q31" s="402">
        <f t="shared" si="2"/>
        <v>0</v>
      </c>
      <c r="R31" s="277"/>
      <c r="S31" s="277"/>
      <c r="T31" s="277"/>
      <c r="U31" s="277"/>
    </row>
    <row r="32" spans="1:21" s="366" customFormat="1" ht="15.75">
      <c r="A32" s="588"/>
      <c r="B32" s="589"/>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ht="15.75">
      <c r="A33" s="588"/>
      <c r="B33" s="587" t="s">
        <v>1418</v>
      </c>
      <c r="C33" s="277"/>
      <c r="D33" s="277"/>
      <c r="E33" s="277"/>
      <c r="F33" s="277"/>
      <c r="G33" s="277"/>
      <c r="H33" s="277"/>
      <c r="I33" s="364"/>
      <c r="J33" s="277"/>
      <c r="K33" s="364"/>
      <c r="L33" s="277"/>
      <c r="M33" s="364"/>
      <c r="N33" s="277"/>
      <c r="O33" s="364"/>
      <c r="P33" s="401">
        <f t="shared" si="1"/>
        <v>0</v>
      </c>
      <c r="Q33" s="402">
        <f t="shared" si="2"/>
        <v>0</v>
      </c>
      <c r="R33" s="277"/>
      <c r="S33" s="277"/>
      <c r="T33" s="277"/>
      <c r="U33" s="277"/>
    </row>
    <row r="34" spans="1:21" s="366" customFormat="1" ht="15.75">
      <c r="A34" s="588"/>
      <c r="B34" s="588"/>
      <c r="C34" s="277"/>
      <c r="D34" s="277"/>
      <c r="E34" s="277"/>
      <c r="F34" s="277"/>
      <c r="G34" s="277"/>
      <c r="H34" s="277"/>
      <c r="I34" s="364"/>
      <c r="J34" s="277"/>
      <c r="K34" s="364"/>
      <c r="L34" s="277"/>
      <c r="M34" s="364"/>
      <c r="N34" s="277"/>
      <c r="O34" s="364"/>
      <c r="P34" s="401">
        <f t="shared" si="1"/>
        <v>0</v>
      </c>
      <c r="Q34" s="402">
        <f t="shared" si="2"/>
        <v>0</v>
      </c>
      <c r="R34" s="277"/>
      <c r="S34" s="277"/>
      <c r="T34" s="277"/>
      <c r="U34" s="277"/>
    </row>
    <row r="35" spans="1:21" s="366" customFormat="1" ht="15.75">
      <c r="A35" s="588"/>
      <c r="B35" s="588"/>
      <c r="C35" s="277"/>
      <c r="D35" s="277"/>
      <c r="E35" s="277"/>
      <c r="F35" s="277"/>
      <c r="G35" s="277"/>
      <c r="H35" s="277"/>
      <c r="I35" s="364"/>
      <c r="J35" s="277"/>
      <c r="K35" s="364"/>
      <c r="L35" s="277"/>
      <c r="M35" s="364"/>
      <c r="N35" s="277"/>
      <c r="O35" s="364"/>
      <c r="P35" s="401">
        <f t="shared" si="1"/>
        <v>0</v>
      </c>
      <c r="Q35" s="402">
        <f t="shared" si="2"/>
        <v>0</v>
      </c>
      <c r="R35" s="277"/>
      <c r="S35" s="277"/>
      <c r="T35" s="277"/>
      <c r="U35" s="277"/>
    </row>
    <row r="36" spans="1:21" s="366" customFormat="1" ht="15.75">
      <c r="A36" s="588"/>
      <c r="B36" s="588"/>
      <c r="C36" s="277"/>
      <c r="D36" s="277"/>
      <c r="E36" s="277"/>
      <c r="F36" s="277"/>
      <c r="G36" s="277"/>
      <c r="H36" s="277"/>
      <c r="I36" s="364"/>
      <c r="J36" s="277"/>
      <c r="K36" s="364"/>
      <c r="L36" s="277"/>
      <c r="M36" s="364"/>
      <c r="N36" s="277"/>
      <c r="O36" s="364"/>
      <c r="P36" s="401">
        <f t="shared" si="1"/>
        <v>0</v>
      </c>
      <c r="Q36" s="402">
        <f t="shared" si="2"/>
        <v>0</v>
      </c>
      <c r="R36" s="277"/>
      <c r="S36" s="277"/>
      <c r="T36" s="277"/>
      <c r="U36" s="277"/>
    </row>
    <row r="37" spans="1:21" ht="15.75">
      <c r="A37" s="588"/>
      <c r="B37" s="588"/>
      <c r="C37" s="277"/>
      <c r="D37" s="277"/>
      <c r="E37" s="277"/>
      <c r="F37" s="277"/>
      <c r="G37" s="277"/>
      <c r="H37" s="277"/>
      <c r="I37" s="364"/>
      <c r="J37" s="277"/>
      <c r="K37" s="364"/>
      <c r="L37" s="277"/>
      <c r="M37" s="364"/>
      <c r="N37" s="277"/>
      <c r="O37" s="364"/>
      <c r="P37" s="401">
        <f t="shared" si="1"/>
        <v>0</v>
      </c>
      <c r="Q37" s="402">
        <f t="shared" si="2"/>
        <v>0</v>
      </c>
      <c r="R37" s="277"/>
      <c r="S37" s="277"/>
      <c r="T37" s="277"/>
      <c r="U37" s="277"/>
    </row>
    <row r="38" spans="1:21" ht="15.75">
      <c r="A38" s="589"/>
      <c r="B38" s="589"/>
      <c r="C38" s="277"/>
      <c r="D38" s="277"/>
      <c r="E38" s="277"/>
      <c r="F38" s="277"/>
      <c r="G38" s="277"/>
      <c r="H38" s="277"/>
      <c r="I38" s="364"/>
      <c r="J38" s="277"/>
      <c r="K38" s="364"/>
      <c r="L38" s="277"/>
      <c r="M38" s="364"/>
      <c r="N38" s="277"/>
      <c r="O38" s="364"/>
      <c r="P38" s="401">
        <f t="shared" si="1"/>
        <v>0</v>
      </c>
      <c r="Q38" s="402">
        <f t="shared" si="2"/>
        <v>0</v>
      </c>
      <c r="R38" s="277"/>
      <c r="S38" s="277"/>
      <c r="T38" s="277"/>
      <c r="U38" s="360"/>
    </row>
    <row r="39" spans="1:21" ht="15.75">
      <c r="A39" s="298"/>
      <c r="B39" s="299"/>
      <c r="C39" s="298" t="s">
        <v>1409</v>
      </c>
      <c r="D39" s="299"/>
      <c r="E39" s="299"/>
      <c r="F39" s="299"/>
      <c r="G39" s="300"/>
      <c r="H39" s="264">
        <f t="shared" ref="H39:Q39" si="3">SUM(H9:H38)</f>
        <v>0</v>
      </c>
      <c r="I39" s="232">
        <f t="shared" si="3"/>
        <v>0</v>
      </c>
      <c r="J39" s="264">
        <f t="shared" si="3"/>
        <v>0</v>
      </c>
      <c r="K39" s="232">
        <f t="shared" si="3"/>
        <v>0</v>
      </c>
      <c r="L39" s="264">
        <f t="shared" si="3"/>
        <v>0</v>
      </c>
      <c r="M39" s="232">
        <f t="shared" si="3"/>
        <v>0</v>
      </c>
      <c r="N39" s="264">
        <f t="shared" si="3"/>
        <v>0</v>
      </c>
      <c r="O39" s="232">
        <f t="shared" si="3"/>
        <v>0</v>
      </c>
      <c r="P39" s="232">
        <f t="shared" si="3"/>
        <v>0</v>
      </c>
      <c r="Q39" s="232">
        <f t="shared" si="3"/>
        <v>0</v>
      </c>
      <c r="R39" s="264"/>
      <c r="S39" s="264"/>
      <c r="T39" s="264"/>
      <c r="U39" s="278"/>
    </row>
    <row r="44" spans="1:21">
      <c r="C44" s="465"/>
    </row>
    <row r="45" spans="1:21">
      <c r="C45" s="465"/>
    </row>
    <row r="46" spans="1:21">
      <c r="C46" s="465"/>
    </row>
    <row r="47" spans="1:21">
      <c r="C47" s="465"/>
    </row>
    <row r="48" spans="1:21">
      <c r="C48" s="465"/>
    </row>
    <row r="49" spans="3:3">
      <c r="C49" s="465"/>
    </row>
    <row r="59" spans="3:3" s="260" customFormat="1" ht="12"/>
    <row r="60" spans="3:3" s="260" customFormat="1" ht="12"/>
    <row r="73" s="260" customFormat="1" ht="12"/>
    <row r="74" s="260" customFormat="1" ht="12"/>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V21"/>
  <sheetViews>
    <sheetView workbookViewId="0">
      <pane ySplit="6" topLeftCell="A7" activePane="bottomLeft" state="frozen"/>
      <selection activeCell="R5" sqref="R5"/>
      <selection pane="bottomLeft" activeCell="C11" sqref="C11"/>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c r="B1" s="284"/>
      <c r="C1" s="513" t="s">
        <v>1645</v>
      </c>
      <c r="D1" s="284"/>
      <c r="E1" s="284"/>
      <c r="F1" s="284"/>
      <c r="H1" s="284" t="s">
        <v>1419</v>
      </c>
      <c r="J1" s="284"/>
      <c r="K1" s="284"/>
      <c r="L1" s="284"/>
      <c r="M1" s="284"/>
      <c r="N1" s="284"/>
      <c r="O1" s="284"/>
      <c r="P1" s="284"/>
      <c r="Q1" s="284"/>
      <c r="R1" s="284"/>
      <c r="S1" s="284"/>
      <c r="T1" s="284"/>
      <c r="U1" s="284"/>
      <c r="V1" s="284"/>
    </row>
    <row r="2" spans="1:22" s="366" customFormat="1" ht="18.75">
      <c r="A2" s="366" t="s">
        <v>1347</v>
      </c>
      <c r="B2" s="284"/>
      <c r="C2" s="284"/>
      <c r="D2" s="284"/>
      <c r="E2" s="284"/>
      <c r="F2" s="284"/>
      <c r="H2" s="284"/>
      <c r="I2" s="233"/>
      <c r="J2" s="284"/>
      <c r="K2" s="284"/>
      <c r="L2" s="284"/>
      <c r="M2" s="284"/>
      <c r="N2" s="284"/>
      <c r="O2" s="284"/>
      <c r="P2" s="284"/>
      <c r="Q2" s="284"/>
      <c r="R2" s="284"/>
      <c r="S2" s="284"/>
      <c r="T2" s="284"/>
      <c r="U2" s="284"/>
      <c r="V2" s="284"/>
    </row>
    <row r="3" spans="1:22">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c r="A4" s="566" t="s">
        <v>96</v>
      </c>
      <c r="B4" s="565" t="s">
        <v>110</v>
      </c>
      <c r="C4" s="568" t="s">
        <v>1537</v>
      </c>
      <c r="D4" s="568" t="s">
        <v>1538</v>
      </c>
      <c r="E4" s="568" t="s">
        <v>86</v>
      </c>
      <c r="F4" s="568" t="s">
        <v>391</v>
      </c>
      <c r="G4" s="568" t="s">
        <v>87</v>
      </c>
      <c r="H4" s="571" t="s">
        <v>99</v>
      </c>
      <c r="I4" s="577"/>
      <c r="J4" s="577"/>
      <c r="K4" s="577"/>
      <c r="L4" s="577"/>
      <c r="M4" s="577"/>
      <c r="N4" s="577"/>
      <c r="O4" s="572"/>
      <c r="P4" s="573" t="s">
        <v>100</v>
      </c>
      <c r="Q4" s="574"/>
      <c r="R4" s="565" t="s">
        <v>101</v>
      </c>
      <c r="S4" s="565" t="s">
        <v>102</v>
      </c>
      <c r="T4" s="565" t="s">
        <v>109</v>
      </c>
      <c r="U4" s="565" t="s">
        <v>108</v>
      </c>
      <c r="V4" s="562" t="s">
        <v>88</v>
      </c>
    </row>
    <row r="5" spans="1:22"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6"/>
      <c r="V5" s="563"/>
    </row>
    <row r="6" spans="1:22" ht="25.5">
      <c r="A6" s="567"/>
      <c r="B6" s="567"/>
      <c r="C6" s="570"/>
      <c r="D6" s="570"/>
      <c r="E6" s="570"/>
      <c r="F6" s="570"/>
      <c r="G6" s="570"/>
      <c r="H6" s="441" t="s">
        <v>107</v>
      </c>
      <c r="I6" s="441" t="s">
        <v>12</v>
      </c>
      <c r="J6" s="441" t="s">
        <v>107</v>
      </c>
      <c r="K6" s="441" t="s">
        <v>12</v>
      </c>
      <c r="L6" s="441" t="s">
        <v>107</v>
      </c>
      <c r="M6" s="441" t="s">
        <v>12</v>
      </c>
      <c r="N6" s="441" t="s">
        <v>107</v>
      </c>
      <c r="O6" s="441" t="s">
        <v>12</v>
      </c>
      <c r="P6" s="441" t="s">
        <v>107</v>
      </c>
      <c r="Q6" s="441" t="s">
        <v>12</v>
      </c>
      <c r="R6" s="567"/>
      <c r="S6" s="567"/>
      <c r="T6" s="567"/>
      <c r="U6" s="567"/>
      <c r="V6" s="564"/>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c r="A8" s="590" t="s">
        <v>1420</v>
      </c>
      <c r="B8" s="587" t="s">
        <v>1421</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15.75">
      <c r="A9" s="590"/>
      <c r="B9" s="588"/>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c r="A10" s="590"/>
      <c r="B10" s="588"/>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c r="A11" s="590"/>
      <c r="B11" s="588"/>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c r="A12" s="590"/>
      <c r="B12" s="588"/>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c r="A13" s="590"/>
      <c r="B13" s="588"/>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c r="A14" s="590"/>
      <c r="B14" s="588"/>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c r="A15" s="590"/>
      <c r="B15" s="588"/>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c r="A16" s="590"/>
      <c r="B16" s="588"/>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c r="A17" s="590"/>
      <c r="B17" s="588"/>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c r="A18" s="590"/>
      <c r="B18" s="588"/>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c r="A19" s="590"/>
      <c r="B19" s="588"/>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c r="A20" s="590"/>
      <c r="B20" s="589"/>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V24"/>
  <sheetViews>
    <sheetView workbookViewId="0">
      <pane ySplit="7" topLeftCell="A8" activePane="bottomLeft" state="frozen"/>
      <selection activeCell="A7" sqref="A7"/>
      <selection pane="bottomLeft" activeCell="C15" sqref="C15"/>
    </sheetView>
  </sheetViews>
  <sheetFormatPr baseColWidth="10" defaultRowHeight="1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c r="B2" s="243"/>
      <c r="C2" s="243"/>
      <c r="D2" s="243"/>
      <c r="E2" s="243"/>
      <c r="F2" s="243"/>
      <c r="G2" s="243"/>
      <c r="H2" s="291"/>
      <c r="K2" s="243"/>
      <c r="L2" s="243"/>
      <c r="M2" s="243"/>
      <c r="N2" s="243"/>
      <c r="O2" s="243"/>
      <c r="P2" s="243"/>
      <c r="Q2" s="243"/>
      <c r="R2" s="243"/>
      <c r="S2" s="243"/>
      <c r="T2" s="243"/>
      <c r="U2" s="243"/>
      <c r="V2" s="243"/>
    </row>
    <row r="3" spans="1:22" ht="18" customHeight="1">
      <c r="A3" s="316" t="s">
        <v>1346</v>
      </c>
      <c r="B3" s="243"/>
      <c r="C3" s="243"/>
      <c r="D3" s="243"/>
      <c r="E3" s="243"/>
      <c r="F3" s="243"/>
      <c r="G3" s="243"/>
      <c r="H3" s="291"/>
      <c r="K3" s="243"/>
      <c r="L3" s="243"/>
      <c r="M3" s="243"/>
      <c r="N3" s="243"/>
      <c r="O3" s="243"/>
      <c r="P3" s="243"/>
      <c r="Q3" s="243"/>
      <c r="R3" s="243"/>
      <c r="S3" s="243"/>
      <c r="T3" s="243"/>
      <c r="U3" s="243"/>
      <c r="V3" s="243"/>
    </row>
    <row r="4" spans="1:22" ht="33" customHeight="1">
      <c r="A4" s="612" t="s">
        <v>1352</v>
      </c>
      <c r="B4" s="612"/>
      <c r="C4" s="612"/>
      <c r="D4" s="612"/>
      <c r="E4" s="612"/>
      <c r="F4" s="612"/>
      <c r="G4" s="612"/>
      <c r="H4" s="612"/>
      <c r="I4" s="612"/>
      <c r="J4" s="612"/>
      <c r="K4" s="612"/>
      <c r="L4" s="612"/>
      <c r="M4" s="612"/>
      <c r="N4" s="612"/>
      <c r="O4" s="612"/>
      <c r="P4" s="612"/>
      <c r="Q4" s="612"/>
      <c r="R4" s="612"/>
      <c r="S4" s="612"/>
      <c r="T4" s="612"/>
      <c r="U4" s="612"/>
      <c r="V4" s="612"/>
    </row>
    <row r="5" spans="1:22" ht="14.45" customHeight="1">
      <c r="A5" s="566" t="s">
        <v>96</v>
      </c>
      <c r="B5" s="565" t="s">
        <v>110</v>
      </c>
      <c r="C5" s="568" t="s">
        <v>1537</v>
      </c>
      <c r="D5" s="568" t="s">
        <v>1538</v>
      </c>
      <c r="E5" s="568" t="s">
        <v>86</v>
      </c>
      <c r="F5" s="568" t="s">
        <v>391</v>
      </c>
      <c r="G5" s="568" t="s">
        <v>87</v>
      </c>
      <c r="H5" s="571" t="s">
        <v>99</v>
      </c>
      <c r="I5" s="577"/>
      <c r="J5" s="577"/>
      <c r="K5" s="577"/>
      <c r="L5" s="577"/>
      <c r="M5" s="577"/>
      <c r="N5" s="577"/>
      <c r="O5" s="572"/>
      <c r="P5" s="573" t="s">
        <v>100</v>
      </c>
      <c r="Q5" s="574"/>
      <c r="R5" s="565" t="s">
        <v>101</v>
      </c>
      <c r="S5" s="565" t="s">
        <v>102</v>
      </c>
      <c r="T5" s="565" t="s">
        <v>109</v>
      </c>
      <c r="U5" s="565" t="s">
        <v>108</v>
      </c>
      <c r="V5" s="562" t="s">
        <v>88</v>
      </c>
    </row>
    <row r="6" spans="1:22" ht="14.4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6"/>
      <c r="V6" s="563"/>
    </row>
    <row r="7" spans="1:22" ht="25.5">
      <c r="A7" s="567"/>
      <c r="B7" s="567"/>
      <c r="C7" s="570"/>
      <c r="D7" s="570"/>
      <c r="E7" s="570"/>
      <c r="F7" s="570"/>
      <c r="G7" s="570"/>
      <c r="H7" s="441" t="s">
        <v>107</v>
      </c>
      <c r="I7" s="441" t="s">
        <v>12</v>
      </c>
      <c r="J7" s="441" t="s">
        <v>107</v>
      </c>
      <c r="K7" s="441" t="s">
        <v>12</v>
      </c>
      <c r="L7" s="441" t="s">
        <v>107</v>
      </c>
      <c r="M7" s="441" t="s">
        <v>12</v>
      </c>
      <c r="N7" s="441" t="s">
        <v>107</v>
      </c>
      <c r="O7" s="441" t="s">
        <v>12</v>
      </c>
      <c r="P7" s="441" t="s">
        <v>107</v>
      </c>
      <c r="Q7" s="441" t="s">
        <v>12</v>
      </c>
      <c r="R7" s="567"/>
      <c r="S7" s="567"/>
      <c r="T7" s="567"/>
      <c r="U7" s="567"/>
      <c r="V7" s="564"/>
    </row>
    <row r="8" spans="1:22" ht="15.6" customHeight="1">
      <c r="A8" s="442"/>
      <c r="B8" s="443"/>
      <c r="C8" s="444"/>
      <c r="D8" s="444"/>
      <c r="E8" s="444"/>
      <c r="F8" s="445"/>
      <c r="G8" s="444"/>
      <c r="H8" s="446"/>
      <c r="I8" s="446"/>
      <c r="J8" s="446"/>
      <c r="K8" s="446"/>
      <c r="L8" s="446"/>
      <c r="M8" s="446"/>
      <c r="N8" s="446"/>
      <c r="O8" s="446"/>
      <c r="P8" s="446"/>
      <c r="Q8" s="446"/>
      <c r="R8" s="447"/>
      <c r="S8" s="447"/>
      <c r="T8" s="447"/>
      <c r="U8" s="447"/>
      <c r="V8" s="448"/>
    </row>
    <row r="9" spans="1:22" ht="15.75">
      <c r="A9" s="613" t="s">
        <v>1423</v>
      </c>
      <c r="B9" s="578"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c r="A10" s="614"/>
      <c r="B10" s="579"/>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c r="A11" s="614"/>
      <c r="B11" s="579"/>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c r="A12" s="614"/>
      <c r="B12" s="579"/>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c r="A13" s="614"/>
      <c r="B13" s="579"/>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c r="A14" s="614"/>
      <c r="B14" s="579"/>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c r="A15" s="614"/>
      <c r="B15" s="579"/>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c r="A16" s="614"/>
      <c r="B16" s="579"/>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c r="A17" s="614"/>
      <c r="B17" s="579"/>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c r="A18" s="614"/>
      <c r="B18" s="579"/>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c r="A19" s="614"/>
      <c r="B19" s="579"/>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c r="A20" s="615"/>
      <c r="B20" s="580"/>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c r="C23" s="465"/>
    </row>
    <row r="24" spans="1:22">
      <c r="C24" s="465"/>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AB42"/>
  <sheetViews>
    <sheetView workbookViewId="0">
      <pane ySplit="6" topLeftCell="A7" activePane="bottomLeft" state="frozen"/>
      <selection activeCell="R7" sqref="R7"/>
      <selection pane="bottomLeft" activeCell="D14" sqref="D14"/>
    </sheetView>
  </sheetViews>
  <sheetFormatPr baseColWidth="10" defaultRowHeight="1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c r="A1" s="620" t="s">
        <v>1344</v>
      </c>
      <c r="B1" s="620"/>
      <c r="C1" s="620"/>
      <c r="D1" s="620"/>
      <c r="E1" s="620"/>
      <c r="F1" s="620"/>
      <c r="G1" s="620"/>
      <c r="H1" s="620"/>
      <c r="I1" s="620"/>
      <c r="J1" s="620"/>
      <c r="K1" s="620"/>
      <c r="L1" s="620"/>
      <c r="M1" s="620"/>
      <c r="N1" s="620"/>
      <c r="O1" s="620"/>
      <c r="P1" s="620"/>
      <c r="Q1" s="620"/>
      <c r="R1" s="620"/>
      <c r="S1" s="620"/>
      <c r="T1" s="620"/>
      <c r="U1" s="620"/>
      <c r="V1" s="514" t="s">
        <v>1691</v>
      </c>
      <c r="W1" s="514" t="s">
        <v>1692</v>
      </c>
      <c r="X1" s="514" t="s">
        <v>1693</v>
      </c>
      <c r="Y1" s="514" t="s">
        <v>1694</v>
      </c>
      <c r="Z1" s="514" t="s">
        <v>1695</v>
      </c>
      <c r="AA1" s="514" t="s">
        <v>1696</v>
      </c>
      <c r="AB1" s="514" t="s">
        <v>1697</v>
      </c>
    </row>
    <row r="2" spans="1:28">
      <c r="A2" s="621" t="s">
        <v>1425</v>
      </c>
      <c r="B2" s="621"/>
      <c r="C2" s="621"/>
      <c r="D2" s="621"/>
      <c r="E2" s="621"/>
      <c r="F2" s="621"/>
      <c r="G2" s="621"/>
      <c r="H2" s="621"/>
      <c r="I2" s="621"/>
      <c r="J2" s="621"/>
      <c r="K2" s="621"/>
      <c r="L2" s="621"/>
      <c r="M2" s="621"/>
      <c r="N2" s="621"/>
      <c r="O2" s="621"/>
      <c r="P2" s="621"/>
      <c r="Q2" s="621"/>
      <c r="R2" s="621"/>
      <c r="S2" s="621"/>
      <c r="T2" s="621"/>
      <c r="U2" s="621"/>
    </row>
    <row r="3" spans="1:28" ht="13.5" customHeight="1">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c r="A4" s="566" t="s">
        <v>96</v>
      </c>
      <c r="B4" s="565" t="s">
        <v>110</v>
      </c>
      <c r="C4" s="568" t="s">
        <v>1537</v>
      </c>
      <c r="D4" s="568" t="s">
        <v>1538</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8"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8" ht="25.5">
      <c r="A6" s="567"/>
      <c r="B6" s="567"/>
      <c r="C6" s="570"/>
      <c r="D6" s="570"/>
      <c r="E6" s="570"/>
      <c r="F6" s="570"/>
      <c r="G6" s="570"/>
      <c r="H6" s="441" t="s">
        <v>107</v>
      </c>
      <c r="I6" s="441" t="s">
        <v>12</v>
      </c>
      <c r="J6" s="441" t="s">
        <v>107</v>
      </c>
      <c r="K6" s="441" t="s">
        <v>12</v>
      </c>
      <c r="L6" s="441" t="s">
        <v>107</v>
      </c>
      <c r="M6" s="441" t="s">
        <v>12</v>
      </c>
      <c r="N6" s="441" t="s">
        <v>107</v>
      </c>
      <c r="O6" s="441" t="s">
        <v>12</v>
      </c>
      <c r="P6" s="441" t="s">
        <v>107</v>
      </c>
      <c r="Q6" s="441" t="s">
        <v>12</v>
      </c>
      <c r="R6" s="567"/>
      <c r="S6" s="567"/>
      <c r="T6" s="567"/>
      <c r="U6" s="564"/>
    </row>
    <row r="7" spans="1:28" ht="15.75">
      <c r="A7" s="442"/>
      <c r="B7" s="443"/>
      <c r="C7" s="444"/>
      <c r="D7" s="444"/>
      <c r="E7" s="444"/>
      <c r="F7" s="445"/>
      <c r="G7" s="444"/>
      <c r="H7" s="446"/>
      <c r="I7" s="446"/>
      <c r="J7" s="446"/>
      <c r="K7" s="446"/>
      <c r="L7" s="446"/>
      <c r="M7" s="446"/>
      <c r="N7" s="446"/>
      <c r="O7" s="446"/>
      <c r="P7" s="446"/>
      <c r="Q7" s="446"/>
      <c r="R7" s="447"/>
      <c r="S7" s="447"/>
      <c r="T7" s="447"/>
      <c r="U7" s="448"/>
    </row>
    <row r="8" spans="1:28" ht="15.75">
      <c r="A8" s="581" t="s">
        <v>1517</v>
      </c>
      <c r="B8" s="622"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c r="A9" s="582"/>
      <c r="B9" s="622"/>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c r="A10" s="582"/>
      <c r="B10" s="622"/>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c r="A11" s="582"/>
      <c r="B11" s="622"/>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c r="A12" s="582"/>
      <c r="B12" s="622"/>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c r="A13" s="582"/>
      <c r="B13" s="622"/>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c r="A14" s="582"/>
      <c r="B14" s="622"/>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c r="A15" s="582"/>
      <c r="B15" s="622"/>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c r="A16" s="582"/>
      <c r="B16" s="622"/>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c r="A17" s="582"/>
      <c r="B17" s="622"/>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c r="A18" s="582"/>
      <c r="B18" s="622"/>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c r="A19" s="582"/>
      <c r="B19" s="616"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c r="A20" s="582"/>
      <c r="B20" s="616"/>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c r="A21" s="582"/>
      <c r="B21" s="616"/>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c r="A22" s="582"/>
      <c r="B22" s="616"/>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c r="A23" s="582"/>
      <c r="B23" s="616"/>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c r="A24" s="582"/>
      <c r="B24" s="616"/>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c r="A25" s="582"/>
      <c r="B25" s="616"/>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c r="A26" s="582"/>
      <c r="B26" s="616"/>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c r="A27" s="582"/>
      <c r="B27" s="616"/>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c r="A28" s="582"/>
      <c r="B28" s="616"/>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c r="A29" s="582"/>
      <c r="B29" s="616"/>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c r="A30" s="582"/>
      <c r="B30" s="616"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c r="A31" s="582"/>
      <c r="B31" s="616"/>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c r="A32" s="582"/>
      <c r="B32" s="616"/>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c r="A33" s="582"/>
      <c r="B33" s="616"/>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c r="A34" s="582"/>
      <c r="B34" s="616"/>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c r="A35" s="582"/>
      <c r="B35" s="616"/>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c r="A36" s="617" t="s">
        <v>1345</v>
      </c>
      <c r="B36" s="618"/>
      <c r="C36" s="618"/>
      <c r="D36" s="618"/>
      <c r="E36" s="618"/>
      <c r="F36" s="618"/>
      <c r="G36" s="619"/>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c r="B39" s="465"/>
    </row>
    <row r="40" spans="1:21">
      <c r="B40" s="465"/>
    </row>
    <row r="41" spans="1:21">
      <c r="B41" s="465"/>
    </row>
    <row r="42" spans="1:21">
      <c r="B42" s="46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35"/>
  <sheetViews>
    <sheetView workbookViewId="0">
      <pane ySplit="8" topLeftCell="A9" activePane="bottomLeft" state="frozen"/>
      <selection activeCell="K7" sqref="K7"/>
      <selection pane="bottomLeft" activeCell="C15" sqref="C15"/>
    </sheetView>
  </sheetViews>
  <sheetFormatPr baseColWidth="10" defaultRowHeight="1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c r="B1" s="514" t="s">
        <v>1652</v>
      </c>
      <c r="C1" s="514" t="s">
        <v>1653</v>
      </c>
      <c r="D1" s="514" t="s">
        <v>1654</v>
      </c>
      <c r="E1" s="514" t="s">
        <v>1655</v>
      </c>
      <c r="F1" s="623" t="s">
        <v>1355</v>
      </c>
      <c r="G1" s="623"/>
      <c r="H1" s="623"/>
      <c r="I1" s="623"/>
      <c r="J1" s="623"/>
      <c r="K1" s="623"/>
      <c r="L1" s="623"/>
      <c r="M1" s="623"/>
      <c r="N1" s="290"/>
      <c r="O1" s="290"/>
      <c r="P1" s="290"/>
      <c r="Q1" s="290"/>
      <c r="R1" s="290"/>
      <c r="S1" s="290"/>
      <c r="T1" s="290"/>
      <c r="U1" s="290"/>
      <c r="V1" s="290"/>
      <c r="W1" s="290"/>
      <c r="X1" s="290"/>
      <c r="Y1" s="290"/>
      <c r="Z1" s="290"/>
      <c r="AA1" s="290"/>
      <c r="AB1" s="290"/>
    </row>
    <row r="2" spans="1:28" ht="18.7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c r="A5" s="612" t="s">
        <v>1429</v>
      </c>
      <c r="B5" s="624"/>
      <c r="C5" s="624"/>
      <c r="D5" s="624"/>
      <c r="E5" s="624"/>
      <c r="F5" s="624"/>
      <c r="G5" s="624"/>
      <c r="H5" s="624"/>
      <c r="I5" s="624"/>
      <c r="J5" s="624"/>
      <c r="K5" s="624"/>
      <c r="L5" s="624"/>
      <c r="M5" s="624"/>
      <c r="N5" s="624"/>
      <c r="O5" s="624"/>
      <c r="P5" s="624"/>
      <c r="Q5" s="624"/>
      <c r="R5" s="624"/>
      <c r="S5" s="624"/>
      <c r="T5" s="624"/>
      <c r="U5" s="624"/>
      <c r="V5" s="624"/>
    </row>
    <row r="6" spans="1:28" ht="15" customHeight="1">
      <c r="A6" s="566" t="s">
        <v>96</v>
      </c>
      <c r="B6" s="565" t="s">
        <v>110</v>
      </c>
      <c r="C6" s="568" t="s">
        <v>1537</v>
      </c>
      <c r="D6" s="568" t="s">
        <v>1538</v>
      </c>
      <c r="E6" s="568" t="s">
        <v>86</v>
      </c>
      <c r="F6" s="568" t="s">
        <v>391</v>
      </c>
      <c r="G6" s="568" t="s">
        <v>87</v>
      </c>
      <c r="H6" s="571" t="s">
        <v>99</v>
      </c>
      <c r="I6" s="577"/>
      <c r="J6" s="577"/>
      <c r="K6" s="577"/>
      <c r="L6" s="577"/>
      <c r="M6" s="577"/>
      <c r="N6" s="577"/>
      <c r="O6" s="572"/>
      <c r="P6" s="573" t="s">
        <v>100</v>
      </c>
      <c r="Q6" s="574"/>
      <c r="R6" s="565" t="s">
        <v>101</v>
      </c>
      <c r="S6" s="565" t="s">
        <v>102</v>
      </c>
      <c r="T6" s="565" t="s">
        <v>109</v>
      </c>
      <c r="U6" s="565" t="s">
        <v>108</v>
      </c>
      <c r="V6" s="562" t="s">
        <v>88</v>
      </c>
    </row>
    <row r="7" spans="1:28" ht="15" customHeight="1">
      <c r="A7" s="566"/>
      <c r="B7" s="566"/>
      <c r="C7" s="569"/>
      <c r="D7" s="569"/>
      <c r="E7" s="569"/>
      <c r="F7" s="569"/>
      <c r="G7" s="569"/>
      <c r="H7" s="571" t="s">
        <v>103</v>
      </c>
      <c r="I7" s="572"/>
      <c r="J7" s="571" t="s">
        <v>104</v>
      </c>
      <c r="K7" s="572"/>
      <c r="L7" s="571" t="s">
        <v>105</v>
      </c>
      <c r="M7" s="572"/>
      <c r="N7" s="571" t="s">
        <v>106</v>
      </c>
      <c r="O7" s="572"/>
      <c r="P7" s="575"/>
      <c r="Q7" s="576"/>
      <c r="R7" s="566"/>
      <c r="S7" s="566"/>
      <c r="T7" s="566"/>
      <c r="U7" s="566"/>
      <c r="V7" s="563"/>
    </row>
    <row r="8" spans="1:28" ht="25.5">
      <c r="A8" s="567"/>
      <c r="B8" s="567"/>
      <c r="C8" s="570"/>
      <c r="D8" s="570"/>
      <c r="E8" s="570"/>
      <c r="F8" s="570"/>
      <c r="G8" s="570"/>
      <c r="H8" s="441" t="s">
        <v>107</v>
      </c>
      <c r="I8" s="441" t="s">
        <v>12</v>
      </c>
      <c r="J8" s="441" t="s">
        <v>107</v>
      </c>
      <c r="K8" s="441" t="s">
        <v>12</v>
      </c>
      <c r="L8" s="441" t="s">
        <v>107</v>
      </c>
      <c r="M8" s="441" t="s">
        <v>12</v>
      </c>
      <c r="N8" s="441" t="s">
        <v>107</v>
      </c>
      <c r="O8" s="441" t="s">
        <v>12</v>
      </c>
      <c r="P8" s="441" t="s">
        <v>107</v>
      </c>
      <c r="Q8" s="441" t="s">
        <v>12</v>
      </c>
      <c r="R8" s="567"/>
      <c r="S8" s="567"/>
      <c r="T8" s="567"/>
      <c r="U8" s="567"/>
      <c r="V8" s="564"/>
    </row>
    <row r="9" spans="1:28" s="366" customFormat="1" ht="15.75">
      <c r="A9" s="442"/>
      <c r="B9" s="443"/>
      <c r="C9" s="444"/>
      <c r="D9" s="444"/>
      <c r="E9" s="444"/>
      <c r="F9" s="445"/>
      <c r="G9" s="444"/>
      <c r="H9" s="446"/>
      <c r="I9" s="446"/>
      <c r="J9" s="446"/>
      <c r="K9" s="446"/>
      <c r="L9" s="446"/>
      <c r="M9" s="446"/>
      <c r="N9" s="446"/>
      <c r="O9" s="446"/>
      <c r="P9" s="446"/>
      <c r="Q9" s="446"/>
      <c r="R9" s="447"/>
      <c r="S9" s="447"/>
      <c r="T9" s="447"/>
      <c r="U9" s="447"/>
      <c r="V9" s="448"/>
    </row>
    <row r="10" spans="1:28" ht="15.75">
      <c r="A10" s="625" t="s">
        <v>1431</v>
      </c>
      <c r="B10" s="625"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c r="A11" s="625"/>
      <c r="B11" s="625"/>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c r="A12" s="625"/>
      <c r="B12" s="625"/>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c r="A13" s="625"/>
      <c r="B13" s="625"/>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c r="A14" s="625"/>
      <c r="B14" s="625"/>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c r="A15" s="625"/>
      <c r="B15" s="625"/>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c r="A16" s="625"/>
      <c r="B16" s="625"/>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c r="A17" s="578" t="s">
        <v>1433</v>
      </c>
      <c r="B17" s="578"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c r="A18" s="579"/>
      <c r="B18" s="579"/>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c r="A19" s="579"/>
      <c r="B19" s="579"/>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c r="A20" s="579"/>
      <c r="B20" s="579"/>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c r="A21" s="579"/>
      <c r="B21" s="579"/>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c r="A22" s="580"/>
      <c r="B22" s="580"/>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c r="A23" s="625" t="s">
        <v>1434</v>
      </c>
      <c r="B23" s="578"/>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c r="A24" s="625"/>
      <c r="B24" s="579"/>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c r="A25" s="625"/>
      <c r="B25" s="579"/>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c r="A26" s="625"/>
      <c r="B26" s="579"/>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c r="A27" s="625"/>
      <c r="B27" s="579"/>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c r="A28" s="625"/>
      <c r="B28" s="580"/>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c r="C32" s="465"/>
    </row>
    <row r="33" spans="3:3">
      <c r="C33" s="465"/>
    </row>
    <row r="34" spans="3:3">
      <c r="C34" s="465"/>
    </row>
    <row r="35" spans="3:3">
      <c r="C35" s="465"/>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c r="A1" s="410"/>
      <c r="B1" s="410"/>
      <c r="C1" s="410"/>
      <c r="D1" s="410"/>
      <c r="E1" s="410"/>
      <c r="F1" s="626" t="s">
        <v>1479</v>
      </c>
      <c r="G1" s="626"/>
      <c r="H1" s="626"/>
      <c r="I1" s="626"/>
      <c r="J1" s="626"/>
      <c r="K1" s="626"/>
      <c r="L1" s="626"/>
      <c r="M1" s="626"/>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c r="A6" s="566" t="s">
        <v>96</v>
      </c>
      <c r="B6" s="565" t="s">
        <v>110</v>
      </c>
      <c r="C6" s="568" t="s">
        <v>1537</v>
      </c>
      <c r="D6" s="568" t="s">
        <v>1538</v>
      </c>
      <c r="E6" s="568" t="s">
        <v>86</v>
      </c>
      <c r="F6" s="568" t="s">
        <v>391</v>
      </c>
      <c r="G6" s="568" t="s">
        <v>87</v>
      </c>
      <c r="H6" s="571" t="s">
        <v>99</v>
      </c>
      <c r="I6" s="577"/>
      <c r="J6" s="577"/>
      <c r="K6" s="577"/>
      <c r="L6" s="577"/>
      <c r="M6" s="577"/>
      <c r="N6" s="577"/>
      <c r="O6" s="572"/>
      <c r="P6" s="573" t="s">
        <v>100</v>
      </c>
      <c r="Q6" s="574"/>
      <c r="R6" s="565" t="s">
        <v>102</v>
      </c>
      <c r="S6" s="565" t="s">
        <v>109</v>
      </c>
      <c r="T6" s="565" t="s">
        <v>108</v>
      </c>
      <c r="U6" s="562" t="s">
        <v>88</v>
      </c>
    </row>
    <row r="7" spans="1:42" ht="15" customHeight="1">
      <c r="A7" s="566"/>
      <c r="B7" s="566"/>
      <c r="C7" s="569"/>
      <c r="D7" s="569"/>
      <c r="E7" s="569"/>
      <c r="F7" s="569"/>
      <c r="G7" s="569"/>
      <c r="H7" s="571" t="s">
        <v>103</v>
      </c>
      <c r="I7" s="572"/>
      <c r="J7" s="571" t="s">
        <v>104</v>
      </c>
      <c r="K7" s="572"/>
      <c r="L7" s="571" t="s">
        <v>105</v>
      </c>
      <c r="M7" s="572"/>
      <c r="N7" s="571" t="s">
        <v>106</v>
      </c>
      <c r="O7" s="572"/>
      <c r="P7" s="575"/>
      <c r="Q7" s="576"/>
      <c r="R7" s="566"/>
      <c r="S7" s="566"/>
      <c r="T7" s="566"/>
      <c r="U7" s="563"/>
    </row>
    <row r="8" spans="1:42" ht="25.5">
      <c r="A8" s="567"/>
      <c r="B8" s="567"/>
      <c r="C8" s="570"/>
      <c r="D8" s="570"/>
      <c r="E8" s="570"/>
      <c r="F8" s="570"/>
      <c r="G8" s="570"/>
      <c r="H8" s="441" t="s">
        <v>107</v>
      </c>
      <c r="I8" s="441" t="s">
        <v>12</v>
      </c>
      <c r="J8" s="441" t="s">
        <v>107</v>
      </c>
      <c r="K8" s="441" t="s">
        <v>12</v>
      </c>
      <c r="L8" s="441" t="s">
        <v>107</v>
      </c>
      <c r="M8" s="441" t="s">
        <v>12</v>
      </c>
      <c r="N8" s="441" t="s">
        <v>107</v>
      </c>
      <c r="O8" s="441" t="s">
        <v>12</v>
      </c>
      <c r="P8" s="441" t="s">
        <v>107</v>
      </c>
      <c r="Q8" s="441" t="s">
        <v>12</v>
      </c>
      <c r="R8" s="567"/>
      <c r="S8" s="567"/>
      <c r="T8" s="567"/>
      <c r="U8" s="564"/>
    </row>
    <row r="9" spans="1:42" ht="15.75">
      <c r="A9" s="442"/>
      <c r="B9" s="443"/>
      <c r="C9" s="444"/>
      <c r="D9" s="444"/>
      <c r="E9" s="444"/>
      <c r="F9" s="445"/>
      <c r="G9" s="444"/>
      <c r="H9" s="446"/>
      <c r="I9" s="446"/>
      <c r="J9" s="446"/>
      <c r="K9" s="446"/>
      <c r="L9" s="446"/>
      <c r="M9" s="446"/>
      <c r="N9" s="446"/>
      <c r="O9" s="446"/>
      <c r="P9" s="446"/>
      <c r="Q9" s="446"/>
      <c r="R9" s="447"/>
      <c r="S9" s="447"/>
      <c r="T9" s="447"/>
      <c r="U9" s="448"/>
    </row>
    <row r="10" spans="1:42" ht="15.75" customHeight="1">
      <c r="A10" s="578" t="s">
        <v>1487</v>
      </c>
      <c r="B10" s="578"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c r="A11" s="579"/>
      <c r="B11" s="579"/>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c r="A12" s="579"/>
      <c r="B12" s="579"/>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c r="A13" s="579"/>
      <c r="B13" s="579"/>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c r="A14" s="579"/>
      <c r="B14" s="579"/>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c r="A15" s="579"/>
      <c r="B15" s="579"/>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c r="A16" s="579"/>
      <c r="B16" s="579"/>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c r="A17" s="579"/>
      <c r="B17" s="580"/>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c r="A18" s="579"/>
      <c r="B18" s="578"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c r="A19" s="579"/>
      <c r="B19" s="579"/>
      <c r="C19" s="326"/>
      <c r="D19" s="326"/>
      <c r="E19" s="326"/>
      <c r="F19" s="326"/>
      <c r="G19" s="326"/>
      <c r="H19" s="356"/>
      <c r="I19" s="357"/>
      <c r="J19" s="356"/>
      <c r="K19" s="357"/>
      <c r="L19" s="356"/>
      <c r="M19" s="357"/>
      <c r="N19" s="356"/>
      <c r="O19" s="357"/>
      <c r="P19" s="404"/>
      <c r="Q19" s="402"/>
      <c r="R19" s="326"/>
      <c r="S19" s="326"/>
      <c r="T19" s="326"/>
      <c r="U19" s="326"/>
    </row>
    <row r="20" spans="1:21" ht="15.75">
      <c r="A20" s="579"/>
      <c r="B20" s="579"/>
      <c r="C20" s="326"/>
      <c r="D20" s="326"/>
      <c r="E20" s="326"/>
      <c r="F20" s="326"/>
      <c r="G20" s="326"/>
      <c r="H20" s="356"/>
      <c r="I20" s="357"/>
      <c r="J20" s="356"/>
      <c r="K20" s="357"/>
      <c r="L20" s="356"/>
      <c r="M20" s="357"/>
      <c r="N20" s="356"/>
      <c r="O20" s="357"/>
      <c r="P20" s="404"/>
      <c r="Q20" s="402"/>
      <c r="R20" s="326"/>
      <c r="S20" s="326"/>
      <c r="T20" s="326"/>
      <c r="U20" s="326"/>
    </row>
    <row r="21" spans="1:21" ht="15.75">
      <c r="A21" s="579"/>
      <c r="B21" s="579"/>
      <c r="C21" s="326"/>
      <c r="D21" s="326"/>
      <c r="E21" s="326"/>
      <c r="F21" s="326"/>
      <c r="G21" s="326"/>
      <c r="H21" s="356"/>
      <c r="I21" s="357"/>
      <c r="J21" s="356"/>
      <c r="K21" s="357"/>
      <c r="L21" s="356"/>
      <c r="M21" s="357"/>
      <c r="N21" s="356"/>
      <c r="O21" s="357"/>
      <c r="P21" s="404"/>
      <c r="Q21" s="402"/>
      <c r="R21" s="326"/>
      <c r="S21" s="326"/>
      <c r="T21" s="326"/>
      <c r="U21" s="326"/>
    </row>
    <row r="22" spans="1:21" ht="15.75">
      <c r="A22" s="579"/>
      <c r="B22" s="579"/>
      <c r="C22" s="326"/>
      <c r="D22" s="326"/>
      <c r="E22" s="326"/>
      <c r="F22" s="326"/>
      <c r="G22" s="326"/>
      <c r="H22" s="356"/>
      <c r="I22" s="357"/>
      <c r="J22" s="356"/>
      <c r="K22" s="357"/>
      <c r="L22" s="356"/>
      <c r="M22" s="357"/>
      <c r="N22" s="356"/>
      <c r="O22" s="357"/>
      <c r="P22" s="404"/>
      <c r="Q22" s="402"/>
      <c r="R22" s="326"/>
      <c r="S22" s="326"/>
      <c r="T22" s="326"/>
      <c r="U22" s="326"/>
    </row>
    <row r="23" spans="1:21" ht="15.75">
      <c r="A23" s="579"/>
      <c r="B23" s="579"/>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c r="A24" s="579"/>
      <c r="B24" s="580"/>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c r="A25" s="579"/>
      <c r="B25" s="578"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c r="A26" s="579"/>
      <c r="B26" s="579"/>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c r="A27" s="579"/>
      <c r="B27" s="579"/>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c r="A28" s="579"/>
      <c r="B28" s="580"/>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c r="A29" s="579"/>
      <c r="B29" s="578"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c r="A30" s="579"/>
      <c r="B30" s="579"/>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c r="A31" s="579"/>
      <c r="B31" s="579"/>
      <c r="C31" s="326"/>
      <c r="D31" s="326"/>
      <c r="E31" s="326"/>
      <c r="F31" s="326"/>
      <c r="G31" s="326"/>
      <c r="H31" s="356"/>
      <c r="I31" s="357"/>
      <c r="J31" s="356"/>
      <c r="K31" s="357"/>
      <c r="L31" s="356"/>
      <c r="M31" s="357"/>
      <c r="N31" s="356"/>
      <c r="O31" s="357"/>
      <c r="P31" s="404"/>
      <c r="Q31" s="402"/>
      <c r="R31" s="326"/>
      <c r="S31" s="326"/>
      <c r="T31" s="326"/>
      <c r="U31" s="326"/>
    </row>
    <row r="32" spans="1:21" ht="15.75">
      <c r="A32" s="579"/>
      <c r="B32" s="579"/>
      <c r="C32" s="326"/>
      <c r="D32" s="326"/>
      <c r="E32" s="326"/>
      <c r="F32" s="326"/>
      <c r="G32" s="326"/>
      <c r="H32" s="356"/>
      <c r="I32" s="357"/>
      <c r="J32" s="356"/>
      <c r="K32" s="357"/>
      <c r="L32" s="356"/>
      <c r="M32" s="357"/>
      <c r="N32" s="356"/>
      <c r="O32" s="357"/>
      <c r="P32" s="404"/>
      <c r="Q32" s="402"/>
      <c r="R32" s="326"/>
      <c r="S32" s="326"/>
      <c r="T32" s="326"/>
      <c r="U32" s="326"/>
    </row>
    <row r="33" spans="1:21" ht="15.75">
      <c r="A33" s="579"/>
      <c r="B33" s="579"/>
      <c r="C33" s="326"/>
      <c r="D33" s="326"/>
      <c r="E33" s="326"/>
      <c r="F33" s="326"/>
      <c r="G33" s="326"/>
      <c r="H33" s="356"/>
      <c r="I33" s="357"/>
      <c r="J33" s="356"/>
      <c r="K33" s="357"/>
      <c r="L33" s="356"/>
      <c r="M33" s="357"/>
      <c r="N33" s="356"/>
      <c r="O33" s="357"/>
      <c r="P33" s="404"/>
      <c r="Q33" s="402"/>
      <c r="R33" s="326"/>
      <c r="S33" s="326"/>
      <c r="T33" s="326"/>
      <c r="U33" s="326"/>
    </row>
    <row r="34" spans="1:21" ht="15.75">
      <c r="A34" s="579"/>
      <c r="B34" s="579"/>
      <c r="C34" s="326"/>
      <c r="D34" s="326"/>
      <c r="E34" s="326"/>
      <c r="F34" s="326"/>
      <c r="G34" s="326"/>
      <c r="H34" s="356"/>
      <c r="I34" s="357"/>
      <c r="J34" s="356"/>
      <c r="K34" s="357"/>
      <c r="L34" s="356"/>
      <c r="M34" s="357"/>
      <c r="N34" s="356"/>
      <c r="O34" s="357"/>
      <c r="P34" s="404"/>
      <c r="Q34" s="402"/>
      <c r="R34" s="326"/>
      <c r="S34" s="326"/>
      <c r="T34" s="326"/>
      <c r="U34" s="326"/>
    </row>
    <row r="35" spans="1:21" ht="15.75">
      <c r="A35" s="579"/>
      <c r="B35" s="579"/>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c r="A36" s="579"/>
      <c r="B36" s="579"/>
      <c r="C36" s="326"/>
      <c r="D36" s="326"/>
      <c r="E36" s="326"/>
      <c r="F36" s="326"/>
      <c r="G36" s="326"/>
      <c r="H36" s="356"/>
      <c r="I36" s="357"/>
      <c r="J36" s="356"/>
      <c r="K36" s="357"/>
      <c r="L36" s="356"/>
      <c r="M36" s="357"/>
      <c r="N36" s="356"/>
      <c r="O36" s="357"/>
      <c r="P36" s="404"/>
      <c r="Q36" s="402"/>
      <c r="R36" s="326"/>
      <c r="S36" s="326"/>
      <c r="T36" s="326"/>
      <c r="U36" s="326"/>
    </row>
    <row r="37" spans="1:21" ht="15.75">
      <c r="A37" s="579"/>
      <c r="B37" s="579"/>
      <c r="C37" s="326"/>
      <c r="D37" s="326"/>
      <c r="E37" s="326"/>
      <c r="F37" s="326"/>
      <c r="G37" s="326"/>
      <c r="H37" s="356"/>
      <c r="I37" s="357"/>
      <c r="J37" s="356"/>
      <c r="K37" s="357"/>
      <c r="L37" s="356"/>
      <c r="M37" s="357"/>
      <c r="N37" s="356"/>
      <c r="O37" s="357"/>
      <c r="P37" s="404"/>
      <c r="Q37" s="402"/>
      <c r="R37" s="326"/>
      <c r="S37" s="326"/>
      <c r="T37" s="326"/>
      <c r="U37" s="326"/>
    </row>
    <row r="38" spans="1:21" ht="15.75">
      <c r="A38" s="579"/>
      <c r="B38" s="579"/>
      <c r="C38" s="326"/>
      <c r="D38" s="326"/>
      <c r="E38" s="326"/>
      <c r="F38" s="326"/>
      <c r="G38" s="326"/>
      <c r="H38" s="356"/>
      <c r="I38" s="357"/>
      <c r="J38" s="356"/>
      <c r="K38" s="357"/>
      <c r="L38" s="356"/>
      <c r="M38" s="357"/>
      <c r="N38" s="356"/>
      <c r="O38" s="357"/>
      <c r="P38" s="404"/>
      <c r="Q38" s="402"/>
      <c r="R38" s="326"/>
      <c r="S38" s="326"/>
      <c r="T38" s="326"/>
      <c r="U38" s="326"/>
    </row>
    <row r="39" spans="1:21" ht="15.75">
      <c r="A39" s="579"/>
      <c r="B39" s="579"/>
      <c r="C39" s="326"/>
      <c r="D39" s="326"/>
      <c r="E39" s="326"/>
      <c r="F39" s="326"/>
      <c r="G39" s="326"/>
      <c r="H39" s="356"/>
      <c r="I39" s="357"/>
      <c r="J39" s="356"/>
      <c r="K39" s="357"/>
      <c r="L39" s="356"/>
      <c r="M39" s="357"/>
      <c r="N39" s="356"/>
      <c r="O39" s="357"/>
      <c r="P39" s="404"/>
      <c r="Q39" s="402"/>
      <c r="R39" s="326"/>
      <c r="S39" s="326"/>
      <c r="T39" s="326"/>
      <c r="U39" s="326"/>
    </row>
    <row r="40" spans="1:21" ht="15.75">
      <c r="A40" s="580"/>
      <c r="B40" s="580"/>
      <c r="C40" s="326"/>
      <c r="D40" s="326"/>
      <c r="E40" s="326"/>
      <c r="F40" s="326"/>
      <c r="G40" s="326"/>
      <c r="H40" s="356"/>
      <c r="I40" s="357"/>
      <c r="J40" s="356"/>
      <c r="K40" s="357"/>
      <c r="L40" s="356"/>
      <c r="M40" s="357"/>
      <c r="N40" s="356"/>
      <c r="O40" s="357"/>
      <c r="P40" s="404"/>
      <c r="Q40" s="402"/>
      <c r="R40" s="326"/>
      <c r="S40" s="326"/>
      <c r="T40" s="326"/>
      <c r="U40" s="326"/>
    </row>
    <row r="41" spans="1:21" ht="15.75">
      <c r="A41" s="578" t="s">
        <v>1492</v>
      </c>
      <c r="B41" s="578" t="s">
        <v>1493</v>
      </c>
      <c r="C41" s="326"/>
      <c r="D41" s="326"/>
      <c r="E41" s="326"/>
      <c r="F41" s="326"/>
      <c r="G41" s="326"/>
      <c r="H41" s="356"/>
      <c r="I41" s="357"/>
      <c r="J41" s="356"/>
      <c r="K41" s="357"/>
      <c r="L41" s="356"/>
      <c r="M41" s="357"/>
      <c r="N41" s="356"/>
      <c r="O41" s="357"/>
      <c r="P41" s="404"/>
      <c r="Q41" s="402"/>
      <c r="R41" s="326"/>
      <c r="S41" s="326"/>
      <c r="T41" s="326"/>
      <c r="U41" s="326"/>
    </row>
    <row r="42" spans="1:21" ht="15.75">
      <c r="A42" s="579"/>
      <c r="B42" s="579"/>
      <c r="C42" s="326"/>
      <c r="D42" s="326"/>
      <c r="E42" s="326"/>
      <c r="F42" s="326"/>
      <c r="G42" s="326"/>
      <c r="H42" s="356"/>
      <c r="I42" s="357"/>
      <c r="J42" s="356"/>
      <c r="K42" s="357"/>
      <c r="L42" s="356"/>
      <c r="M42" s="357"/>
      <c r="N42" s="356"/>
      <c r="O42" s="357"/>
      <c r="P42" s="404"/>
      <c r="Q42" s="402"/>
      <c r="R42" s="326"/>
      <c r="S42" s="326"/>
      <c r="T42" s="326"/>
      <c r="U42" s="326"/>
    </row>
    <row r="43" spans="1:21" ht="15.75">
      <c r="A43" s="579"/>
      <c r="B43" s="579"/>
      <c r="C43" s="326"/>
      <c r="D43" s="326"/>
      <c r="E43" s="326"/>
      <c r="F43" s="326"/>
      <c r="G43" s="326"/>
      <c r="H43" s="356"/>
      <c r="I43" s="357"/>
      <c r="J43" s="356"/>
      <c r="K43" s="357"/>
      <c r="L43" s="356"/>
      <c r="M43" s="357"/>
      <c r="N43" s="356"/>
      <c r="O43" s="357"/>
      <c r="P43" s="404"/>
      <c r="Q43" s="402"/>
      <c r="R43" s="326"/>
      <c r="S43" s="326"/>
      <c r="T43" s="326"/>
      <c r="U43" s="326"/>
    </row>
    <row r="44" spans="1:21" ht="15.75">
      <c r="A44" s="579"/>
      <c r="B44" s="579"/>
      <c r="C44" s="326"/>
      <c r="D44" s="326"/>
      <c r="E44" s="326"/>
      <c r="F44" s="326"/>
      <c r="G44" s="326"/>
      <c r="H44" s="356"/>
      <c r="I44" s="357"/>
      <c r="J44" s="356"/>
      <c r="K44" s="357"/>
      <c r="L44" s="356"/>
      <c r="M44" s="357"/>
      <c r="N44" s="356"/>
      <c r="O44" s="357"/>
      <c r="P44" s="404"/>
      <c r="Q44" s="402"/>
      <c r="R44" s="326"/>
      <c r="S44" s="326"/>
      <c r="T44" s="326"/>
      <c r="U44" s="326"/>
    </row>
    <row r="45" spans="1:21" ht="15.75">
      <c r="A45" s="579"/>
      <c r="B45" s="579"/>
      <c r="C45" s="326"/>
      <c r="D45" s="326"/>
      <c r="E45" s="326"/>
      <c r="F45" s="326"/>
      <c r="G45" s="326"/>
      <c r="H45" s="356"/>
      <c r="I45" s="357"/>
      <c r="J45" s="356"/>
      <c r="K45" s="357"/>
      <c r="L45" s="356"/>
      <c r="M45" s="357"/>
      <c r="N45" s="356"/>
      <c r="O45" s="357"/>
      <c r="P45" s="404"/>
      <c r="Q45" s="402"/>
      <c r="R45" s="326"/>
      <c r="S45" s="326"/>
      <c r="T45" s="326"/>
      <c r="U45" s="326"/>
    </row>
    <row r="46" spans="1:21" ht="15.75">
      <c r="A46" s="579"/>
      <c r="B46" s="579"/>
      <c r="C46" s="326"/>
      <c r="D46" s="326"/>
      <c r="E46" s="326"/>
      <c r="F46" s="326"/>
      <c r="G46" s="326"/>
      <c r="H46" s="356"/>
      <c r="I46" s="357"/>
      <c r="J46" s="356"/>
      <c r="K46" s="357"/>
      <c r="L46" s="356"/>
      <c r="M46" s="357"/>
      <c r="N46" s="356"/>
      <c r="O46" s="357"/>
      <c r="P46" s="404"/>
      <c r="Q46" s="402"/>
      <c r="R46" s="326"/>
      <c r="S46" s="326"/>
      <c r="T46" s="326"/>
      <c r="U46" s="326"/>
    </row>
    <row r="47" spans="1:21" ht="15.75">
      <c r="A47" s="579"/>
      <c r="B47" s="579"/>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c r="A48" s="579"/>
      <c r="B48" s="579"/>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c r="A49" s="579"/>
      <c r="B49" s="580"/>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c r="A50" s="579"/>
      <c r="B50" s="578"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c r="A51" s="579"/>
      <c r="B51" s="579"/>
      <c r="C51" s="326"/>
      <c r="D51" s="326"/>
      <c r="E51" s="326"/>
      <c r="F51" s="326"/>
      <c r="G51" s="326"/>
      <c r="H51" s="356"/>
      <c r="I51" s="357"/>
      <c r="J51" s="356"/>
      <c r="K51" s="357"/>
      <c r="L51" s="356"/>
      <c r="M51" s="357"/>
      <c r="N51" s="356"/>
      <c r="O51" s="357"/>
      <c r="P51" s="404"/>
      <c r="Q51" s="402"/>
      <c r="R51" s="326"/>
      <c r="S51" s="326"/>
      <c r="T51" s="326"/>
      <c r="U51" s="326"/>
    </row>
    <row r="52" spans="1:21" ht="15.75">
      <c r="A52" s="579"/>
      <c r="B52" s="579"/>
      <c r="C52" s="326"/>
      <c r="D52" s="326"/>
      <c r="E52" s="326"/>
      <c r="F52" s="326"/>
      <c r="G52" s="326"/>
      <c r="H52" s="356"/>
      <c r="I52" s="357"/>
      <c r="J52" s="356"/>
      <c r="K52" s="357"/>
      <c r="L52" s="356"/>
      <c r="M52" s="357"/>
      <c r="N52" s="356"/>
      <c r="O52" s="357"/>
      <c r="P52" s="404"/>
      <c r="Q52" s="402"/>
      <c r="R52" s="326"/>
      <c r="S52" s="326"/>
      <c r="T52" s="326"/>
      <c r="U52" s="326"/>
    </row>
    <row r="53" spans="1:21" ht="15.75">
      <c r="A53" s="579"/>
      <c r="B53" s="579"/>
      <c r="C53" s="326"/>
      <c r="D53" s="326"/>
      <c r="E53" s="326"/>
      <c r="F53" s="326"/>
      <c r="G53" s="326"/>
      <c r="H53" s="356"/>
      <c r="I53" s="357"/>
      <c r="J53" s="356"/>
      <c r="K53" s="357"/>
      <c r="L53" s="356"/>
      <c r="M53" s="357"/>
      <c r="N53" s="356"/>
      <c r="O53" s="357"/>
      <c r="P53" s="404"/>
      <c r="Q53" s="402"/>
      <c r="R53" s="326"/>
      <c r="S53" s="326"/>
      <c r="T53" s="326"/>
      <c r="U53" s="326"/>
    </row>
    <row r="54" spans="1:21" ht="15.75">
      <c r="A54" s="579"/>
      <c r="B54" s="579"/>
      <c r="C54" s="326"/>
      <c r="D54" s="326"/>
      <c r="E54" s="326"/>
      <c r="F54" s="326"/>
      <c r="G54" s="326"/>
      <c r="H54" s="356"/>
      <c r="I54" s="357"/>
      <c r="J54" s="356"/>
      <c r="K54" s="357"/>
      <c r="L54" s="356"/>
      <c r="M54" s="357"/>
      <c r="N54" s="356"/>
      <c r="O54" s="357"/>
      <c r="P54" s="404"/>
      <c r="Q54" s="402"/>
      <c r="R54" s="326"/>
      <c r="S54" s="326"/>
      <c r="T54" s="326"/>
      <c r="U54" s="326"/>
    </row>
    <row r="55" spans="1:21" ht="15.75">
      <c r="A55" s="579"/>
      <c r="B55" s="579"/>
      <c r="C55" s="326"/>
      <c r="D55" s="326"/>
      <c r="E55" s="326"/>
      <c r="F55" s="326"/>
      <c r="G55" s="326"/>
      <c r="H55" s="356"/>
      <c r="I55" s="357"/>
      <c r="J55" s="356"/>
      <c r="K55" s="357"/>
      <c r="L55" s="356"/>
      <c r="M55" s="357"/>
      <c r="N55" s="356"/>
      <c r="O55" s="357"/>
      <c r="P55" s="404"/>
      <c r="Q55" s="402"/>
      <c r="R55" s="326"/>
      <c r="S55" s="326"/>
      <c r="T55" s="326"/>
      <c r="U55" s="326"/>
    </row>
    <row r="56" spans="1:21" ht="15.75">
      <c r="A56" s="579"/>
      <c r="B56" s="579"/>
      <c r="C56" s="326"/>
      <c r="D56" s="326"/>
      <c r="E56" s="326"/>
      <c r="F56" s="326"/>
      <c r="G56" s="326"/>
      <c r="H56" s="356"/>
      <c r="I56" s="357"/>
      <c r="J56" s="356"/>
      <c r="K56" s="357"/>
      <c r="L56" s="356"/>
      <c r="M56" s="357"/>
      <c r="N56" s="356"/>
      <c r="O56" s="357"/>
      <c r="P56" s="404"/>
      <c r="Q56" s="402"/>
      <c r="R56" s="326"/>
      <c r="S56" s="326"/>
      <c r="T56" s="326"/>
      <c r="U56" s="326"/>
    </row>
    <row r="57" spans="1:21" ht="15.75">
      <c r="A57" s="579"/>
      <c r="B57" s="579"/>
      <c r="C57" s="326"/>
      <c r="D57" s="326"/>
      <c r="E57" s="326"/>
      <c r="F57" s="326"/>
      <c r="G57" s="326"/>
      <c r="H57" s="356"/>
      <c r="I57" s="357"/>
      <c r="J57" s="356"/>
      <c r="K57" s="357"/>
      <c r="L57" s="356"/>
      <c r="M57" s="357"/>
      <c r="N57" s="356"/>
      <c r="O57" s="357"/>
      <c r="P57" s="404"/>
      <c r="Q57" s="402"/>
      <c r="R57" s="326"/>
      <c r="S57" s="326"/>
      <c r="T57" s="326"/>
      <c r="U57" s="326"/>
    </row>
    <row r="58" spans="1:21" ht="15.75">
      <c r="A58" s="579"/>
      <c r="B58" s="579"/>
      <c r="C58" s="326"/>
      <c r="D58" s="326"/>
      <c r="E58" s="326"/>
      <c r="F58" s="326"/>
      <c r="G58" s="326"/>
      <c r="H58" s="356"/>
      <c r="I58" s="357"/>
      <c r="J58" s="356"/>
      <c r="K58" s="357"/>
      <c r="L58" s="356"/>
      <c r="M58" s="357"/>
      <c r="N58" s="356"/>
      <c r="O58" s="357"/>
      <c r="P58" s="404"/>
      <c r="Q58" s="402"/>
      <c r="R58" s="326"/>
      <c r="S58" s="326"/>
      <c r="T58" s="326"/>
      <c r="U58" s="326"/>
    </row>
    <row r="59" spans="1:21" ht="15.75">
      <c r="A59" s="579"/>
      <c r="B59" s="579"/>
      <c r="C59" s="326"/>
      <c r="D59" s="326"/>
      <c r="E59" s="326"/>
      <c r="F59" s="326"/>
      <c r="G59" s="326"/>
      <c r="H59" s="356"/>
      <c r="I59" s="357"/>
      <c r="J59" s="356"/>
      <c r="K59" s="357"/>
      <c r="L59" s="356"/>
      <c r="M59" s="357"/>
      <c r="N59" s="356"/>
      <c r="O59" s="357"/>
      <c r="P59" s="404"/>
      <c r="Q59" s="402"/>
      <c r="R59" s="326"/>
      <c r="S59" s="326"/>
      <c r="T59" s="326"/>
      <c r="U59" s="326"/>
    </row>
    <row r="60" spans="1:21" ht="15.75">
      <c r="A60" s="579"/>
      <c r="B60" s="579"/>
      <c r="C60" s="326"/>
      <c r="D60" s="326"/>
      <c r="E60" s="326"/>
      <c r="F60" s="326"/>
      <c r="G60" s="326"/>
      <c r="H60" s="356"/>
      <c r="I60" s="357"/>
      <c r="J60" s="356"/>
      <c r="K60" s="357"/>
      <c r="L60" s="356"/>
      <c r="M60" s="357"/>
      <c r="N60" s="356"/>
      <c r="O60" s="357"/>
      <c r="P60" s="404"/>
      <c r="Q60" s="402"/>
      <c r="R60" s="326"/>
      <c r="S60" s="326"/>
      <c r="T60" s="326"/>
      <c r="U60" s="326"/>
    </row>
    <row r="61" spans="1:21" ht="15.75">
      <c r="A61" s="579"/>
      <c r="B61" s="579"/>
      <c r="C61" s="326"/>
      <c r="D61" s="326"/>
      <c r="E61" s="326"/>
      <c r="F61" s="326"/>
      <c r="G61" s="326"/>
      <c r="H61" s="356"/>
      <c r="I61" s="357"/>
      <c r="J61" s="356"/>
      <c r="K61" s="357"/>
      <c r="L61" s="356"/>
      <c r="M61" s="357"/>
      <c r="N61" s="356"/>
      <c r="O61" s="357"/>
      <c r="P61" s="404"/>
      <c r="Q61" s="402"/>
      <c r="R61" s="326"/>
      <c r="S61" s="326"/>
      <c r="T61" s="326"/>
      <c r="U61" s="326"/>
    </row>
    <row r="62" spans="1:21" ht="15.75">
      <c r="A62" s="580"/>
      <c r="B62" s="580"/>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c r="A63" s="578"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c r="A64" s="579"/>
      <c r="B64" s="415"/>
      <c r="C64" s="326"/>
      <c r="D64" s="326"/>
      <c r="E64" s="326"/>
      <c r="F64" s="326"/>
      <c r="G64" s="326"/>
      <c r="H64" s="356"/>
      <c r="I64" s="357"/>
      <c r="J64" s="356"/>
      <c r="K64" s="357"/>
      <c r="L64" s="356"/>
      <c r="M64" s="357"/>
      <c r="N64" s="356"/>
      <c r="O64" s="357"/>
      <c r="P64" s="404"/>
      <c r="Q64" s="402"/>
      <c r="R64" s="326"/>
      <c r="S64" s="326"/>
      <c r="T64" s="326"/>
      <c r="U64" s="326"/>
    </row>
    <row r="65" spans="1:21" ht="15.75">
      <c r="A65" s="579"/>
      <c r="B65" s="415"/>
      <c r="C65" s="326"/>
      <c r="D65" s="326"/>
      <c r="E65" s="326"/>
      <c r="F65" s="326"/>
      <c r="G65" s="326"/>
      <c r="H65" s="356"/>
      <c r="I65" s="357"/>
      <c r="J65" s="356"/>
      <c r="K65" s="357"/>
      <c r="L65" s="356"/>
      <c r="M65" s="357"/>
      <c r="N65" s="356"/>
      <c r="O65" s="357"/>
      <c r="P65" s="404"/>
      <c r="Q65" s="402"/>
      <c r="R65" s="326"/>
      <c r="S65" s="326"/>
      <c r="T65" s="326"/>
      <c r="U65" s="326"/>
    </row>
    <row r="66" spans="1:21" ht="15.75">
      <c r="A66" s="579"/>
      <c r="B66" s="415"/>
      <c r="C66" s="326"/>
      <c r="D66" s="326"/>
      <c r="E66" s="326"/>
      <c r="F66" s="326"/>
      <c r="G66" s="326"/>
      <c r="H66" s="356"/>
      <c r="I66" s="357"/>
      <c r="J66" s="356"/>
      <c r="K66" s="357"/>
      <c r="L66" s="356"/>
      <c r="M66" s="357"/>
      <c r="N66" s="356"/>
      <c r="O66" s="357"/>
      <c r="P66" s="404"/>
      <c r="Q66" s="402"/>
      <c r="R66" s="326"/>
      <c r="S66" s="326"/>
      <c r="T66" s="326"/>
      <c r="U66" s="326"/>
    </row>
    <row r="67" spans="1:21" ht="15.75">
      <c r="A67" s="579"/>
      <c r="B67" s="415"/>
      <c r="C67" s="326"/>
      <c r="D67" s="326"/>
      <c r="E67" s="326"/>
      <c r="F67" s="326"/>
      <c r="G67" s="326"/>
      <c r="H67" s="356"/>
      <c r="I67" s="357"/>
      <c r="J67" s="356"/>
      <c r="K67" s="357"/>
      <c r="L67" s="356"/>
      <c r="M67" s="357"/>
      <c r="N67" s="356"/>
      <c r="O67" s="357"/>
      <c r="P67" s="404"/>
      <c r="Q67" s="402"/>
      <c r="R67" s="326"/>
      <c r="S67" s="326"/>
      <c r="T67" s="326"/>
      <c r="U67" s="326"/>
    </row>
    <row r="68" spans="1:21" ht="15.75">
      <c r="A68" s="579"/>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c r="A69" s="580"/>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c r="C77" s="465"/>
    </row>
    <row r="78" spans="1:21">
      <c r="C78" s="465"/>
    </row>
    <row r="79" spans="1:21">
      <c r="C79" s="465"/>
    </row>
    <row r="80" spans="1:21">
      <c r="C80" s="465"/>
    </row>
    <row r="81" spans="3:3">
      <c r="C81" s="465"/>
    </row>
    <row r="82" spans="3:3">
      <c r="C82" s="465"/>
    </row>
    <row r="83" spans="3:3">
      <c r="C83" s="465"/>
    </row>
    <row r="84" spans="3:3">
      <c r="C84" s="465"/>
    </row>
    <row r="85" spans="3:3">
      <c r="C85" s="465"/>
    </row>
    <row r="86" spans="3:3">
      <c r="C86" s="465"/>
    </row>
    <row r="87" spans="3:3">
      <c r="C87" s="465"/>
    </row>
    <row r="88" spans="3:3">
      <c r="C88" s="465"/>
    </row>
    <row r="89" spans="3:3">
      <c r="C89" s="465"/>
    </row>
    <row r="90" spans="3:3">
      <c r="C90" s="465"/>
    </row>
    <row r="91" spans="3:3">
      <c r="C91" s="465"/>
    </row>
    <row r="92" spans="3:3">
      <c r="C92" s="465"/>
    </row>
    <row r="93" spans="3:3">
      <c r="C93" s="46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ColWidth="11.42578125" defaultRowHeight="1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c r="A1" s="410"/>
      <c r="B1" s="410"/>
      <c r="C1" s="410"/>
      <c r="D1" s="410"/>
      <c r="E1" s="410"/>
      <c r="F1" s="626" t="s">
        <v>1511</v>
      </c>
      <c r="G1" s="626"/>
      <c r="H1" s="626"/>
      <c r="I1" s="626"/>
      <c r="J1" s="626"/>
      <c r="K1" s="626"/>
      <c r="L1" s="626"/>
      <c r="M1" s="626"/>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c r="A7" s="566" t="s">
        <v>96</v>
      </c>
      <c r="B7" s="565" t="s">
        <v>110</v>
      </c>
      <c r="C7" s="568" t="s">
        <v>1537</v>
      </c>
      <c r="D7" s="568" t="s">
        <v>1538</v>
      </c>
      <c r="E7" s="568" t="s">
        <v>86</v>
      </c>
      <c r="F7" s="568" t="s">
        <v>391</v>
      </c>
      <c r="G7" s="568" t="s">
        <v>87</v>
      </c>
      <c r="H7" s="571" t="s">
        <v>99</v>
      </c>
      <c r="I7" s="577"/>
      <c r="J7" s="577"/>
      <c r="K7" s="577"/>
      <c r="L7" s="577"/>
      <c r="M7" s="577"/>
      <c r="N7" s="577"/>
      <c r="O7" s="572"/>
      <c r="P7" s="573" t="s">
        <v>100</v>
      </c>
      <c r="Q7" s="574"/>
      <c r="R7" s="565" t="s">
        <v>102</v>
      </c>
      <c r="S7" s="565" t="s">
        <v>109</v>
      </c>
      <c r="T7" s="565" t="s">
        <v>108</v>
      </c>
      <c r="U7" s="562" t="s">
        <v>88</v>
      </c>
    </row>
    <row r="8" spans="1:42" ht="15" customHeight="1">
      <c r="A8" s="566"/>
      <c r="B8" s="566"/>
      <c r="C8" s="569"/>
      <c r="D8" s="569"/>
      <c r="E8" s="569"/>
      <c r="F8" s="569"/>
      <c r="G8" s="569"/>
      <c r="H8" s="571" t="s">
        <v>103</v>
      </c>
      <c r="I8" s="572"/>
      <c r="J8" s="571" t="s">
        <v>104</v>
      </c>
      <c r="K8" s="572"/>
      <c r="L8" s="571" t="s">
        <v>105</v>
      </c>
      <c r="M8" s="572"/>
      <c r="N8" s="571" t="s">
        <v>106</v>
      </c>
      <c r="O8" s="572"/>
      <c r="P8" s="575"/>
      <c r="Q8" s="576"/>
      <c r="R8" s="566"/>
      <c r="S8" s="566"/>
      <c r="T8" s="566"/>
      <c r="U8" s="563"/>
    </row>
    <row r="9" spans="1:42" ht="25.5">
      <c r="A9" s="567"/>
      <c r="B9" s="567"/>
      <c r="C9" s="570"/>
      <c r="D9" s="570"/>
      <c r="E9" s="570"/>
      <c r="F9" s="570"/>
      <c r="G9" s="570"/>
      <c r="H9" s="441" t="s">
        <v>107</v>
      </c>
      <c r="I9" s="441" t="s">
        <v>12</v>
      </c>
      <c r="J9" s="441" t="s">
        <v>107</v>
      </c>
      <c r="K9" s="441" t="s">
        <v>12</v>
      </c>
      <c r="L9" s="441" t="s">
        <v>107</v>
      </c>
      <c r="M9" s="441" t="s">
        <v>12</v>
      </c>
      <c r="N9" s="441" t="s">
        <v>107</v>
      </c>
      <c r="O9" s="441" t="s">
        <v>12</v>
      </c>
      <c r="P9" s="441" t="s">
        <v>107</v>
      </c>
      <c r="Q9" s="441" t="s">
        <v>12</v>
      </c>
      <c r="R9" s="567"/>
      <c r="S9" s="567"/>
      <c r="T9" s="567"/>
      <c r="U9" s="564"/>
    </row>
    <row r="10" spans="1:42" ht="15.7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c r="A11" s="585" t="s">
        <v>1507</v>
      </c>
      <c r="B11" s="627"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c r="A12" s="585"/>
      <c r="B12" s="628"/>
      <c r="C12" s="498"/>
      <c r="D12" s="498"/>
      <c r="E12" s="498"/>
      <c r="F12" s="499"/>
      <c r="G12" s="498"/>
      <c r="H12" s="500"/>
      <c r="I12" s="500"/>
      <c r="J12" s="500"/>
      <c r="K12" s="500"/>
      <c r="L12" s="500"/>
      <c r="M12" s="500"/>
      <c r="N12" s="500"/>
      <c r="O12" s="500"/>
      <c r="P12" s="500"/>
      <c r="Q12" s="500"/>
      <c r="R12" s="501"/>
      <c r="S12" s="501"/>
      <c r="T12" s="501"/>
      <c r="U12" s="502"/>
    </row>
    <row r="13" spans="1:42" s="503" customFormat="1" ht="15.75">
      <c r="A13" s="585"/>
      <c r="B13" s="628"/>
      <c r="C13" s="498"/>
      <c r="D13" s="498"/>
      <c r="E13" s="498"/>
      <c r="F13" s="499"/>
      <c r="G13" s="498"/>
      <c r="H13" s="500"/>
      <c r="I13" s="500"/>
      <c r="J13" s="500"/>
      <c r="K13" s="500"/>
      <c r="L13" s="500"/>
      <c r="M13" s="500"/>
      <c r="N13" s="500"/>
      <c r="O13" s="500"/>
      <c r="P13" s="500"/>
      <c r="Q13" s="500"/>
      <c r="R13" s="501"/>
      <c r="S13" s="501"/>
      <c r="T13" s="501"/>
      <c r="U13" s="502"/>
    </row>
    <row r="14" spans="1:42" s="503" customFormat="1" ht="15.75">
      <c r="A14" s="585"/>
      <c r="B14" s="628"/>
      <c r="C14" s="498"/>
      <c r="D14" s="498"/>
      <c r="E14" s="498"/>
      <c r="F14" s="499"/>
      <c r="G14" s="498"/>
      <c r="H14" s="500"/>
      <c r="I14" s="500"/>
      <c r="J14" s="500"/>
      <c r="K14" s="500"/>
      <c r="L14" s="500"/>
      <c r="M14" s="500"/>
      <c r="N14" s="500"/>
      <c r="O14" s="500"/>
      <c r="P14" s="500"/>
      <c r="Q14" s="500"/>
      <c r="R14" s="501"/>
      <c r="S14" s="501"/>
      <c r="T14" s="501"/>
      <c r="U14" s="502"/>
    </row>
    <row r="15" spans="1:42" s="503" customFormat="1" ht="15.75">
      <c r="A15" s="585"/>
      <c r="B15" s="628"/>
      <c r="C15" s="498"/>
      <c r="D15" s="498"/>
      <c r="E15" s="498"/>
      <c r="F15" s="499"/>
      <c r="G15" s="498"/>
      <c r="H15" s="500"/>
      <c r="I15" s="500"/>
      <c r="J15" s="500"/>
      <c r="K15" s="500"/>
      <c r="L15" s="500"/>
      <c r="M15" s="500"/>
      <c r="N15" s="500"/>
      <c r="O15" s="500"/>
      <c r="P15" s="500"/>
      <c r="Q15" s="500"/>
      <c r="R15" s="501"/>
      <c r="S15" s="501"/>
      <c r="T15" s="501"/>
      <c r="U15" s="502"/>
    </row>
    <row r="16" spans="1:42" s="503" customFormat="1" ht="15.75">
      <c r="A16" s="585"/>
      <c r="B16" s="628"/>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c r="A17" s="585"/>
      <c r="B17" s="629"/>
      <c r="C17" s="498"/>
      <c r="D17" s="498"/>
      <c r="E17" s="498"/>
      <c r="F17" s="499"/>
      <c r="G17" s="498"/>
      <c r="H17" s="500"/>
      <c r="I17" s="500"/>
      <c r="J17" s="500"/>
      <c r="K17" s="500"/>
      <c r="L17" s="500"/>
      <c r="M17" s="500"/>
      <c r="N17" s="500"/>
      <c r="O17" s="500"/>
      <c r="P17" s="500"/>
      <c r="Q17" s="500"/>
      <c r="R17" s="501"/>
      <c r="S17" s="501"/>
      <c r="T17" s="501"/>
      <c r="U17" s="502"/>
    </row>
    <row r="18" spans="1:21" ht="15.75" customHeight="1">
      <c r="A18" s="585"/>
      <c r="B18" s="578"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c r="A19" s="585"/>
      <c r="B19" s="579"/>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c r="A20" s="585"/>
      <c r="B20" s="579"/>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c r="A21" s="585"/>
      <c r="B21" s="579"/>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c r="A22" s="585"/>
      <c r="B22" s="578"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c r="A23" s="585"/>
      <c r="B23" s="579"/>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c r="A24" s="585"/>
      <c r="B24" s="579"/>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c r="A25" s="585"/>
      <c r="B25" s="580"/>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c r="A26" s="585"/>
      <c r="B26" s="578"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c r="A27" s="585"/>
      <c r="B27" s="579"/>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c r="A28" s="585"/>
      <c r="B28" s="579"/>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c r="A29" s="585"/>
      <c r="B29" s="580"/>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c r="A30" s="585"/>
      <c r="B30" s="625"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c r="A31" s="585"/>
      <c r="B31" s="625"/>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c r="A32" s="585"/>
      <c r="B32" s="625"/>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c r="A33" s="585"/>
      <c r="B33" s="625"/>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c r="A34" s="585"/>
      <c r="B34" s="625"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c r="A35" s="585"/>
      <c r="B35" s="625"/>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c r="A36" s="585"/>
      <c r="B36" s="625"/>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c r="A37" s="586"/>
      <c r="B37" s="625"/>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c r="A38" s="625" t="s">
        <v>1508</v>
      </c>
      <c r="B38" s="578"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c r="A39" s="625"/>
      <c r="B39" s="579"/>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c r="A40" s="625"/>
      <c r="B40" s="579"/>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c r="A41" s="625"/>
      <c r="B41" s="580"/>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c r="A42" s="625"/>
      <c r="B42" s="578"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c r="A43" s="625"/>
      <c r="B43" s="579"/>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c r="A44" s="625"/>
      <c r="B44" s="579"/>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c r="A45" s="625"/>
      <c r="B45" s="580"/>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c r="A46" s="578" t="s">
        <v>1509</v>
      </c>
      <c r="B46" s="625"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c r="A47" s="579"/>
      <c r="B47" s="625"/>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c r="A48" s="579"/>
      <c r="B48" s="625"/>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c r="A49" s="579"/>
      <c r="B49" s="625"/>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c r="A50" s="579"/>
      <c r="B50" s="625"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c r="A51" s="579"/>
      <c r="B51" s="625"/>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c r="A52" s="579"/>
      <c r="B52" s="625"/>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c r="A53" s="579"/>
      <c r="B53" s="625"/>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c r="A54" s="579"/>
      <c r="B54" s="578"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c r="A55" s="579"/>
      <c r="B55" s="579"/>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c r="A56" s="579"/>
      <c r="B56" s="579"/>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c r="A57" s="580"/>
      <c r="B57" s="580"/>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c r="A58" s="578" t="s">
        <v>1510</v>
      </c>
      <c r="B58" s="578"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c r="A59" s="579"/>
      <c r="B59" s="579"/>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c r="A60" s="579"/>
      <c r="B60" s="579"/>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c r="A61" s="579"/>
      <c r="B61" s="580"/>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c r="A62" s="579"/>
      <c r="B62" s="578"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c r="A63" s="579"/>
      <c r="B63" s="579"/>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c r="A64" s="579"/>
      <c r="B64" s="579"/>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c r="A65" s="579"/>
      <c r="B65" s="580"/>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c r="A66" s="579"/>
      <c r="B66" s="578"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c r="A67" s="579"/>
      <c r="B67" s="579"/>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c r="A68" s="579"/>
      <c r="B68" s="579"/>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c r="A69" s="579"/>
      <c r="B69" s="580"/>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c r="A70" s="579"/>
      <c r="B70" s="578"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c r="A71" s="579"/>
      <c r="B71" s="579"/>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c r="A72" s="579"/>
      <c r="B72" s="579"/>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c r="A73" s="580"/>
      <c r="B73" s="580"/>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10;"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550" activePane="bottomLeft" state="frozen"/>
      <selection activeCell="A11" sqref="A11"/>
      <selection pane="bottomLeft" activeCell="A566" sqref="A566"/>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c r="K2" s="160"/>
      <c r="Z2" s="467"/>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59" t="s">
        <v>392</v>
      </c>
      <c r="L10" s="559"/>
      <c r="M10" s="559"/>
      <c r="N10" s="559"/>
      <c r="O10" s="559"/>
      <c r="P10" s="559"/>
      <c r="Q10" s="559"/>
      <c r="R10" s="559"/>
      <c r="S10" s="559"/>
      <c r="T10" s="559"/>
      <c r="U10" s="559"/>
      <c r="V10" s="559"/>
      <c r="W10" s="559"/>
      <c r="X10" s="559"/>
      <c r="Y10" s="559"/>
      <c r="Z10" s="559"/>
      <c r="AA10" s="559"/>
    </row>
    <row r="11" spans="1:571" ht="79.5" thickBot="1">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c r="A12" s="374"/>
      <c r="B12" s="187" t="s">
        <v>250</v>
      </c>
      <c r="C12" s="188" t="s">
        <v>133</v>
      </c>
      <c r="D12" s="189">
        <f>D13+D47+D83+D89+D96</f>
        <v>4050000</v>
      </c>
      <c r="E12" s="189">
        <f>E13+E47+E83+E89+E96</f>
        <v>0</v>
      </c>
      <c r="F12" s="189">
        <f t="shared" ref="F12:F106" si="0">D12+E12</f>
        <v>4050000</v>
      </c>
      <c r="G12" s="189">
        <f>G13+G47+G83+G89+G96</f>
        <v>0</v>
      </c>
      <c r="H12" s="189">
        <f>F12-G12</f>
        <v>4050000</v>
      </c>
      <c r="I12" s="189">
        <f>I13+I47+I83+I89+I96</f>
        <v>0</v>
      </c>
      <c r="J12" s="189">
        <f>F12-I12</f>
        <v>4050000</v>
      </c>
      <c r="K12" s="189">
        <f t="shared" ref="K12:AD12" si="1">K13+K47+K83+K89+K96</f>
        <v>0</v>
      </c>
      <c r="L12" s="189">
        <f t="shared" si="1"/>
        <v>0</v>
      </c>
      <c r="M12" s="189">
        <f t="shared" si="1"/>
        <v>0</v>
      </c>
      <c r="N12" s="189">
        <f t="shared" si="1"/>
        <v>0</v>
      </c>
      <c r="O12" s="189">
        <f t="shared" si="1"/>
        <v>4050000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4050000</v>
      </c>
      <c r="AC12" s="189">
        <f t="shared" si="1"/>
        <v>0</v>
      </c>
      <c r="AD12" s="189">
        <f t="shared" si="1"/>
        <v>0</v>
      </c>
      <c r="AE12" s="189">
        <f>AB12+AC12+AD12</f>
        <v>4050000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4050000</v>
      </c>
    </row>
    <row r="13" spans="1:571">
      <c r="B13" s="190" t="s">
        <v>251</v>
      </c>
      <c r="C13" s="191" t="s">
        <v>134</v>
      </c>
      <c r="D13" s="192">
        <f>SUM(D14:D46)</f>
        <v>4050000</v>
      </c>
      <c r="E13" s="192">
        <f>SUM(E14:E46)</f>
        <v>0</v>
      </c>
      <c r="F13" s="192">
        <f t="shared" si="0"/>
        <v>4050000</v>
      </c>
      <c r="G13" s="192">
        <f>SUM(G14:G46)</f>
        <v>0</v>
      </c>
      <c r="H13" s="192">
        <f t="shared" ref="H13:H220" si="4">F13-G13</f>
        <v>4050000</v>
      </c>
      <c r="I13" s="192">
        <f>SUM(I14:I46)</f>
        <v>0</v>
      </c>
      <c r="J13" s="192">
        <f t="shared" ref="J13:J220" si="5">F13-I13</f>
        <v>4050000</v>
      </c>
      <c r="K13" s="192">
        <f t="shared" ref="K13:AD13" si="6">SUM(K14:K46)</f>
        <v>0</v>
      </c>
      <c r="L13" s="192">
        <f t="shared" si="6"/>
        <v>0</v>
      </c>
      <c r="M13" s="192">
        <f t="shared" si="6"/>
        <v>0</v>
      </c>
      <c r="N13" s="192">
        <f t="shared" si="6"/>
        <v>0</v>
      </c>
      <c r="O13" s="192">
        <f t="shared" si="6"/>
        <v>4050000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4050000</v>
      </c>
      <c r="AC13" s="192">
        <f t="shared" si="6"/>
        <v>0</v>
      </c>
      <c r="AD13" s="192">
        <f t="shared" si="6"/>
        <v>0</v>
      </c>
      <c r="AE13" s="192">
        <f t="shared" ref="AE13:AE220" si="9">AB13+AC13+AD13</f>
        <v>4050000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4050000</v>
      </c>
    </row>
    <row r="14" spans="1:571">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3600000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3600000</v>
      </c>
      <c r="G15" s="183"/>
      <c r="H15" s="183">
        <f t="shared" si="4"/>
        <v>3600000</v>
      </c>
      <c r="I15" s="183"/>
      <c r="J15" s="183">
        <f t="shared" si="5"/>
        <v>3600000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3600000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3600000</v>
      </c>
    </row>
    <row r="16" spans="1:571">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300000</v>
      </c>
      <c r="G28" s="183"/>
      <c r="H28" s="183">
        <f t="shared" si="15"/>
        <v>300000</v>
      </c>
      <c r="I28" s="183"/>
      <c r="J28" s="183">
        <f t="shared" si="16"/>
        <v>300000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300000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300000</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150000</v>
      </c>
      <c r="G29" s="183"/>
      <c r="H29" s="183">
        <f t="shared" ref="H29:H30" si="39">F29-G29</f>
        <v>150000</v>
      </c>
      <c r="I29" s="183"/>
      <c r="J29" s="183">
        <f t="shared" ref="J29:J30" si="40">F29-I29</f>
        <v>150000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150000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150000</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276</v>
      </c>
      <c r="C106" s="179" t="s">
        <v>160</v>
      </c>
      <c r="D106" s="180">
        <f>D107+D118+D133+D149+D164+D190+D207+D214</f>
        <v>1360000</v>
      </c>
      <c r="E106" s="180">
        <f>E107+E118+E133+E149+E164+E190+E207+E214</f>
        <v>66650</v>
      </c>
      <c r="F106" s="180">
        <f t="shared" si="0"/>
        <v>1426650</v>
      </c>
      <c r="G106" s="180">
        <f>G107+G118+G133+G149+G164+G190+G207+G214</f>
        <v>0</v>
      </c>
      <c r="H106" s="180">
        <f t="shared" si="4"/>
        <v>1426650</v>
      </c>
      <c r="I106" s="180">
        <f>I107+I118+I133+I149+I164+I190+I207+I214</f>
        <v>0</v>
      </c>
      <c r="J106" s="180">
        <f t="shared" si="5"/>
        <v>1426650</v>
      </c>
      <c r="K106" s="180">
        <f t="shared" ref="K106:AD106" si="297">K107+K118+K133+K149+K164+K190+K207+K214</f>
        <v>0</v>
      </c>
      <c r="L106" s="180">
        <f t="shared" si="297"/>
        <v>0</v>
      </c>
      <c r="M106" s="180">
        <f t="shared" si="297"/>
        <v>0</v>
      </c>
      <c r="N106" s="180">
        <f t="shared" si="297"/>
        <v>0</v>
      </c>
      <c r="O106" s="180">
        <f t="shared" si="297"/>
        <v>1426650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150000</v>
      </c>
      <c r="AC106" s="180">
        <f t="shared" si="297"/>
        <v>1251650</v>
      </c>
      <c r="AD106" s="180">
        <f t="shared" si="297"/>
        <v>0</v>
      </c>
      <c r="AE106" s="180">
        <f t="shared" si="9"/>
        <v>1401650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25000</v>
      </c>
      <c r="AM106" s="180">
        <f t="shared" si="11"/>
        <v>25000</v>
      </c>
      <c r="AN106" s="180">
        <f>AN107+AN118+AN133+AN149+AN164+AN190+AN207+AN214</f>
        <v>0</v>
      </c>
      <c r="AO106" s="180">
        <f>AO107+AO118+AO133+AO149+AO164+AO190+AO207+AO214</f>
        <v>0</v>
      </c>
      <c r="AP106" s="180">
        <f>AP107+AP118+AP133+AP149+AP164+AP190+AP207+AP214</f>
        <v>0</v>
      </c>
      <c r="AQ106" s="180">
        <f t="shared" si="12"/>
        <v>0</v>
      </c>
      <c r="AR106" s="180">
        <f t="shared" si="13"/>
        <v>1426650</v>
      </c>
    </row>
    <row r="107" spans="2:44">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283</v>
      </c>
      <c r="C133" s="191" t="s">
        <v>167</v>
      </c>
      <c r="D133" s="192">
        <f>SUM(D134:D148)</f>
        <v>136000</v>
      </c>
      <c r="E133" s="192">
        <f>SUM(E134:E148)</f>
        <v>0</v>
      </c>
      <c r="F133" s="192">
        <f t="shared" si="300"/>
        <v>136000</v>
      </c>
      <c r="G133" s="192">
        <f t="shared" ref="G133:I133" si="374">SUM(G134:G148)</f>
        <v>0</v>
      </c>
      <c r="H133" s="192">
        <f t="shared" si="4"/>
        <v>136000</v>
      </c>
      <c r="I133" s="192">
        <f t="shared" si="374"/>
        <v>0</v>
      </c>
      <c r="J133" s="192">
        <f t="shared" si="5"/>
        <v>136000</v>
      </c>
      <c r="K133" s="192">
        <f t="shared" ref="K133:AP133" si="375">SUM(K134:K148)</f>
        <v>0</v>
      </c>
      <c r="L133" s="192">
        <f t="shared" si="375"/>
        <v>0</v>
      </c>
      <c r="M133" s="192">
        <f t="shared" si="375"/>
        <v>0</v>
      </c>
      <c r="N133" s="192">
        <f t="shared" si="375"/>
        <v>0</v>
      </c>
      <c r="O133" s="192">
        <f t="shared" si="375"/>
        <v>136000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136000</v>
      </c>
      <c r="AD133" s="192">
        <f t="shared" si="375"/>
        <v>0</v>
      </c>
      <c r="AE133" s="192">
        <f t="shared" si="9"/>
        <v>136000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136000</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50000</v>
      </c>
      <c r="G142" s="183"/>
      <c r="H142" s="183">
        <f t="shared" si="388"/>
        <v>50000</v>
      </c>
      <c r="I142" s="183"/>
      <c r="J142" s="183">
        <f t="shared" si="389"/>
        <v>50000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50000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50000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86000</v>
      </c>
      <c r="G145" s="183"/>
      <c r="H145" s="183">
        <f t="shared" si="380"/>
        <v>86000</v>
      </c>
      <c r="I145" s="183"/>
      <c r="J145" s="183">
        <f t="shared" si="381"/>
        <v>86000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86000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86000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86000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86000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286</v>
      </c>
      <c r="C149" s="191" t="s">
        <v>170</v>
      </c>
      <c r="D149" s="192">
        <f>SUM(D150:D163)</f>
        <v>120000</v>
      </c>
      <c r="E149" s="192">
        <f>SUM(E150:E163)</f>
        <v>30000</v>
      </c>
      <c r="F149" s="192">
        <f t="shared" si="300"/>
        <v>150000</v>
      </c>
      <c r="G149" s="192">
        <f>SUM(G150:G163)</f>
        <v>0</v>
      </c>
      <c r="H149" s="192">
        <f t="shared" si="4"/>
        <v>150000</v>
      </c>
      <c r="I149" s="192">
        <f>SUM(I150:I163)</f>
        <v>0</v>
      </c>
      <c r="J149" s="192">
        <f t="shared" si="5"/>
        <v>150000</v>
      </c>
      <c r="K149" s="192">
        <f t="shared" ref="K149:AD149" si="419">SUM(K150:K163)</f>
        <v>0</v>
      </c>
      <c r="L149" s="192">
        <f t="shared" si="419"/>
        <v>0</v>
      </c>
      <c r="M149" s="192">
        <f t="shared" si="419"/>
        <v>0</v>
      </c>
      <c r="N149" s="192">
        <f t="shared" si="419"/>
        <v>0</v>
      </c>
      <c r="O149" s="192">
        <f t="shared" si="419"/>
        <v>150000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150000</v>
      </c>
      <c r="AC149" s="192">
        <f t="shared" si="419"/>
        <v>0</v>
      </c>
      <c r="AD149" s="192">
        <f t="shared" si="419"/>
        <v>0</v>
      </c>
      <c r="AE149" s="192">
        <f t="shared" si="9"/>
        <v>150000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150000</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158" s="183">
        <f t="shared" si="431"/>
        <v>150000</v>
      </c>
      <c r="G158" s="183"/>
      <c r="H158" s="183">
        <f t="shared" si="432"/>
        <v>150000</v>
      </c>
      <c r="I158" s="183"/>
      <c r="J158" s="183">
        <f t="shared" si="433"/>
        <v>150000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150000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150000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291</v>
      </c>
      <c r="C164" s="191" t="s">
        <v>175</v>
      </c>
      <c r="D164" s="192">
        <f>SUM(D165:D189)</f>
        <v>65000</v>
      </c>
      <c r="E164" s="192">
        <f>SUM(E165:E189)</f>
        <v>1650</v>
      </c>
      <c r="F164" s="192">
        <f t="shared" si="300"/>
        <v>66650</v>
      </c>
      <c r="G164" s="192">
        <f>SUM(G165:G189)</f>
        <v>0</v>
      </c>
      <c r="H164" s="192">
        <f t="shared" si="4"/>
        <v>66650</v>
      </c>
      <c r="I164" s="192">
        <f>SUM(I165:I189)</f>
        <v>0</v>
      </c>
      <c r="J164" s="192">
        <f t="shared" si="5"/>
        <v>66650</v>
      </c>
      <c r="K164" s="192">
        <f t="shared" ref="K164:AD164" si="447">SUM(K165:K189)</f>
        <v>0</v>
      </c>
      <c r="L164" s="192">
        <f t="shared" si="447"/>
        <v>0</v>
      </c>
      <c r="M164" s="192">
        <f t="shared" si="447"/>
        <v>0</v>
      </c>
      <c r="N164" s="192">
        <f t="shared" si="447"/>
        <v>0</v>
      </c>
      <c r="O164" s="192">
        <f t="shared" si="447"/>
        <v>66650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41650</v>
      </c>
      <c r="AD164" s="192">
        <f t="shared" si="447"/>
        <v>0</v>
      </c>
      <c r="AE164" s="192">
        <f t="shared" si="9"/>
        <v>41650</v>
      </c>
      <c r="AF164" s="192">
        <f>SUM(AF165:AF189)</f>
        <v>0</v>
      </c>
      <c r="AG164" s="192">
        <f>SUM(AG165:AG189)</f>
        <v>0</v>
      </c>
      <c r="AH164" s="192">
        <f>SUM(AH165:AH189)</f>
        <v>0</v>
      </c>
      <c r="AI164" s="192">
        <f t="shared" si="10"/>
        <v>0</v>
      </c>
      <c r="AJ164" s="192">
        <f>SUM(AJ165:AJ189)</f>
        <v>0</v>
      </c>
      <c r="AK164" s="192">
        <f>SUM(AK165:AK189)</f>
        <v>0</v>
      </c>
      <c r="AL164" s="192">
        <f>SUM(AL165:AL189)</f>
        <v>25000</v>
      </c>
      <c r="AM164" s="192">
        <f t="shared" si="11"/>
        <v>25000</v>
      </c>
      <c r="AN164" s="192">
        <f>SUM(AN165:AN189)</f>
        <v>0</v>
      </c>
      <c r="AO164" s="192">
        <f>SUM(AO165:AO189)</f>
        <v>0</v>
      </c>
      <c r="AP164" s="192">
        <f>SUM(AP165:AP189)</f>
        <v>0</v>
      </c>
      <c r="AQ164" s="192">
        <f t="shared" si="12"/>
        <v>0</v>
      </c>
      <c r="AR164" s="192">
        <f t="shared" si="13"/>
        <v>66650</v>
      </c>
    </row>
    <row r="165" spans="2: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15000</v>
      </c>
      <c r="G167" s="183"/>
      <c r="H167" s="183">
        <f t="shared" ref="H167" si="460">F167-G167</f>
        <v>15000</v>
      </c>
      <c r="I167" s="183"/>
      <c r="J167" s="183">
        <f t="shared" ref="J167" si="461">F167-I167</f>
        <v>15000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15000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15000</v>
      </c>
    </row>
    <row r="168" spans="2: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v>
      </c>
      <c r="F171" s="183">
        <f t="shared" si="467"/>
        <v>11650</v>
      </c>
      <c r="G171" s="183"/>
      <c r="H171" s="183">
        <f t="shared" si="468"/>
        <v>11650</v>
      </c>
      <c r="I171" s="183"/>
      <c r="J171" s="183">
        <f t="shared" si="469"/>
        <v>11650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11650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11650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11650</v>
      </c>
    </row>
    <row r="172" spans="2: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25000</v>
      </c>
      <c r="G179" s="183"/>
      <c r="H179" s="183">
        <f t="shared" si="476"/>
        <v>25000</v>
      </c>
      <c r="I179" s="183"/>
      <c r="J179" s="183">
        <f t="shared" si="477"/>
        <v>25000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M179" s="183">
        <f t="shared" si="480"/>
        <v>25000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25000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15000</v>
      </c>
      <c r="G187" s="183"/>
      <c r="H187" s="183">
        <f t="shared" si="484"/>
        <v>15000</v>
      </c>
      <c r="I187" s="183"/>
      <c r="J187" s="183">
        <f t="shared" si="485"/>
        <v>15000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15000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15000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298</v>
      </c>
      <c r="C190" s="191" t="s">
        <v>178</v>
      </c>
      <c r="D190" s="192">
        <f>D191+D199</f>
        <v>1039000</v>
      </c>
      <c r="E190" s="192">
        <f>E191+E199</f>
        <v>35000</v>
      </c>
      <c r="F190" s="192">
        <f t="shared" si="300"/>
        <v>1074000</v>
      </c>
      <c r="G190" s="192">
        <f>G191+G199</f>
        <v>0</v>
      </c>
      <c r="H190" s="192">
        <f t="shared" si="4"/>
        <v>1074000</v>
      </c>
      <c r="I190" s="192">
        <f>I191+I199</f>
        <v>0</v>
      </c>
      <c r="J190" s="192">
        <f t="shared" si="5"/>
        <v>1074000</v>
      </c>
      <c r="K190" s="192">
        <f>K191+K199</f>
        <v>0</v>
      </c>
      <c r="L190" s="192">
        <f t="shared" ref="L190:AA190" si="491">L191+L199</f>
        <v>0</v>
      </c>
      <c r="M190" s="192">
        <f t="shared" si="491"/>
        <v>0</v>
      </c>
      <c r="N190" s="192">
        <f t="shared" si="491"/>
        <v>0</v>
      </c>
      <c r="O190" s="192">
        <f t="shared" si="491"/>
        <v>1074000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1074000</v>
      </c>
      <c r="AD190" s="192">
        <f t="shared" ref="AD190" si="495">AD191+AD199</f>
        <v>0</v>
      </c>
      <c r="AE190" s="192">
        <f t="shared" si="9"/>
        <v>1074000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1074000</v>
      </c>
    </row>
    <row r="191" spans="2:44">
      <c r="B191" s="190" t="s">
        <v>299</v>
      </c>
      <c r="C191" s="191" t="s">
        <v>179</v>
      </c>
      <c r="D191" s="192">
        <f>SUM(D192:D198)</f>
        <v>60000</v>
      </c>
      <c r="E191" s="192">
        <f>SUM(E192:E198)</f>
        <v>0</v>
      </c>
      <c r="F191" s="192">
        <f>D191+E191</f>
        <v>60000</v>
      </c>
      <c r="G191" s="192">
        <f>SUM(G192:G198)</f>
        <v>0</v>
      </c>
      <c r="H191" s="192">
        <f>F191-G191</f>
        <v>60000</v>
      </c>
      <c r="I191" s="192">
        <f>SUM(I192:I198)</f>
        <v>0</v>
      </c>
      <c r="J191" s="192">
        <f>F191-I191</f>
        <v>60000</v>
      </c>
      <c r="K191" s="192">
        <f t="shared" ref="K191:AD191" si="505">SUM(K192:K198)</f>
        <v>0</v>
      </c>
      <c r="L191" s="192">
        <f t="shared" si="505"/>
        <v>0</v>
      </c>
      <c r="M191" s="192">
        <f t="shared" si="505"/>
        <v>0</v>
      </c>
      <c r="N191" s="192">
        <f t="shared" si="505"/>
        <v>0</v>
      </c>
      <c r="O191" s="192">
        <f t="shared" si="505"/>
        <v>60000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60000</v>
      </c>
      <c r="AD191" s="192">
        <f t="shared" si="505"/>
        <v>0</v>
      </c>
      <c r="AE191" s="192">
        <f>AB191+AC191+AD191</f>
        <v>60000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60000</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60000</v>
      </c>
      <c r="G193" s="183"/>
      <c r="H193" s="183">
        <f t="shared" ref="H193" si="512">F193-G193</f>
        <v>60000</v>
      </c>
      <c r="I193" s="183"/>
      <c r="J193" s="183">
        <f t="shared" ref="J193" si="513">F193-I193</f>
        <v>60000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60000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60000</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300</v>
      </c>
      <c r="C199" s="191" t="s">
        <v>180</v>
      </c>
      <c r="D199" s="192">
        <f>SUM(D200:D206)</f>
        <v>979000</v>
      </c>
      <c r="E199" s="192">
        <f>SUM(E200:E206)</f>
        <v>35000</v>
      </c>
      <c r="F199" s="192">
        <f>D199+E199</f>
        <v>1014000</v>
      </c>
      <c r="G199" s="192">
        <f t="shared" ref="G199:I199" si="535">SUM(G200:G206)</f>
        <v>0</v>
      </c>
      <c r="H199" s="192">
        <f>F199-G199</f>
        <v>1014000</v>
      </c>
      <c r="I199" s="192">
        <f t="shared" si="535"/>
        <v>0</v>
      </c>
      <c r="J199" s="192">
        <f>F199-I199</f>
        <v>1014000</v>
      </c>
      <c r="K199" s="192">
        <f t="shared" ref="K199:AP199" si="536">SUM(K200:K206)</f>
        <v>0</v>
      </c>
      <c r="L199" s="192">
        <f t="shared" si="536"/>
        <v>0</v>
      </c>
      <c r="M199" s="192">
        <f t="shared" si="536"/>
        <v>0</v>
      </c>
      <c r="N199" s="192">
        <f t="shared" si="536"/>
        <v>0</v>
      </c>
      <c r="O199" s="192">
        <f t="shared" si="536"/>
        <v>1014000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1014000</v>
      </c>
      <c r="AD199" s="192">
        <f t="shared" si="536"/>
        <v>0</v>
      </c>
      <c r="AE199" s="192">
        <f>AB199+AC199+AD199</f>
        <v>1014000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1014000</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979000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F201" s="183">
        <f>D201+E201</f>
        <v>1014000</v>
      </c>
      <c r="G201" s="183"/>
      <c r="H201" s="183">
        <f t="shared" si="541"/>
        <v>1014000</v>
      </c>
      <c r="I201" s="183"/>
      <c r="J201" s="183">
        <f t="shared" si="542"/>
        <v>1014000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1014000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1014000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1014000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1014000</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308</v>
      </c>
      <c r="C222" s="179" t="s">
        <v>187</v>
      </c>
      <c r="D222" s="180">
        <f>D223+D235+D243+D260+D267+D312</f>
        <v>2068200</v>
      </c>
      <c r="E222" s="180">
        <f>E223+E235+E243+E260+E267+E312</f>
        <v>12039761.660000002</v>
      </c>
      <c r="F222" s="180">
        <f t="shared" ref="F222:F382" si="622">D222+E222</f>
        <v>14107961.660000002</v>
      </c>
      <c r="G222" s="180">
        <f>G223+G235+G243+G260+G267+G312</f>
        <v>0</v>
      </c>
      <c r="H222" s="180">
        <f t="shared" ref="H222:H498" si="623">F222-G222</f>
        <v>14107961.660000002</v>
      </c>
      <c r="I222" s="180">
        <f>I223+I235+I243+I260+I267+I312</f>
        <v>0</v>
      </c>
      <c r="J222" s="180">
        <f t="shared" ref="J222:J498" si="624">F222-I222</f>
        <v>14107961.660000002</v>
      </c>
      <c r="K222" s="180">
        <f t="shared" ref="K222:AD222" si="625">K223+K235+K243+K260+K267+K312</f>
        <v>0</v>
      </c>
      <c r="L222" s="180">
        <f t="shared" si="625"/>
        <v>0</v>
      </c>
      <c r="M222" s="180">
        <f t="shared" si="625"/>
        <v>0</v>
      </c>
      <c r="N222" s="180">
        <f t="shared" si="625"/>
        <v>0</v>
      </c>
      <c r="O222" s="180">
        <f t="shared" si="625"/>
        <v>14107961.660000002</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1406000</v>
      </c>
      <c r="AC222" s="180">
        <f t="shared" si="625"/>
        <v>8566256.6600000001</v>
      </c>
      <c r="AD222" s="180">
        <f t="shared" si="625"/>
        <v>56500</v>
      </c>
      <c r="AE222" s="180">
        <f t="shared" ref="AE222:AE498" si="628">AB222+AC222+AD222</f>
        <v>10028756.66</v>
      </c>
      <c r="AF222" s="180">
        <f>AF223+AF235+AF243+AF260+AF267+AF312</f>
        <v>4950</v>
      </c>
      <c r="AG222" s="180">
        <f>AG223+AG235+AG243+AG260+AG267+AG312</f>
        <v>0</v>
      </c>
      <c r="AH222" s="180">
        <f>AH223+AH235+AH243+AH260+AH267+AH312</f>
        <v>0</v>
      </c>
      <c r="AI222" s="180">
        <f t="shared" ref="AI222:AI498" si="629">AF222+AG222+AH222</f>
        <v>4950</v>
      </c>
      <c r="AJ222" s="180">
        <f>AJ223+AJ235+AJ243+AJ260+AJ267+AJ312</f>
        <v>0</v>
      </c>
      <c r="AK222" s="180">
        <f>AK223+AK235+AK243+AK260+AK267+AK312</f>
        <v>0</v>
      </c>
      <c r="AL222" s="180">
        <f>AL223+AL235+AL243+AL260+AL267+AL312</f>
        <v>4068255</v>
      </c>
      <c r="AM222" s="180">
        <f t="shared" ref="AM222:AM498" si="630">AJ222+AK222+AL222</f>
        <v>4068255</v>
      </c>
      <c r="AN222" s="180">
        <f>AN223+AN235+AN243+AN260+AN267+AN312</f>
        <v>0</v>
      </c>
      <c r="AO222" s="180">
        <f>AO223+AO235+AO243+AO260+AO267+AO312</f>
        <v>6000</v>
      </c>
      <c r="AP222" s="180">
        <f>AP223+AP235+AP243+AP260+AP267+AP312</f>
        <v>0</v>
      </c>
      <c r="AQ222" s="180">
        <f t="shared" ref="AQ222:AQ498" si="631">AN222+AO222+AP222</f>
        <v>6000</v>
      </c>
      <c r="AR222" s="180">
        <f t="shared" ref="AR222:AR498" si="632">AE222+AI222+AM222+AQ222</f>
        <v>14107961.66</v>
      </c>
    </row>
    <row r="223" spans="2:44">
      <c r="B223" s="190" t="s">
        <v>309</v>
      </c>
      <c r="C223" s="191" t="s">
        <v>188</v>
      </c>
      <c r="D223" s="192">
        <f>SUM(D224:D234)</f>
        <v>37700</v>
      </c>
      <c r="E223" s="192">
        <f>SUM(E224:E234)</f>
        <v>4950</v>
      </c>
      <c r="F223" s="192">
        <f t="shared" si="622"/>
        <v>42650</v>
      </c>
      <c r="G223" s="192">
        <f>SUM(G224:G234)</f>
        <v>0</v>
      </c>
      <c r="H223" s="192">
        <f t="shared" si="623"/>
        <v>42650</v>
      </c>
      <c r="I223" s="192">
        <f>SUM(I224:I234)</f>
        <v>0</v>
      </c>
      <c r="J223" s="192">
        <f t="shared" si="624"/>
        <v>42650</v>
      </c>
      <c r="K223" s="192">
        <f t="shared" ref="K223:AD223" si="633">SUM(K224:K234)</f>
        <v>0</v>
      </c>
      <c r="L223" s="192">
        <f t="shared" si="633"/>
        <v>0</v>
      </c>
      <c r="M223" s="192">
        <f t="shared" si="633"/>
        <v>0</v>
      </c>
      <c r="N223" s="192">
        <f t="shared" si="633"/>
        <v>0</v>
      </c>
      <c r="O223" s="192">
        <f t="shared" si="633"/>
        <v>42650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37700</v>
      </c>
      <c r="AD223" s="192">
        <f t="shared" si="633"/>
        <v>0</v>
      </c>
      <c r="AE223" s="192">
        <f t="shared" si="628"/>
        <v>37700</v>
      </c>
      <c r="AF223" s="192">
        <f>SUM(AF224:AF234)</f>
        <v>4950</v>
      </c>
      <c r="AG223" s="192">
        <f>SUM(AG224:AG234)</f>
        <v>0</v>
      </c>
      <c r="AH223" s="192">
        <f>SUM(AH224:AH234)</f>
        <v>0</v>
      </c>
      <c r="AI223" s="192">
        <f t="shared" si="629"/>
        <v>4950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42650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34200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v>
      </c>
      <c r="F225" s="183">
        <f t="shared" si="622"/>
        <v>39150</v>
      </c>
      <c r="G225" s="183"/>
      <c r="H225" s="183">
        <f t="shared" si="623"/>
        <v>39150</v>
      </c>
      <c r="I225" s="183"/>
      <c r="J225" s="183">
        <f t="shared" si="624"/>
        <v>39150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39150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34200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34200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4950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39150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3500</v>
      </c>
      <c r="G234" s="183"/>
      <c r="H234" s="183">
        <f>F234-G234</f>
        <v>3500</v>
      </c>
      <c r="I234" s="183"/>
      <c r="J234" s="183">
        <f>F234-I234</f>
        <v>3500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3500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3500</v>
      </c>
    </row>
    <row r="235" spans="2:44">
      <c r="B235" s="190" t="s">
        <v>312</v>
      </c>
      <c r="C235" s="191" t="s">
        <v>190</v>
      </c>
      <c r="D235" s="192">
        <f>SUM(D236:D242)</f>
        <v>0</v>
      </c>
      <c r="E235" s="192">
        <f>SUM(E236:E242)</f>
        <v>4067855</v>
      </c>
      <c r="F235" s="192">
        <f t="shared" si="622"/>
        <v>4067855</v>
      </c>
      <c r="G235" s="192">
        <f>SUM(G236:G242)</f>
        <v>0</v>
      </c>
      <c r="H235" s="192">
        <f t="shared" si="623"/>
        <v>4067855</v>
      </c>
      <c r="I235" s="192">
        <f>SUM(I236:I242)</f>
        <v>0</v>
      </c>
      <c r="J235" s="192">
        <f t="shared" si="624"/>
        <v>4067855</v>
      </c>
      <c r="K235" s="192">
        <f t="shared" ref="K235:AD235" si="660">SUM(K236:K242)</f>
        <v>0</v>
      </c>
      <c r="L235" s="192">
        <f t="shared" si="660"/>
        <v>0</v>
      </c>
      <c r="M235" s="192">
        <f t="shared" si="660"/>
        <v>0</v>
      </c>
      <c r="N235" s="192">
        <f t="shared" si="660"/>
        <v>0</v>
      </c>
      <c r="O235" s="192">
        <f t="shared" si="660"/>
        <v>4067855</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4067855</v>
      </c>
      <c r="AM235" s="192">
        <f t="shared" si="630"/>
        <v>4067855</v>
      </c>
      <c r="AN235" s="192">
        <f>SUM(AN236:AN242)</f>
        <v>0</v>
      </c>
      <c r="AO235" s="192">
        <f>SUM(AO236:AO242)</f>
        <v>0</v>
      </c>
      <c r="AP235" s="192">
        <f>SUM(AP236:AP242)</f>
        <v>0</v>
      </c>
      <c r="AQ235" s="192">
        <f t="shared" si="631"/>
        <v>0</v>
      </c>
      <c r="AR235" s="192">
        <f t="shared" si="632"/>
        <v>4067855</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4067855</v>
      </c>
      <c r="F236" s="183">
        <f t="shared" ref="F236:F239" si="665">D236+E236</f>
        <v>4067855</v>
      </c>
      <c r="G236" s="183"/>
      <c r="H236" s="183">
        <f t="shared" ref="H236:H239" si="666">F236-G236</f>
        <v>4067855</v>
      </c>
      <c r="I236" s="183"/>
      <c r="J236" s="183">
        <f t="shared" ref="J236:J239" si="667">F236-I236</f>
        <v>4067855</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4067855</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4067855</v>
      </c>
      <c r="AM236" s="183">
        <f t="shared" ref="AM236:AM239" si="670">AJ236+AK236+AL236</f>
        <v>4067855</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4067855</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314</v>
      </c>
      <c r="C243" s="191" t="s">
        <v>191</v>
      </c>
      <c r="D243" s="192">
        <f>SUM(D244:D259)</f>
        <v>225000</v>
      </c>
      <c r="E243" s="192">
        <f>SUM(E244:E259)</f>
        <v>101140.25</v>
      </c>
      <c r="F243" s="192">
        <f t="shared" si="622"/>
        <v>326140.25</v>
      </c>
      <c r="G243" s="192">
        <f>SUM(G244:G259)</f>
        <v>0</v>
      </c>
      <c r="H243" s="192">
        <f t="shared" si="623"/>
        <v>326140.25</v>
      </c>
      <c r="I243" s="192">
        <f>SUM(I244:I259)</f>
        <v>0</v>
      </c>
      <c r="J243" s="192">
        <f t="shared" si="624"/>
        <v>326140.25</v>
      </c>
      <c r="K243" s="192">
        <f t="shared" ref="K243:AD243" si="689">SUM(K244:K259)</f>
        <v>0</v>
      </c>
      <c r="L243" s="192">
        <f t="shared" si="689"/>
        <v>0</v>
      </c>
      <c r="M243" s="192">
        <f t="shared" si="689"/>
        <v>0</v>
      </c>
      <c r="N243" s="192">
        <f t="shared" si="689"/>
        <v>0</v>
      </c>
      <c r="O243" s="192">
        <f t="shared" si="689"/>
        <v>326140.25</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326140.25</v>
      </c>
      <c r="AD243" s="192">
        <f t="shared" si="689"/>
        <v>0</v>
      </c>
      <c r="AE243" s="192">
        <f t="shared" si="628"/>
        <v>326140.25</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326140.25</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60000</v>
      </c>
      <c r="G244" s="183"/>
      <c r="H244" s="183">
        <f t="shared" si="623"/>
        <v>60000</v>
      </c>
      <c r="I244" s="183"/>
      <c r="J244" s="183">
        <f t="shared" si="624"/>
        <v>60000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60000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60000</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50000</v>
      </c>
      <c r="G245" s="183"/>
      <c r="H245" s="183">
        <f t="shared" ref="H245:H253" si="695">F245-G245</f>
        <v>50000</v>
      </c>
      <c r="I245" s="183"/>
      <c r="J245" s="183">
        <f t="shared" ref="J245:J253" si="696">F245-I245</f>
        <v>50000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50000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50000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15000</v>
      </c>
      <c r="G246" s="183"/>
      <c r="H246" s="183">
        <f t="shared" si="695"/>
        <v>15000</v>
      </c>
      <c r="I246" s="183"/>
      <c r="J246" s="183">
        <f t="shared" si="696"/>
        <v>15000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15000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15000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101140.25</v>
      </c>
      <c r="F248" s="183">
        <f t="shared" si="694"/>
        <v>176140.25</v>
      </c>
      <c r="G248" s="183"/>
      <c r="H248" s="183">
        <f t="shared" si="695"/>
        <v>176140.25</v>
      </c>
      <c r="I248" s="183"/>
      <c r="J248" s="183">
        <f t="shared" si="696"/>
        <v>176140.25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176140.25</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176140.25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176140.25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176140.25</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25000</v>
      </c>
      <c r="G249" s="183"/>
      <c r="H249" s="183">
        <f t="shared" si="695"/>
        <v>25000</v>
      </c>
      <c r="I249" s="183"/>
      <c r="J249" s="183">
        <f t="shared" si="696"/>
        <v>25000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25000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25000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321</v>
      </c>
      <c r="C267" s="191" t="s">
        <v>198</v>
      </c>
      <c r="D267" s="192">
        <f>SUM(D268:D311)</f>
        <v>293000</v>
      </c>
      <c r="E267" s="192">
        <f>SUM(E268:E311)</f>
        <v>4854542.9400000004</v>
      </c>
      <c r="F267" s="192">
        <f t="shared" si="622"/>
        <v>5147542.9400000004</v>
      </c>
      <c r="G267" s="192">
        <f>SUM(G268:G311)</f>
        <v>0</v>
      </c>
      <c r="H267" s="192">
        <f t="shared" si="623"/>
        <v>5147542.9400000004</v>
      </c>
      <c r="I267" s="192">
        <f>SUM(I268:I311)</f>
        <v>0</v>
      </c>
      <c r="J267" s="192">
        <f t="shared" si="624"/>
        <v>5147542.9400000004</v>
      </c>
      <c r="K267" s="192">
        <f t="shared" ref="K267:AD267" si="723">SUM(K268:K311)</f>
        <v>0</v>
      </c>
      <c r="L267" s="192">
        <f t="shared" si="723"/>
        <v>0</v>
      </c>
      <c r="M267" s="192">
        <f t="shared" si="723"/>
        <v>0</v>
      </c>
      <c r="N267" s="192">
        <f t="shared" si="723"/>
        <v>0</v>
      </c>
      <c r="O267" s="192">
        <f t="shared" si="723"/>
        <v>5147542.9400000004</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5147142.9400000004</v>
      </c>
      <c r="AD267" s="192">
        <f t="shared" si="723"/>
        <v>0</v>
      </c>
      <c r="AE267" s="192">
        <f t="shared" si="628"/>
        <v>5147142.9400000004</v>
      </c>
      <c r="AF267" s="192">
        <f>SUM(AF268:AF311)</f>
        <v>0</v>
      </c>
      <c r="AG267" s="192">
        <f>SUM(AG268:AG311)</f>
        <v>0</v>
      </c>
      <c r="AH267" s="192">
        <f>SUM(AH268:AH311)</f>
        <v>0</v>
      </c>
      <c r="AI267" s="192">
        <f t="shared" si="629"/>
        <v>0</v>
      </c>
      <c r="AJ267" s="192">
        <f>SUM(AJ268:AJ311)</f>
        <v>0</v>
      </c>
      <c r="AK267" s="192">
        <f>SUM(AK268:AK311)</f>
        <v>0</v>
      </c>
      <c r="AL267" s="192">
        <f>SUM(AL268:AL311)</f>
        <v>400</v>
      </c>
      <c r="AM267" s="192">
        <f t="shared" si="630"/>
        <v>400</v>
      </c>
      <c r="AN267" s="192">
        <f>SUM(AN268:AN311)</f>
        <v>0</v>
      </c>
      <c r="AO267" s="192">
        <f>SUM(AO268:AO311)</f>
        <v>0</v>
      </c>
      <c r="AP267" s="192">
        <f>SUM(AP268:AP311)</f>
        <v>0</v>
      </c>
      <c r="AQ267" s="192">
        <f t="shared" si="631"/>
        <v>0</v>
      </c>
      <c r="AR267" s="192">
        <f t="shared" si="632"/>
        <v>5147542.9400000004</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v>
      </c>
      <c r="F268" s="183">
        <f t="shared" si="622"/>
        <v>15800</v>
      </c>
      <c r="G268" s="183"/>
      <c r="H268" s="183">
        <f t="shared" si="623"/>
        <v>15800</v>
      </c>
      <c r="I268" s="183"/>
      <c r="J268" s="183">
        <f t="shared" si="624"/>
        <v>15800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15800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15800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15800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15800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F269" s="183">
        <f t="shared" ref="F269:F300" si="728">D269+E269</f>
        <v>800</v>
      </c>
      <c r="G269" s="183"/>
      <c r="H269" s="183">
        <f t="shared" ref="H269:H300" si="729">F269-G269</f>
        <v>800</v>
      </c>
      <c r="I269" s="183"/>
      <c r="J269" s="183">
        <f t="shared" ref="J269:J300" si="730">F269-I269</f>
        <v>800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400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M269" s="183">
        <f t="shared" ref="AM269:AM300" si="733">AJ269+AK269+AL269</f>
        <v>400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800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5000</v>
      </c>
      <c r="G274" s="183"/>
      <c r="H274" s="183">
        <f t="shared" si="729"/>
        <v>5000</v>
      </c>
      <c r="I274" s="183"/>
      <c r="J274" s="183">
        <f t="shared" si="730"/>
        <v>5000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5000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5000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195000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275" s="183">
        <f t="shared" si="728"/>
        <v>245000</v>
      </c>
      <c r="G275" s="183"/>
      <c r="H275" s="183">
        <f t="shared" si="729"/>
        <v>245000</v>
      </c>
      <c r="I275" s="183"/>
      <c r="J275" s="183">
        <f t="shared" si="730"/>
        <v>245000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245000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245000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245000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245000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10000</v>
      </c>
      <c r="G277" s="183"/>
      <c r="H277" s="183">
        <f t="shared" si="729"/>
        <v>10000</v>
      </c>
      <c r="I277" s="183"/>
      <c r="J277" s="183">
        <f t="shared" si="730"/>
        <v>10000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10000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10000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25000</v>
      </c>
      <c r="G278" s="183"/>
      <c r="H278" s="183">
        <f t="shared" si="729"/>
        <v>25000</v>
      </c>
      <c r="I278" s="183"/>
      <c r="J278" s="183">
        <f t="shared" si="730"/>
        <v>25000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25000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25000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4773442.9400000004</v>
      </c>
      <c r="F284" s="183">
        <f t="shared" si="728"/>
        <v>4778442.9400000004</v>
      </c>
      <c r="G284" s="183"/>
      <c r="H284" s="183">
        <f t="shared" si="729"/>
        <v>4778442.9400000004</v>
      </c>
      <c r="I284" s="183"/>
      <c r="J284" s="183">
        <f t="shared" si="730"/>
        <v>4778442.9400000004</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4778442.9400000004</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4778442.9400000004</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4778442.9400000004</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4778442.9400000004</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5000</v>
      </c>
      <c r="G285" s="183"/>
      <c r="H285" s="183">
        <f t="shared" si="729"/>
        <v>5000</v>
      </c>
      <c r="I285" s="183"/>
      <c r="J285" s="183">
        <f t="shared" si="730"/>
        <v>5000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5000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5000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5000</v>
      </c>
      <c r="G291" s="183"/>
      <c r="H291" s="183">
        <f t="shared" si="729"/>
        <v>5000</v>
      </c>
      <c r="I291" s="183"/>
      <c r="J291" s="183">
        <f t="shared" si="730"/>
        <v>5000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5000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5000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19500</v>
      </c>
      <c r="F296" s="183">
        <f t="shared" si="728"/>
        <v>49500</v>
      </c>
      <c r="G296" s="183"/>
      <c r="H296" s="183">
        <f t="shared" si="729"/>
        <v>49500</v>
      </c>
      <c r="I296" s="183"/>
      <c r="J296" s="183">
        <f t="shared" si="730"/>
        <v>49500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49500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49500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49500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8000</v>
      </c>
      <c r="G299" s="183"/>
      <c r="H299" s="183">
        <f t="shared" si="729"/>
        <v>8000</v>
      </c>
      <c r="I299" s="183"/>
      <c r="J299" s="183">
        <f t="shared" si="730"/>
        <v>8000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8000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8000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325</v>
      </c>
      <c r="C312" s="191" t="s">
        <v>199</v>
      </c>
      <c r="D312" s="192">
        <f>SUM(D313:D326)</f>
        <v>1512500</v>
      </c>
      <c r="E312" s="192">
        <f>SUM(E313:E326)</f>
        <v>3011273.47</v>
      </c>
      <c r="F312" s="192">
        <f t="shared" si="622"/>
        <v>4523773.4700000007</v>
      </c>
      <c r="G312" s="192">
        <f>SUM(G313:G326)</f>
        <v>0</v>
      </c>
      <c r="H312" s="192">
        <f t="shared" si="623"/>
        <v>4523773.4700000007</v>
      </c>
      <c r="I312" s="192">
        <f>SUM(I313:I326)</f>
        <v>0</v>
      </c>
      <c r="J312" s="192">
        <f t="shared" si="624"/>
        <v>4523773.4700000007</v>
      </c>
      <c r="K312" s="192">
        <f t="shared" ref="K312:AD312" si="744">SUM(K313:K326)</f>
        <v>0</v>
      </c>
      <c r="L312" s="192">
        <f t="shared" si="744"/>
        <v>0</v>
      </c>
      <c r="M312" s="192">
        <f t="shared" si="744"/>
        <v>0</v>
      </c>
      <c r="N312" s="192">
        <f t="shared" si="744"/>
        <v>0</v>
      </c>
      <c r="O312" s="192">
        <f t="shared" si="744"/>
        <v>4523773.4700000007</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1406000</v>
      </c>
      <c r="AC312" s="192">
        <f t="shared" si="744"/>
        <v>3055273.47</v>
      </c>
      <c r="AD312" s="192">
        <f t="shared" si="744"/>
        <v>56500</v>
      </c>
      <c r="AE312" s="192">
        <f t="shared" si="628"/>
        <v>4517773.4700000007</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6000</v>
      </c>
      <c r="AP312" s="192">
        <f>SUM(AP313:AP326)</f>
        <v>0</v>
      </c>
      <c r="AQ312" s="192">
        <f t="shared" si="631"/>
        <v>6000</v>
      </c>
      <c r="AR312" s="192">
        <f t="shared" si="632"/>
        <v>4523773.4700000007</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6000</v>
      </c>
      <c r="G313" s="183"/>
      <c r="H313" s="183">
        <f t="shared" si="623"/>
        <v>6000</v>
      </c>
      <c r="I313" s="183"/>
      <c r="J313" s="183">
        <f t="shared" si="624"/>
        <v>6000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6000</v>
      </c>
      <c r="AR313" s="183">
        <f t="shared" si="632"/>
        <v>6000</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40000</v>
      </c>
      <c r="G314" s="183"/>
      <c r="H314" s="183">
        <f t="shared" si="623"/>
        <v>40000</v>
      </c>
      <c r="I314" s="183"/>
      <c r="J314" s="183">
        <f t="shared" si="624"/>
        <v>40000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40000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40000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319</v>
      </c>
      <c r="F315" s="183">
        <f t="shared" si="622"/>
        <v>319</v>
      </c>
      <c r="G315" s="183"/>
      <c r="H315" s="183">
        <f t="shared" si="623"/>
        <v>319</v>
      </c>
      <c r="I315" s="183"/>
      <c r="J315" s="183">
        <f t="shared" si="624"/>
        <v>319</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319</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319</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319</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319</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17" s="183">
        <f t="shared" si="622"/>
        <v>72000</v>
      </c>
      <c r="G317" s="183"/>
      <c r="H317" s="183">
        <f t="shared" si="623"/>
        <v>72000</v>
      </c>
      <c r="I317" s="183"/>
      <c r="J317" s="183">
        <f t="shared" si="624"/>
        <v>72000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51000</v>
      </c>
      <c r="AE317" s="183">
        <f t="shared" si="628"/>
        <v>72000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72000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1500</v>
      </c>
      <c r="G318" s="183"/>
      <c r="H318" s="183">
        <f t="shared" ref="H318:H319" si="750">F318-G318</f>
        <v>1500</v>
      </c>
      <c r="I318" s="183"/>
      <c r="J318" s="183">
        <f t="shared" ref="J318:J319" si="751">F318-I318</f>
        <v>1500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1500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1500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1413000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2990954.47</v>
      </c>
      <c r="F322" s="183">
        <f t="shared" si="757"/>
        <v>4403954.4700000007</v>
      </c>
      <c r="G322" s="183"/>
      <c r="H322" s="183">
        <f t="shared" si="758"/>
        <v>4403954.4700000007</v>
      </c>
      <c r="I322" s="183"/>
      <c r="J322" s="183">
        <f t="shared" si="759"/>
        <v>4403954.4700000007</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4403954.4700000007</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1406000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2992454.47</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v>
      </c>
      <c r="AE322" s="183">
        <f t="shared" si="760"/>
        <v>4403954.4700000007</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4403954.4700000007</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329</v>
      </c>
      <c r="C327" s="179" t="s">
        <v>201</v>
      </c>
      <c r="D327" s="180">
        <f>D328+D345+D383+D389</f>
        <v>1576400</v>
      </c>
      <c r="E327" s="180">
        <f>E328+E345+E383+E389</f>
        <v>985400</v>
      </c>
      <c r="F327" s="180">
        <f t="shared" si="622"/>
        <v>2561800</v>
      </c>
      <c r="G327" s="180">
        <f>G328+G345+G383+G389</f>
        <v>0</v>
      </c>
      <c r="H327" s="180">
        <f t="shared" si="623"/>
        <v>2561800</v>
      </c>
      <c r="I327" s="180">
        <f>I328+I345+I383+I389</f>
        <v>0</v>
      </c>
      <c r="J327" s="180">
        <f t="shared" si="624"/>
        <v>2561800</v>
      </c>
      <c r="K327" s="180">
        <f t="shared" ref="K327:AD327" si="781">K328+K345+K383+K389</f>
        <v>0</v>
      </c>
      <c r="L327" s="180">
        <f t="shared" si="781"/>
        <v>0</v>
      </c>
      <c r="M327" s="180">
        <f t="shared" si="781"/>
        <v>0</v>
      </c>
      <c r="N327" s="180">
        <f t="shared" si="781"/>
        <v>0</v>
      </c>
      <c r="O327" s="180">
        <f t="shared" si="781"/>
        <v>2561800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240000</v>
      </c>
      <c r="AC327" s="180">
        <f t="shared" si="781"/>
        <v>398400</v>
      </c>
      <c r="AD327" s="180">
        <f t="shared" si="781"/>
        <v>1796000</v>
      </c>
      <c r="AE327" s="180">
        <f t="shared" si="628"/>
        <v>2434400</v>
      </c>
      <c r="AF327" s="180">
        <f>AF328+AF345+AF383+AF389</f>
        <v>0</v>
      </c>
      <c r="AG327" s="180">
        <f>AG328+AG345+AG383+AG389</f>
        <v>0</v>
      </c>
      <c r="AH327" s="180">
        <f>AH328+AH345+AH383+AH389</f>
        <v>0</v>
      </c>
      <c r="AI327" s="180">
        <f t="shared" si="629"/>
        <v>0</v>
      </c>
      <c r="AJ327" s="180">
        <f>AJ328+AJ345+AJ383+AJ389</f>
        <v>45000</v>
      </c>
      <c r="AK327" s="180">
        <f>AK328+AK345+AK383+AK389</f>
        <v>0</v>
      </c>
      <c r="AL327" s="180">
        <f>AL328+AL345+AL383+AL389</f>
        <v>0</v>
      </c>
      <c r="AM327" s="180">
        <f t="shared" si="630"/>
        <v>45000</v>
      </c>
      <c r="AN327" s="180">
        <f>AN328+AN345+AN383+AN389</f>
        <v>0</v>
      </c>
      <c r="AO327" s="180">
        <f>AO328+AO345+AO383+AO389</f>
        <v>60000</v>
      </c>
      <c r="AP327" s="180">
        <f>AP328+AP345+AP383+AP389</f>
        <v>22400</v>
      </c>
      <c r="AQ327" s="180">
        <f t="shared" si="631"/>
        <v>82400</v>
      </c>
      <c r="AR327" s="180">
        <f t="shared" si="632"/>
        <v>2561800</v>
      </c>
    </row>
    <row r="328" spans="2:44">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333</v>
      </c>
      <c r="C345" s="191" t="s">
        <v>205</v>
      </c>
      <c r="D345" s="192">
        <f>SUM(D346:D382)</f>
        <v>1576400</v>
      </c>
      <c r="E345" s="192">
        <f>SUM(E346:E382)</f>
        <v>945400</v>
      </c>
      <c r="F345" s="192">
        <f t="shared" si="622"/>
        <v>2521800</v>
      </c>
      <c r="G345" s="192">
        <f>SUM(G346:G382)</f>
        <v>0</v>
      </c>
      <c r="H345" s="192">
        <f t="shared" si="623"/>
        <v>2521800</v>
      </c>
      <c r="I345" s="192">
        <f>SUM(I346:I382)</f>
        <v>0</v>
      </c>
      <c r="J345" s="192">
        <f t="shared" si="624"/>
        <v>2521800</v>
      </c>
      <c r="K345" s="192">
        <f t="shared" ref="K345:AD345" si="819">SUM(K346:K382)</f>
        <v>0</v>
      </c>
      <c r="L345" s="192">
        <f t="shared" si="819"/>
        <v>0</v>
      </c>
      <c r="M345" s="192">
        <f t="shared" si="819"/>
        <v>0</v>
      </c>
      <c r="N345" s="192">
        <f t="shared" si="819"/>
        <v>0</v>
      </c>
      <c r="O345" s="192">
        <f t="shared" si="819"/>
        <v>2521800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240000</v>
      </c>
      <c r="AC345" s="192">
        <f t="shared" si="819"/>
        <v>398400</v>
      </c>
      <c r="AD345" s="192">
        <f t="shared" si="819"/>
        <v>1796000</v>
      </c>
      <c r="AE345" s="192">
        <f t="shared" si="628"/>
        <v>2434400</v>
      </c>
      <c r="AF345" s="192">
        <f>SUM(AF346:AF382)</f>
        <v>0</v>
      </c>
      <c r="AG345" s="192">
        <f>SUM(AG346:AG382)</f>
        <v>0</v>
      </c>
      <c r="AH345" s="192">
        <f>SUM(AH346:AH382)</f>
        <v>0</v>
      </c>
      <c r="AI345" s="192">
        <f t="shared" si="629"/>
        <v>0</v>
      </c>
      <c r="AJ345" s="192">
        <f>SUM(AJ346:AJ382)</f>
        <v>5000</v>
      </c>
      <c r="AK345" s="192">
        <f>SUM(AK346:AK382)</f>
        <v>0</v>
      </c>
      <c r="AL345" s="192">
        <f>SUM(AL346:AL382)</f>
        <v>0</v>
      </c>
      <c r="AM345" s="192">
        <f t="shared" si="630"/>
        <v>5000</v>
      </c>
      <c r="AN345" s="192">
        <f>SUM(AN346:AN382)</f>
        <v>0</v>
      </c>
      <c r="AO345" s="192">
        <f>SUM(AO346:AO382)</f>
        <v>60000</v>
      </c>
      <c r="AP345" s="192">
        <f>SUM(AP346:AP382)</f>
        <v>22400</v>
      </c>
      <c r="AQ345" s="192">
        <f t="shared" si="631"/>
        <v>82400</v>
      </c>
      <c r="AR345" s="192">
        <f t="shared" si="632"/>
        <v>2521800</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v>
      </c>
      <c r="F346" s="183">
        <f t="shared" si="622"/>
        <v>42000</v>
      </c>
      <c r="G346" s="183"/>
      <c r="H346" s="183">
        <f t="shared" si="623"/>
        <v>42000</v>
      </c>
      <c r="I346" s="183"/>
      <c r="J346" s="183">
        <f t="shared" si="624"/>
        <v>42000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42000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42000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48000</v>
      </c>
      <c r="G347" s="183"/>
      <c r="H347" s="183">
        <f t="shared" si="623"/>
        <v>48000</v>
      </c>
      <c r="I347" s="183"/>
      <c r="J347" s="183">
        <f t="shared" si="624"/>
        <v>48000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48000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48000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302400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34400</v>
      </c>
      <c r="F348" s="183">
        <f t="shared" si="622"/>
        <v>336800</v>
      </c>
      <c r="G348" s="183"/>
      <c r="H348" s="183">
        <f t="shared" si="623"/>
        <v>336800</v>
      </c>
      <c r="I348" s="183"/>
      <c r="J348" s="183">
        <f t="shared" si="624"/>
        <v>336800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336800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98400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216000</v>
      </c>
      <c r="AE348" s="183">
        <f t="shared" si="628"/>
        <v>314400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22400</v>
      </c>
      <c r="AQ348" s="183">
        <f t="shared" si="631"/>
        <v>22400</v>
      </c>
      <c r="AR348" s="183">
        <f t="shared" si="632"/>
        <v>336800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174000</v>
      </c>
      <c r="F349" s="183">
        <f t="shared" si="622"/>
        <v>324000</v>
      </c>
      <c r="G349" s="183"/>
      <c r="H349" s="183">
        <f t="shared" si="623"/>
        <v>324000</v>
      </c>
      <c r="I349" s="183"/>
      <c r="J349" s="183">
        <f t="shared" si="624"/>
        <v>324000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324000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324000</v>
      </c>
      <c r="AE349" s="183">
        <f t="shared" si="628"/>
        <v>324000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324000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85000</v>
      </c>
      <c r="G350" s="183"/>
      <c r="H350" s="183">
        <f t="shared" si="623"/>
        <v>85000</v>
      </c>
      <c r="I350" s="183"/>
      <c r="J350" s="183">
        <f t="shared" si="624"/>
        <v>85000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E350" s="183">
        <f t="shared" si="628"/>
        <v>80000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5000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85000</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514000</v>
      </c>
      <c r="F357" s="183">
        <f t="shared" si="622"/>
        <v>557000</v>
      </c>
      <c r="G357" s="183"/>
      <c r="H357" s="183">
        <f t="shared" si="623"/>
        <v>557000</v>
      </c>
      <c r="I357" s="183"/>
      <c r="J357" s="183">
        <f t="shared" si="624"/>
        <v>557000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557000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497000</v>
      </c>
      <c r="AE357" s="183">
        <f t="shared" si="628"/>
        <v>497000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60000</v>
      </c>
      <c r="AR357" s="183">
        <f t="shared" si="632"/>
        <v>557000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948000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181000</v>
      </c>
      <c r="F366" s="183">
        <f t="shared" si="822"/>
        <v>1129000</v>
      </c>
      <c r="G366" s="183"/>
      <c r="H366" s="183">
        <f t="shared" si="823"/>
        <v>1129000</v>
      </c>
      <c r="I366" s="183"/>
      <c r="J366" s="183">
        <f t="shared" si="824"/>
        <v>1129000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1129000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679000</v>
      </c>
      <c r="AE366" s="183">
        <f t="shared" si="825"/>
        <v>1129000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1129000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339</v>
      </c>
      <c r="C383" s="191" t="s">
        <v>207</v>
      </c>
      <c r="D383" s="192">
        <f>SUM(D384:D388)</f>
        <v>0</v>
      </c>
      <c r="E383" s="192">
        <f>SUM(E384:E388)</f>
        <v>40000</v>
      </c>
      <c r="F383" s="192">
        <f t="shared" ref="F383:F498" si="830">D383+E383</f>
        <v>40000</v>
      </c>
      <c r="G383" s="192">
        <f>SUM(G384:G388)</f>
        <v>0</v>
      </c>
      <c r="H383" s="192">
        <f t="shared" si="623"/>
        <v>40000</v>
      </c>
      <c r="I383" s="192">
        <f>SUM(I384:I388)</f>
        <v>0</v>
      </c>
      <c r="J383" s="192">
        <f t="shared" si="624"/>
        <v>40000</v>
      </c>
      <c r="K383" s="192">
        <f t="shared" ref="K383:AD383" si="831">SUM(K384:K388)</f>
        <v>0</v>
      </c>
      <c r="L383" s="192">
        <f t="shared" si="831"/>
        <v>0</v>
      </c>
      <c r="M383" s="192">
        <f t="shared" si="831"/>
        <v>0</v>
      </c>
      <c r="N383" s="192">
        <f t="shared" si="831"/>
        <v>0</v>
      </c>
      <c r="O383" s="192">
        <f t="shared" si="831"/>
        <v>40000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40000</v>
      </c>
      <c r="AK383" s="192">
        <f>SUM(AK384:AK388)</f>
        <v>0</v>
      </c>
      <c r="AL383" s="192">
        <f>SUM(AL384:AL388)</f>
        <v>0</v>
      </c>
      <c r="AM383" s="192">
        <f t="shared" si="630"/>
        <v>40000</v>
      </c>
      <c r="AN383" s="192">
        <f>SUM(AN384:AN388)</f>
        <v>0</v>
      </c>
      <c r="AO383" s="192">
        <f>SUM(AO384:AO388)</f>
        <v>0</v>
      </c>
      <c r="AP383" s="192">
        <f>SUM(AP384:AP388)</f>
        <v>0</v>
      </c>
      <c r="AQ383" s="192">
        <f t="shared" si="631"/>
        <v>0</v>
      </c>
      <c r="AR383" s="192">
        <f t="shared" si="632"/>
        <v>40000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385" s="183">
        <f t="shared" si="830"/>
        <v>40000</v>
      </c>
      <c r="G385" s="183"/>
      <c r="H385" s="183">
        <f t="shared" si="623"/>
        <v>40000</v>
      </c>
      <c r="I385" s="183"/>
      <c r="J385" s="183">
        <f t="shared" si="624"/>
        <v>40000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40000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40000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245</v>
      </c>
      <c r="D566" s="186">
        <f>D12+D106+D222+D327+D397+D499+D526+D560</f>
        <v>9054600</v>
      </c>
      <c r="E566" s="186">
        <f>E12+E106+E222+E327+E397+E499+E526+E560</f>
        <v>13091811.660000002</v>
      </c>
      <c r="F566" s="186">
        <f t="shared" si="1050"/>
        <v>22146411.660000004</v>
      </c>
      <c r="G566" s="186">
        <f>G12+G106+G222+G327+G397+G499+G526+G560</f>
        <v>0</v>
      </c>
      <c r="H566" s="186">
        <f t="shared" si="1052"/>
        <v>22146411.660000004</v>
      </c>
      <c r="I566" s="186">
        <f>I12+I106+I222+I327+I397+I499+I526+I560</f>
        <v>0</v>
      </c>
      <c r="J566" s="186">
        <f t="shared" si="1053"/>
        <v>22146411.660000004</v>
      </c>
      <c r="K566" s="186">
        <f t="shared" ref="K566:AD566" si="1209">K12+K106+K222+K327+K397+K499+K526+K560</f>
        <v>0</v>
      </c>
      <c r="L566" s="186">
        <f t="shared" si="1209"/>
        <v>0</v>
      </c>
      <c r="M566" s="186">
        <f t="shared" si="1209"/>
        <v>0</v>
      </c>
      <c r="N566" s="186">
        <f t="shared" si="1209"/>
        <v>0</v>
      </c>
      <c r="O566" s="186">
        <f t="shared" si="1209"/>
        <v>22146411.660000004</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5846000</v>
      </c>
      <c r="AC566" s="186">
        <f t="shared" si="1209"/>
        <v>10216306.66</v>
      </c>
      <c r="AD566" s="186">
        <f t="shared" si="1209"/>
        <v>1852500</v>
      </c>
      <c r="AE566" s="186">
        <f t="shared" si="1059"/>
        <v>17914806.66</v>
      </c>
      <c r="AF566" s="186">
        <f t="shared" ref="AF566:AH566" si="1214">AF12+AF106+AF222+AF327+AF397+AF499+AF526+AF560</f>
        <v>4950</v>
      </c>
      <c r="AG566" s="186">
        <f t="shared" si="1214"/>
        <v>0</v>
      </c>
      <c r="AH566" s="186">
        <f t="shared" si="1214"/>
        <v>0</v>
      </c>
      <c r="AI566" s="186">
        <f t="shared" si="1060"/>
        <v>4950</v>
      </c>
      <c r="AJ566" s="186">
        <f t="shared" ref="AJ566:AL566" si="1215">AJ12+AJ106+AJ222+AJ327+AJ397+AJ499+AJ526+AJ560</f>
        <v>45000</v>
      </c>
      <c r="AK566" s="186">
        <f t="shared" si="1215"/>
        <v>0</v>
      </c>
      <c r="AL566" s="186">
        <f t="shared" si="1215"/>
        <v>4093255</v>
      </c>
      <c r="AM566" s="186">
        <f t="shared" si="1061"/>
        <v>4138255</v>
      </c>
      <c r="AN566" s="186">
        <f t="shared" ref="AN566:AP566" si="1216">AN12+AN106+AN222+AN327+AN397+AN499+AN526+AN560</f>
        <v>0</v>
      </c>
      <c r="AO566" s="186">
        <f t="shared" si="1216"/>
        <v>66000</v>
      </c>
      <c r="AP566" s="186">
        <f t="shared" si="1216"/>
        <v>22400</v>
      </c>
      <c r="AQ566" s="186">
        <f t="shared" si="1062"/>
        <v>88400</v>
      </c>
      <c r="AR566" s="186">
        <f t="shared" si="1063"/>
        <v>22146411.66</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C214" zoomScale="90" zoomScaleNormal="90" workbookViewId="0">
      <selection activeCell="I28" sqref="I28"/>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c r="C5" s="195" t="s">
        <v>248</v>
      </c>
      <c r="D5" s="463">
        <f>SUMIF(C:C,$C$10,D:D)</f>
        <v>871059.25</v>
      </c>
      <c r="I5" s="156">
        <f>D5+'2. CONTRATACION DE PERSONAL'!D5+'3. EQUIPO DE OFICINA'!D5+'4. EQUIPO TECNOLÓGICOS'!D5+'5. ACTIVIDADES ESPECIALES'!D5</f>
        <v>22146411.66</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391</v>
      </c>
      <c r="D13" s="369" t="str">
        <f>'5. Estudiantes y Graduados'!F10</f>
        <v>5.a.1</v>
      </c>
      <c r="E13" s="93"/>
      <c r="F13" s="93"/>
      <c r="G13" s="93"/>
      <c r="H13" s="76"/>
      <c r="I13" s="76"/>
      <c r="J13" s="76"/>
      <c r="K13" s="112"/>
      <c r="N13" s="153"/>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Acondicionar el espacio físico en la Dirección de Registro Estudiantil, a través de la compra de mobiliario y equipo en base a la implementaciòn de la nueva estructura propuesta.</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c r="B17" s="93"/>
      <c r="C17" s="327" t="s">
        <v>47</v>
      </c>
      <c r="D17" s="560"/>
      <c r="E17" s="328"/>
      <c r="F17" s="115">
        <v>30000</v>
      </c>
      <c r="G17" s="329">
        <f t="shared" ref="G17:G25" si="0">E17*F17</f>
        <v>0</v>
      </c>
      <c r="H17" s="330"/>
      <c r="I17" s="116" t="s">
        <v>698</v>
      </c>
      <c r="J17" s="116" t="str">
        <f>VLOOKUP(I17,Presupuesto!$B$11:$C$566,2,0)</f>
        <v>SERVICIOS DE CAPACITACION.</v>
      </c>
      <c r="K17" s="331" t="s">
        <v>1359</v>
      </c>
      <c r="L17" s="116" t="s">
        <v>393</v>
      </c>
      <c r="N17" s="153"/>
    </row>
    <row r="18" spans="2:14">
      <c r="B18" s="93"/>
      <c r="C18" s="99" t="s">
        <v>48</v>
      </c>
      <c r="D18" s="561"/>
      <c r="E18" s="200">
        <f>D17</f>
        <v>0</v>
      </c>
      <c r="F18" s="100">
        <v>50</v>
      </c>
      <c r="G18" s="97">
        <f t="shared" si="0"/>
        <v>0</v>
      </c>
      <c r="H18" s="161"/>
      <c r="I18" s="98" t="s">
        <v>716</v>
      </c>
      <c r="J18" s="98" t="str">
        <f>VLOOKUP(I18,Presupuesto!$B$11:$C$566,2,0)</f>
        <v>SERVICIOS DE IMPRENTA PUBLIC.Y REPRODUCCION</v>
      </c>
      <c r="K18" s="98" t="str">
        <f t="shared" ref="K18:K26" si="1">$K$17</f>
        <v>Estudiantes y Graduados</v>
      </c>
      <c r="L18" s="98" t="s">
        <v>411</v>
      </c>
      <c r="N18" s="153"/>
    </row>
    <row r="19" spans="2:14">
      <c r="B19" s="93"/>
      <c r="C19" s="99" t="s">
        <v>49</v>
      </c>
      <c r="D19" s="561"/>
      <c r="E19" s="200">
        <f>D17</f>
        <v>0</v>
      </c>
      <c r="F19" s="100">
        <v>150</v>
      </c>
      <c r="G19" s="97">
        <f t="shared" si="0"/>
        <v>0</v>
      </c>
      <c r="H19" s="161"/>
      <c r="I19" s="98" t="s">
        <v>791</v>
      </c>
      <c r="J19" s="98" t="str">
        <f>VLOOKUP(I19,Presupuesto!$B$11:$C$566,2,0)</f>
        <v>ALIMENTOS B EBIDAS PARA PERSONAS</v>
      </c>
      <c r="K19" s="98" t="str">
        <f t="shared" si="1"/>
        <v>Estudiantes y Graduados</v>
      </c>
      <c r="L19" s="98" t="s">
        <v>395</v>
      </c>
      <c r="N19" s="153"/>
    </row>
    <row r="20" spans="2:14">
      <c r="B20" s="93"/>
      <c r="C20" s="99" t="s">
        <v>50</v>
      </c>
      <c r="D20" s="561"/>
      <c r="E20" s="151">
        <v>0</v>
      </c>
      <c r="F20" s="118">
        <v>10000</v>
      </c>
      <c r="G20" s="97">
        <f t="shared" si="0"/>
        <v>0</v>
      </c>
      <c r="H20" s="161"/>
      <c r="I20" s="322" t="s">
        <v>299</v>
      </c>
      <c r="J20" s="98" t="str">
        <f>VLOOKUP(I20,Presupuesto!$B$11:$C$566,2,0)</f>
        <v>PASAJES (26100-00)</v>
      </c>
      <c r="K20" s="98" t="str">
        <f t="shared" si="1"/>
        <v>Estudiantes y Graduados</v>
      </c>
      <c r="L20" s="98" t="s">
        <v>411</v>
      </c>
      <c r="N20" s="153"/>
    </row>
    <row r="21" spans="2:14">
      <c r="B21" s="93"/>
      <c r="C21" s="99" t="s">
        <v>416</v>
      </c>
      <c r="D21" s="561"/>
      <c r="E21" s="151">
        <v>0</v>
      </c>
      <c r="F21" s="118">
        <v>250</v>
      </c>
      <c r="G21" s="97">
        <f t="shared" si="0"/>
        <v>0</v>
      </c>
      <c r="H21" s="161"/>
      <c r="I21" s="98" t="s">
        <v>820</v>
      </c>
      <c r="J21" s="98" t="str">
        <f>VLOOKUP(I21,Presupuesto!$B$11:$C$566,2,0)</f>
        <v>PRODUCTOS PAPEL Y CARTON</v>
      </c>
      <c r="K21" s="98" t="str">
        <f t="shared" si="1"/>
        <v>Estudiantes y Graduados</v>
      </c>
      <c r="L21" s="98" t="s">
        <v>411</v>
      </c>
      <c r="N21" s="153"/>
    </row>
    <row r="22" spans="2:14">
      <c r="B22" s="93"/>
      <c r="C22" s="99" t="s">
        <v>51</v>
      </c>
      <c r="D22" s="561"/>
      <c r="E22" s="200">
        <f>(D17*25)/500</f>
        <v>0</v>
      </c>
      <c r="F22" s="100">
        <v>85</v>
      </c>
      <c r="G22" s="97">
        <f t="shared" si="0"/>
        <v>0</v>
      </c>
      <c r="H22" s="161"/>
      <c r="I22" s="98" t="s">
        <v>820</v>
      </c>
      <c r="J22" s="98" t="str">
        <f>VLOOKUP(I22,Presupuesto!$B$11:$C$566,2,0)</f>
        <v>PRODUCTOS PAPEL Y CARTON</v>
      </c>
      <c r="K22" s="98" t="str">
        <f t="shared" si="1"/>
        <v>Estudiantes y Graduados</v>
      </c>
      <c r="L22" s="98" t="s">
        <v>411</v>
      </c>
      <c r="N22" s="153"/>
    </row>
    <row r="23" spans="2:14">
      <c r="B23" s="93"/>
      <c r="C23" s="99" t="s">
        <v>122</v>
      </c>
      <c r="D23" s="561"/>
      <c r="E23" s="200">
        <f>D17/12</f>
        <v>0</v>
      </c>
      <c r="F23" s="100">
        <v>36</v>
      </c>
      <c r="G23" s="97">
        <f t="shared" si="0"/>
        <v>0</v>
      </c>
      <c r="H23" s="161"/>
      <c r="I23" s="98" t="s">
        <v>941</v>
      </c>
      <c r="J23" s="98" t="str">
        <f>VLOOKUP(I23,Presupuesto!$B$11:$C$566,2,0)</f>
        <v>UTILES DE ESCRITORIO, OFICINA Y ENSE¥ANZA</v>
      </c>
      <c r="K23" s="98" t="str">
        <f t="shared" si="1"/>
        <v>Estudiantes y Graduados</v>
      </c>
      <c r="L23" s="98" t="s">
        <v>411</v>
      </c>
      <c r="N23" s="153"/>
    </row>
    <row r="24" spans="2:14">
      <c r="B24" s="93"/>
      <c r="C24" s="99" t="s">
        <v>34</v>
      </c>
      <c r="D24" s="561"/>
      <c r="E24" s="200">
        <f>D17/12</f>
        <v>0</v>
      </c>
      <c r="F24" s="100">
        <v>80</v>
      </c>
      <c r="G24" s="97">
        <f t="shared" si="0"/>
        <v>0</v>
      </c>
      <c r="H24" s="161"/>
      <c r="I24" s="98" t="s">
        <v>941</v>
      </c>
      <c r="J24" s="98" t="str">
        <f>VLOOKUP(I24,Presupuesto!$B$11:$C$566,2,0)</f>
        <v>UTILES DE ESCRITORIO, OFICINA Y ENSE¥ANZA</v>
      </c>
      <c r="K24" s="98" t="str">
        <f t="shared" si="1"/>
        <v>Estudiantes y Graduados</v>
      </c>
      <c r="L24" s="98" t="s">
        <v>411</v>
      </c>
      <c r="N24" s="153"/>
    </row>
    <row r="25" spans="2:14">
      <c r="B25" s="93"/>
      <c r="C25" s="109" t="s">
        <v>52</v>
      </c>
      <c r="D25" s="561"/>
      <c r="E25" s="212">
        <v>0</v>
      </c>
      <c r="F25" s="119">
        <v>25</v>
      </c>
      <c r="G25" s="97">
        <f t="shared" si="0"/>
        <v>0</v>
      </c>
      <c r="H25" s="161"/>
      <c r="I25" s="98" t="s">
        <v>941</v>
      </c>
      <c r="J25" s="98" t="str">
        <f>VLOOKUP(I25,Presupuesto!$B$11:$C$566,2,0)</f>
        <v>UTILES DE ESCRITORIO, OFICINA Y ENSE¥ANZA</v>
      </c>
      <c r="K25" s="98" t="str">
        <f t="shared" si="1"/>
        <v>Estudiantes y Graduados</v>
      </c>
      <c r="L25" s="98" t="s">
        <v>411</v>
      </c>
      <c r="N25" s="153"/>
    </row>
    <row r="26" spans="2:14" ht="15.75" thickBot="1">
      <c r="B26" s="93"/>
      <c r="C26" s="216" t="s">
        <v>431</v>
      </c>
      <c r="D26" s="217">
        <v>0</v>
      </c>
      <c r="E26" s="332">
        <v>0</v>
      </c>
      <c r="F26" s="104">
        <f>HLOOKUP(C26,$AH$2:$BU$3,2,0)</f>
        <v>1750</v>
      </c>
      <c r="G26" s="105">
        <f>D26*E26*F26</f>
        <v>0</v>
      </c>
      <c r="H26" s="333"/>
      <c r="I26" s="334" t="s">
        <v>760</v>
      </c>
      <c r="J26" s="106" t="str">
        <f>VLOOKUP(I26,Presupuesto!$B$11:$C$566,2,0)</f>
        <v>VIATICOS NACIONALES</v>
      </c>
      <c r="K26" s="335" t="str">
        <f t="shared" si="1"/>
        <v>Estudiantes y Graduados</v>
      </c>
      <c r="L26" s="335" t="s">
        <v>411</v>
      </c>
    </row>
    <row r="27" spans="2:14">
      <c r="B27" s="93"/>
      <c r="C27" s="93"/>
      <c r="E27" s="112"/>
      <c r="F27" s="112"/>
      <c r="G27" s="112"/>
      <c r="H27" s="174"/>
      <c r="I27" s="112"/>
      <c r="J27" s="112"/>
      <c r="K27" s="112"/>
    </row>
    <row r="28" spans="2:14" ht="15.75" thickBot="1"/>
    <row r="29" spans="2:14" ht="15.75" thickBot="1">
      <c r="C29" s="29" t="s">
        <v>43</v>
      </c>
      <c r="D29" s="30">
        <f>SUM(G36:G45)</f>
        <v>63000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69" t="str">
        <f>'5. Estudiantes y Graduados'!F11</f>
        <v>5.a.2</v>
      </c>
      <c r="E32" s="93"/>
      <c r="F32" s="93"/>
      <c r="G32" s="93"/>
      <c r="H32" s="76"/>
      <c r="I32" s="76"/>
      <c r="J32" s="76"/>
      <c r="K32" s="112"/>
    </row>
    <row r="33" spans="3:12" ht="18.7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Continuar el proceso de Depurar la información de los estudiantes de la UNAH a realizarse por personal de ésta Dirección.</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130</v>
      </c>
      <c r="I35" s="128" t="s">
        <v>46</v>
      </c>
      <c r="J35" s="128" t="s">
        <v>131</v>
      </c>
      <c r="K35" s="128" t="s">
        <v>409</v>
      </c>
      <c r="L35" s="128" t="s">
        <v>410</v>
      </c>
    </row>
    <row r="36" spans="3:12" ht="15.75" thickBot="1">
      <c r="C36" s="327" t="s">
        <v>47</v>
      </c>
      <c r="D36" s="560"/>
      <c r="E36" s="328"/>
      <c r="F36" s="115">
        <v>30000</v>
      </c>
      <c r="G36" s="329">
        <f t="shared" ref="G36:G44" si="2">E36*F36</f>
        <v>0</v>
      </c>
      <c r="H36" s="330" t="s">
        <v>128</v>
      </c>
      <c r="I36" s="116" t="s">
        <v>698</v>
      </c>
      <c r="J36" s="116" t="str">
        <f>VLOOKUP(I36,Presupuesto!$B$11:$C$566,2,0)</f>
        <v>SERVICIOS DE CAPACITACION.</v>
      </c>
      <c r="K36" s="331" t="s">
        <v>1359</v>
      </c>
      <c r="L36" s="116" t="s">
        <v>393</v>
      </c>
    </row>
    <row r="37" spans="3:12" ht="15.75" thickBot="1">
      <c r="C37" s="99" t="s">
        <v>48</v>
      </c>
      <c r="D37" s="561"/>
      <c r="E37" s="200">
        <f>D36</f>
        <v>0</v>
      </c>
      <c r="F37" s="100">
        <v>50</v>
      </c>
      <c r="G37" s="97">
        <f t="shared" si="2"/>
        <v>0</v>
      </c>
      <c r="H37" s="330" t="s">
        <v>128</v>
      </c>
      <c r="I37" s="98" t="s">
        <v>716</v>
      </c>
      <c r="J37" s="98" t="str">
        <f>VLOOKUP(I37,Presupuesto!$B$11:$C$566,2,0)</f>
        <v>SERVICIOS DE IMPRENTA PUBLIC.Y REPRODUCCION</v>
      </c>
      <c r="K37" s="98" t="str">
        <f>$K$36</f>
        <v>Estudiantes y Graduados</v>
      </c>
      <c r="L37" s="98" t="s">
        <v>411</v>
      </c>
    </row>
    <row r="38" spans="3:12" ht="15.75" thickBot="1">
      <c r="C38" s="99" t="s">
        <v>49</v>
      </c>
      <c r="D38" s="561"/>
      <c r="E38" s="200">
        <f>D36</f>
        <v>0</v>
      </c>
      <c r="F38" s="100">
        <v>150</v>
      </c>
      <c r="G38" s="97">
        <f t="shared" si="2"/>
        <v>0</v>
      </c>
      <c r="H38" s="330" t="s">
        <v>128</v>
      </c>
      <c r="I38" s="98" t="s">
        <v>791</v>
      </c>
      <c r="J38" s="98" t="str">
        <f>VLOOKUP(I38,Presupuesto!$B$11:$C$566,2,0)</f>
        <v>ALIMENTOS B EBIDAS PARA PERSONAS</v>
      </c>
      <c r="K38" s="98" t="str">
        <f t="shared" ref="K38:K45" si="3">$K$36</f>
        <v>Estudiantes y Graduados</v>
      </c>
      <c r="L38" s="98" t="s">
        <v>395</v>
      </c>
    </row>
    <row r="39" spans="3:12" ht="15.75" thickBot="1">
      <c r="C39" s="99" t="s">
        <v>50</v>
      </c>
      <c r="D39" s="561"/>
      <c r="E39" s="151">
        <v>0</v>
      </c>
      <c r="F39" s="118">
        <v>10000</v>
      </c>
      <c r="G39" s="97">
        <f t="shared" si="2"/>
        <v>0</v>
      </c>
      <c r="H39" s="330" t="s">
        <v>128</v>
      </c>
      <c r="I39" s="322" t="s">
        <v>299</v>
      </c>
      <c r="J39" s="98" t="str">
        <f>VLOOKUP(I39,Presupuesto!$B$11:$C$566,2,0)</f>
        <v>PASAJES (26100-00)</v>
      </c>
      <c r="K39" s="98" t="str">
        <f t="shared" si="3"/>
        <v>Estudiantes y Graduados</v>
      </c>
      <c r="L39" s="98" t="s">
        <v>411</v>
      </c>
    </row>
    <row r="40" spans="3:12" ht="15.75" thickBot="1">
      <c r="C40" s="99" t="s">
        <v>416</v>
      </c>
      <c r="D40" s="561"/>
      <c r="E40" s="151">
        <v>0</v>
      </c>
      <c r="F40" s="118">
        <v>250</v>
      </c>
      <c r="G40" s="97">
        <f t="shared" si="2"/>
        <v>0</v>
      </c>
      <c r="H40" s="330" t="s">
        <v>128</v>
      </c>
      <c r="I40" s="98" t="s">
        <v>820</v>
      </c>
      <c r="J40" s="98" t="str">
        <f>VLOOKUP(I40,Presupuesto!$B$11:$C$566,2,0)</f>
        <v>PRODUCTOS PAPEL Y CARTON</v>
      </c>
      <c r="K40" s="98" t="str">
        <f t="shared" si="3"/>
        <v>Estudiantes y Graduados</v>
      </c>
      <c r="L40" s="98" t="s">
        <v>411</v>
      </c>
    </row>
    <row r="41" spans="3:12" ht="15.75" thickBot="1">
      <c r="C41" s="99" t="s">
        <v>51</v>
      </c>
      <c r="D41" s="561"/>
      <c r="E41" s="200">
        <f>(D36*25)/500</f>
        <v>0</v>
      </c>
      <c r="F41" s="100">
        <v>85</v>
      </c>
      <c r="G41" s="97">
        <f t="shared" si="2"/>
        <v>0</v>
      </c>
      <c r="H41" s="330" t="s">
        <v>128</v>
      </c>
      <c r="I41" s="98" t="s">
        <v>820</v>
      </c>
      <c r="J41" s="98" t="str">
        <f>VLOOKUP(I41,Presupuesto!$B$11:$C$566,2,0)</f>
        <v>PRODUCTOS PAPEL Y CARTON</v>
      </c>
      <c r="K41" s="98" t="str">
        <f t="shared" si="3"/>
        <v>Estudiantes y Graduados</v>
      </c>
      <c r="L41" s="98" t="s">
        <v>411</v>
      </c>
    </row>
    <row r="42" spans="3:12" ht="15.75" thickBot="1">
      <c r="C42" s="99" t="s">
        <v>122</v>
      </c>
      <c r="D42" s="561"/>
      <c r="E42" s="200">
        <f>D36/12</f>
        <v>0</v>
      </c>
      <c r="F42" s="100">
        <v>36</v>
      </c>
      <c r="G42" s="97">
        <f t="shared" si="2"/>
        <v>0</v>
      </c>
      <c r="H42" s="330" t="s">
        <v>128</v>
      </c>
      <c r="I42" s="98" t="s">
        <v>941</v>
      </c>
      <c r="J42" s="98" t="str">
        <f>VLOOKUP(I42,Presupuesto!$B$11:$C$566,2,0)</f>
        <v>UTILES DE ESCRITORIO, OFICINA Y ENSE¥ANZA</v>
      </c>
      <c r="K42" s="98" t="str">
        <f t="shared" si="3"/>
        <v>Estudiantes y Graduados</v>
      </c>
      <c r="L42" s="98" t="s">
        <v>411</v>
      </c>
    </row>
    <row r="43" spans="3:12" ht="15.75" thickBot="1">
      <c r="C43" s="99" t="s">
        <v>34</v>
      </c>
      <c r="D43" s="561"/>
      <c r="E43" s="200">
        <f>D36/12</f>
        <v>0</v>
      </c>
      <c r="F43" s="100">
        <v>80</v>
      </c>
      <c r="G43" s="97">
        <f t="shared" si="2"/>
        <v>0</v>
      </c>
      <c r="H43" s="330" t="s">
        <v>128</v>
      </c>
      <c r="I43" s="98" t="s">
        <v>941</v>
      </c>
      <c r="J43" s="98" t="str">
        <f>VLOOKUP(I43,Presupuesto!$B$11:$C$566,2,0)</f>
        <v>UTILES DE ESCRITORIO, OFICINA Y ENSE¥ANZA</v>
      </c>
      <c r="K43" s="98" t="str">
        <f t="shared" si="3"/>
        <v>Estudiantes y Graduados</v>
      </c>
      <c r="L43" s="98" t="s">
        <v>411</v>
      </c>
    </row>
    <row r="44" spans="3:12">
      <c r="C44" s="109" t="s">
        <v>52</v>
      </c>
      <c r="D44" s="561"/>
      <c r="E44" s="212">
        <v>0</v>
      </c>
      <c r="F44" s="119">
        <v>25</v>
      </c>
      <c r="G44" s="97">
        <f t="shared" si="2"/>
        <v>0</v>
      </c>
      <c r="H44" s="330" t="s">
        <v>128</v>
      </c>
      <c r="I44" s="98" t="s">
        <v>941</v>
      </c>
      <c r="J44" s="98" t="str">
        <f>VLOOKUP(I44,Presupuesto!$B$11:$C$566,2,0)</f>
        <v>UTILES DE ESCRITORIO, OFICINA Y ENSE¥ANZA</v>
      </c>
      <c r="K44" s="98" t="str">
        <f t="shared" si="3"/>
        <v>Estudiantes y Graduados</v>
      </c>
      <c r="L44" s="98" t="s">
        <v>411</v>
      </c>
    </row>
    <row r="45" spans="3:12" ht="15.75" thickBot="1">
      <c r="C45" s="216" t="s">
        <v>431</v>
      </c>
      <c r="D45" s="217">
        <v>6</v>
      </c>
      <c r="E45" s="332">
        <v>6</v>
      </c>
      <c r="F45" s="104">
        <f>HLOOKUP(C45,$AH$2:$BU$3,2,0)</f>
        <v>1750</v>
      </c>
      <c r="G45" s="105">
        <f>D45*E45*F45</f>
        <v>63000</v>
      </c>
      <c r="H45" s="333" t="s">
        <v>128</v>
      </c>
      <c r="I45" s="334" t="s">
        <v>760</v>
      </c>
      <c r="J45" s="106" t="str">
        <f>VLOOKUP(I45,Presupuesto!$B$11:$C$566,2,0)</f>
        <v>VIATICOS NACIONALES</v>
      </c>
      <c r="K45" s="335" t="str">
        <f t="shared" si="3"/>
        <v>Estudiantes y Graduados</v>
      </c>
      <c r="L45" s="335" t="s">
        <v>411</v>
      </c>
    </row>
    <row r="47" spans="3:12" ht="15.75" thickBot="1"/>
    <row r="48" spans="3:12" ht="15.75" thickBot="1">
      <c r="C48" s="29" t="s">
        <v>43</v>
      </c>
      <c r="D48" s="30">
        <f>SUM(G55:G64)</f>
        <v>120000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369" t="str">
        <f>'5. Estudiantes y Graduados'!F12</f>
        <v>5.a.3</v>
      </c>
      <c r="E51" s="93"/>
      <c r="F51" s="93"/>
      <c r="G51" s="93"/>
      <c r="H51" s="76"/>
      <c r="I51" s="76"/>
      <c r="J51" s="76"/>
      <c r="K51" s="112"/>
    </row>
    <row r="52" spans="3:12" ht="18.7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Capacitar al personal de la Dirección para fortalecer sus habilidades y desarrollar en ellos nuevas competencias que contribuyan a mejorar cada uno de los servicios que brinda ésta Dirección, como ser: estadística, office, excel avanzado.</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130</v>
      </c>
      <c r="I54" s="128" t="s">
        <v>46</v>
      </c>
      <c r="J54" s="128" t="s">
        <v>131</v>
      </c>
      <c r="K54" s="128" t="s">
        <v>409</v>
      </c>
      <c r="L54" s="128" t="s">
        <v>410</v>
      </c>
    </row>
    <row r="55" spans="3:12" ht="15.75" thickBot="1">
      <c r="C55" s="327" t="s">
        <v>47</v>
      </c>
      <c r="D55" s="560"/>
      <c r="E55" s="328">
        <v>4</v>
      </c>
      <c r="F55" s="115">
        <v>30000</v>
      </c>
      <c r="G55" s="329">
        <f t="shared" ref="G55:G63" si="4">E55*F55</f>
        <v>120000</v>
      </c>
      <c r="H55" s="330" t="s">
        <v>128</v>
      </c>
      <c r="I55" s="116" t="s">
        <v>698</v>
      </c>
      <c r="J55" s="116" t="str">
        <f>VLOOKUP(I55,Presupuesto!$B$11:$C$566,2,0)</f>
        <v>SERVICIOS DE CAPACITACION.</v>
      </c>
      <c r="K55" s="331" t="s">
        <v>1359</v>
      </c>
      <c r="L55" s="116" t="s">
        <v>393</v>
      </c>
    </row>
    <row r="56" spans="3:12" ht="15.75" thickBot="1">
      <c r="C56" s="99" t="s">
        <v>48</v>
      </c>
      <c r="D56" s="561"/>
      <c r="E56" s="200">
        <f>D55</f>
        <v>0</v>
      </c>
      <c r="F56" s="100">
        <v>50</v>
      </c>
      <c r="G56" s="97">
        <f t="shared" si="4"/>
        <v>0</v>
      </c>
      <c r="H56" s="330" t="s">
        <v>128</v>
      </c>
      <c r="I56" s="98" t="s">
        <v>716</v>
      </c>
      <c r="J56" s="98" t="str">
        <f>VLOOKUP(I56,Presupuesto!$B$11:$C$566,2,0)</f>
        <v>SERVICIOS DE IMPRENTA PUBLIC.Y REPRODUCCION</v>
      </c>
      <c r="K56" s="98" t="str">
        <f t="shared" ref="K56:K57" si="5">$K$55</f>
        <v>Estudiantes y Graduados</v>
      </c>
      <c r="L56" s="98" t="s">
        <v>411</v>
      </c>
    </row>
    <row r="57" spans="3:12" ht="15.75" thickBot="1">
      <c r="C57" s="99" t="s">
        <v>49</v>
      </c>
      <c r="D57" s="561"/>
      <c r="E57" s="200">
        <f>D55</f>
        <v>0</v>
      </c>
      <c r="F57" s="100">
        <v>150</v>
      </c>
      <c r="G57" s="97">
        <f t="shared" si="4"/>
        <v>0</v>
      </c>
      <c r="H57" s="330" t="s">
        <v>128</v>
      </c>
      <c r="I57" s="98" t="s">
        <v>791</v>
      </c>
      <c r="J57" s="98" t="str">
        <f>VLOOKUP(I57,Presupuesto!$B$11:$C$566,2,0)</f>
        <v>ALIMENTOS B EBIDAS PARA PERSONAS</v>
      </c>
      <c r="K57" s="98" t="str">
        <f t="shared" si="5"/>
        <v>Estudiantes y Graduados</v>
      </c>
      <c r="L57" s="98" t="s">
        <v>395</v>
      </c>
    </row>
    <row r="58" spans="3:12" ht="15.75" thickBot="1">
      <c r="C58" s="99" t="s">
        <v>50</v>
      </c>
      <c r="D58" s="561"/>
      <c r="E58" s="151"/>
      <c r="F58" s="118">
        <v>10000</v>
      </c>
      <c r="G58" s="97">
        <f t="shared" si="4"/>
        <v>0</v>
      </c>
      <c r="H58" s="330" t="s">
        <v>128</v>
      </c>
      <c r="I58" s="322" t="s">
        <v>299</v>
      </c>
      <c r="J58" s="98" t="str">
        <f>VLOOKUP(I58,Presupuesto!$B$11:$C$566,2,0)</f>
        <v>PASAJES (26100-00)</v>
      </c>
      <c r="K58" s="98" t="str">
        <f>$K$55</f>
        <v>Estudiantes y Graduados</v>
      </c>
      <c r="L58" s="98" t="s">
        <v>411</v>
      </c>
    </row>
    <row r="59" spans="3:12" ht="15.75" thickBot="1">
      <c r="C59" s="99" t="s">
        <v>416</v>
      </c>
      <c r="D59" s="561"/>
      <c r="E59" s="151"/>
      <c r="F59" s="118">
        <v>250</v>
      </c>
      <c r="G59" s="97">
        <f t="shared" si="4"/>
        <v>0</v>
      </c>
      <c r="H59" s="330" t="s">
        <v>128</v>
      </c>
      <c r="I59" s="98" t="s">
        <v>820</v>
      </c>
      <c r="J59" s="98" t="str">
        <f>VLOOKUP(I59,Presupuesto!$B$11:$C$566,2,0)</f>
        <v>PRODUCTOS PAPEL Y CARTON</v>
      </c>
      <c r="K59" s="98" t="str">
        <f t="shared" ref="K59:K64" si="6">$K$55</f>
        <v>Estudiantes y Graduados</v>
      </c>
      <c r="L59" s="98" t="s">
        <v>411</v>
      </c>
    </row>
    <row r="60" spans="3:12" ht="15.75" thickBot="1">
      <c r="C60" s="99" t="s">
        <v>51</v>
      </c>
      <c r="D60" s="561"/>
      <c r="E60" s="200">
        <f>(D55*25)/500</f>
        <v>0</v>
      </c>
      <c r="F60" s="100">
        <v>85</v>
      </c>
      <c r="G60" s="97">
        <f t="shared" si="4"/>
        <v>0</v>
      </c>
      <c r="H60" s="330" t="s">
        <v>128</v>
      </c>
      <c r="I60" s="98" t="s">
        <v>820</v>
      </c>
      <c r="J60" s="98" t="str">
        <f>VLOOKUP(I60,Presupuesto!$B$11:$C$566,2,0)</f>
        <v>PRODUCTOS PAPEL Y CARTON</v>
      </c>
      <c r="K60" s="98" t="str">
        <f t="shared" si="6"/>
        <v>Estudiantes y Graduados</v>
      </c>
      <c r="L60" s="98" t="s">
        <v>411</v>
      </c>
    </row>
    <row r="61" spans="3:12" ht="15.75" thickBot="1">
      <c r="C61" s="99" t="s">
        <v>122</v>
      </c>
      <c r="D61" s="561"/>
      <c r="E61" s="200">
        <f>D55/12</f>
        <v>0</v>
      </c>
      <c r="F61" s="100">
        <v>36</v>
      </c>
      <c r="G61" s="97">
        <f t="shared" si="4"/>
        <v>0</v>
      </c>
      <c r="H61" s="330" t="s">
        <v>128</v>
      </c>
      <c r="I61" s="98" t="s">
        <v>941</v>
      </c>
      <c r="J61" s="98" t="str">
        <f>VLOOKUP(I61,Presupuesto!$B$11:$C$566,2,0)</f>
        <v>UTILES DE ESCRITORIO, OFICINA Y ENSE¥ANZA</v>
      </c>
      <c r="K61" s="98" t="str">
        <f t="shared" si="6"/>
        <v>Estudiantes y Graduados</v>
      </c>
      <c r="L61" s="98" t="s">
        <v>411</v>
      </c>
    </row>
    <row r="62" spans="3:12" ht="15.75" thickBot="1">
      <c r="C62" s="99" t="s">
        <v>34</v>
      </c>
      <c r="D62" s="561"/>
      <c r="E62" s="200">
        <f>D55/12</f>
        <v>0</v>
      </c>
      <c r="F62" s="100">
        <v>80</v>
      </c>
      <c r="G62" s="97">
        <f t="shared" si="4"/>
        <v>0</v>
      </c>
      <c r="H62" s="330" t="s">
        <v>128</v>
      </c>
      <c r="I62" s="98" t="s">
        <v>941</v>
      </c>
      <c r="J62" s="98" t="str">
        <f>VLOOKUP(I62,Presupuesto!$B$11:$C$566,2,0)</f>
        <v>UTILES DE ESCRITORIO, OFICINA Y ENSE¥ANZA</v>
      </c>
      <c r="K62" s="98" t="str">
        <f t="shared" si="6"/>
        <v>Estudiantes y Graduados</v>
      </c>
      <c r="L62" s="98" t="s">
        <v>411</v>
      </c>
    </row>
    <row r="63" spans="3:12" ht="15.75" thickBot="1">
      <c r="C63" s="109" t="s">
        <v>52</v>
      </c>
      <c r="D63" s="561"/>
      <c r="E63" s="212"/>
      <c r="F63" s="119">
        <v>25</v>
      </c>
      <c r="G63" s="97">
        <f t="shared" si="4"/>
        <v>0</v>
      </c>
      <c r="H63" s="330" t="s">
        <v>128</v>
      </c>
      <c r="I63" s="98" t="s">
        <v>941</v>
      </c>
      <c r="J63" s="98" t="str">
        <f>VLOOKUP(I63,Presupuesto!$B$11:$C$566,2,0)</f>
        <v>UTILES DE ESCRITORIO, OFICINA Y ENSE¥ANZA</v>
      </c>
      <c r="K63" s="98" t="str">
        <f t="shared" si="6"/>
        <v>Estudiantes y Graduados</v>
      </c>
      <c r="L63" s="98" t="s">
        <v>411</v>
      </c>
    </row>
    <row r="64" spans="3:12" ht="15.75" thickBot="1">
      <c r="C64" s="216" t="s">
        <v>429</v>
      </c>
      <c r="D64" s="217">
        <v>0</v>
      </c>
      <c r="E64" s="332">
        <v>0</v>
      </c>
      <c r="F64" s="104">
        <f>HLOOKUP(C64,$AH$2:$BU$3,2,0)</f>
        <v>1150</v>
      </c>
      <c r="G64" s="105">
        <f>D64*E64*F64</f>
        <v>0</v>
      </c>
      <c r="H64" s="330" t="s">
        <v>128</v>
      </c>
      <c r="I64" s="334" t="s">
        <v>300</v>
      </c>
      <c r="J64" s="106" t="str">
        <f>VLOOKUP(I64,Presupuesto!$B$11:$C$566,2,0)</f>
        <v>VIATICOS (26200-00)</v>
      </c>
      <c r="K64" s="335" t="str">
        <f t="shared" si="6"/>
        <v>Estudiantes y Graduados</v>
      </c>
      <c r="L64" s="335" t="s">
        <v>411</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391</v>
      </c>
      <c r="D70" s="369" t="str">
        <f>'5. Estudiantes y Graduados'!F13</f>
        <v>5.a.4</v>
      </c>
      <c r="E70" s="93"/>
      <c r="F70" s="93"/>
      <c r="G70" s="93"/>
      <c r="H70" s="76"/>
      <c r="I70" s="76"/>
      <c r="J70" s="76"/>
      <c r="K70" s="112"/>
    </row>
    <row r="71" spans="3:12" ht="18.7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Continuar con las actividades  escaneo de expedientes estudiantiles de primer ingreso en Ciudad Universitaria.</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130</v>
      </c>
      <c r="I73" s="128" t="s">
        <v>46</v>
      </c>
      <c r="J73" s="128" t="s">
        <v>131</v>
      </c>
      <c r="K73" s="128" t="s">
        <v>409</v>
      </c>
      <c r="L73" s="128" t="s">
        <v>410</v>
      </c>
    </row>
    <row r="74" spans="3:12">
      <c r="C74" s="327" t="s">
        <v>47</v>
      </c>
      <c r="D74" s="560"/>
      <c r="E74" s="328"/>
      <c r="F74" s="115">
        <v>30000</v>
      </c>
      <c r="G74" s="329">
        <f t="shared" ref="G74:G82" si="7">E74*F74</f>
        <v>0</v>
      </c>
      <c r="H74" s="330"/>
      <c r="I74" s="116" t="s">
        <v>698</v>
      </c>
      <c r="J74" s="116" t="str">
        <f>VLOOKUP(I74,Presupuesto!$B$11:$C$566,2,0)</f>
        <v>SERVICIOS DE CAPACITACION.</v>
      </c>
      <c r="K74" s="331" t="s">
        <v>1359</v>
      </c>
      <c r="L74" s="116" t="s">
        <v>393</v>
      </c>
    </row>
    <row r="75" spans="3:12">
      <c r="C75" s="99" t="s">
        <v>48</v>
      </c>
      <c r="D75" s="561"/>
      <c r="E75" s="200">
        <f>D74</f>
        <v>0</v>
      </c>
      <c r="F75" s="100">
        <v>50</v>
      </c>
      <c r="G75" s="97">
        <f t="shared" si="7"/>
        <v>0</v>
      </c>
      <c r="H75" s="161"/>
      <c r="I75" s="98" t="s">
        <v>716</v>
      </c>
      <c r="J75" s="98" t="str">
        <f>VLOOKUP(I75,Presupuesto!$B$11:$C$566,2,0)</f>
        <v>SERVICIOS DE IMPRENTA PUBLIC.Y REPRODUCCION</v>
      </c>
      <c r="K75" s="98" t="str">
        <f>$K$74</f>
        <v>Estudiantes y Graduados</v>
      </c>
      <c r="L75" s="98" t="s">
        <v>411</v>
      </c>
    </row>
    <row r="76" spans="3:12">
      <c r="C76" s="99" t="s">
        <v>49</v>
      </c>
      <c r="D76" s="561"/>
      <c r="E76" s="200">
        <f>D74</f>
        <v>0</v>
      </c>
      <c r="F76" s="100">
        <v>150</v>
      </c>
      <c r="G76" s="97">
        <f t="shared" si="7"/>
        <v>0</v>
      </c>
      <c r="H76" s="161"/>
      <c r="I76" s="98" t="s">
        <v>791</v>
      </c>
      <c r="J76" s="98" t="str">
        <f>VLOOKUP(I76,Presupuesto!$B$11:$C$566,2,0)</f>
        <v>ALIMENTOS B EBIDAS PARA PERSONAS</v>
      </c>
      <c r="K76" s="98" t="str">
        <f t="shared" ref="K76:K83" si="8">$K$74</f>
        <v>Estudiantes y Graduados</v>
      </c>
      <c r="L76" s="98" t="s">
        <v>395</v>
      </c>
    </row>
    <row r="77" spans="3:12">
      <c r="C77" s="99" t="s">
        <v>50</v>
      </c>
      <c r="D77" s="561"/>
      <c r="E77" s="151">
        <v>0</v>
      </c>
      <c r="F77" s="118">
        <v>10000</v>
      </c>
      <c r="G77" s="97">
        <f t="shared" si="7"/>
        <v>0</v>
      </c>
      <c r="H77" s="161"/>
      <c r="I77" s="322" t="s">
        <v>299</v>
      </c>
      <c r="J77" s="98" t="str">
        <f>VLOOKUP(I77,Presupuesto!$B$11:$C$566,2,0)</f>
        <v>PASAJES (26100-00)</v>
      </c>
      <c r="K77" s="98" t="str">
        <f t="shared" si="8"/>
        <v>Estudiantes y Graduados</v>
      </c>
      <c r="L77" s="98" t="s">
        <v>411</v>
      </c>
    </row>
    <row r="78" spans="3:12">
      <c r="C78" s="99" t="s">
        <v>416</v>
      </c>
      <c r="D78" s="561"/>
      <c r="E78" s="151">
        <v>0</v>
      </c>
      <c r="F78" s="118">
        <v>250</v>
      </c>
      <c r="G78" s="97">
        <f t="shared" si="7"/>
        <v>0</v>
      </c>
      <c r="H78" s="161"/>
      <c r="I78" s="98" t="s">
        <v>820</v>
      </c>
      <c r="J78" s="98" t="str">
        <f>VLOOKUP(I78,Presupuesto!$B$11:$C$566,2,0)</f>
        <v>PRODUCTOS PAPEL Y CARTON</v>
      </c>
      <c r="K78" s="98" t="str">
        <f t="shared" si="8"/>
        <v>Estudiantes y Graduados</v>
      </c>
      <c r="L78" s="98" t="s">
        <v>411</v>
      </c>
    </row>
    <row r="79" spans="3:12">
      <c r="C79" s="99" t="s">
        <v>51</v>
      </c>
      <c r="D79" s="561"/>
      <c r="E79" s="200">
        <f>(D74*25)/500</f>
        <v>0</v>
      </c>
      <c r="F79" s="100">
        <v>85</v>
      </c>
      <c r="G79" s="97">
        <f t="shared" si="7"/>
        <v>0</v>
      </c>
      <c r="H79" s="161"/>
      <c r="I79" s="98" t="s">
        <v>820</v>
      </c>
      <c r="J79" s="98" t="str">
        <f>VLOOKUP(I79,Presupuesto!$B$11:$C$566,2,0)</f>
        <v>PRODUCTOS PAPEL Y CARTON</v>
      </c>
      <c r="K79" s="98" t="str">
        <f t="shared" si="8"/>
        <v>Estudiantes y Graduados</v>
      </c>
      <c r="L79" s="98" t="s">
        <v>411</v>
      </c>
    </row>
    <row r="80" spans="3:12">
      <c r="C80" s="99" t="s">
        <v>122</v>
      </c>
      <c r="D80" s="561"/>
      <c r="E80" s="200">
        <f>D74/12</f>
        <v>0</v>
      </c>
      <c r="F80" s="100">
        <v>36</v>
      </c>
      <c r="G80" s="97">
        <f t="shared" si="7"/>
        <v>0</v>
      </c>
      <c r="H80" s="161"/>
      <c r="I80" s="98" t="s">
        <v>941</v>
      </c>
      <c r="J80" s="98" t="str">
        <f>VLOOKUP(I80,Presupuesto!$B$11:$C$566,2,0)</f>
        <v>UTILES DE ESCRITORIO, OFICINA Y ENSE¥ANZA</v>
      </c>
      <c r="K80" s="98" t="str">
        <f t="shared" si="8"/>
        <v>Estudiantes y Graduados</v>
      </c>
      <c r="L80" s="98" t="s">
        <v>411</v>
      </c>
    </row>
    <row r="81" spans="3:12">
      <c r="C81" s="99" t="s">
        <v>34</v>
      </c>
      <c r="D81" s="561"/>
      <c r="E81" s="200">
        <f>D74/12</f>
        <v>0</v>
      </c>
      <c r="F81" s="100">
        <v>80</v>
      </c>
      <c r="G81" s="97">
        <f t="shared" si="7"/>
        <v>0</v>
      </c>
      <c r="H81" s="161"/>
      <c r="I81" s="98" t="s">
        <v>941</v>
      </c>
      <c r="J81" s="98" t="str">
        <f>VLOOKUP(I81,Presupuesto!$B$11:$C$566,2,0)</f>
        <v>UTILES DE ESCRITORIO, OFICINA Y ENSE¥ANZA</v>
      </c>
      <c r="K81" s="98" t="str">
        <f t="shared" si="8"/>
        <v>Estudiantes y Graduados</v>
      </c>
      <c r="L81" s="98" t="s">
        <v>411</v>
      </c>
    </row>
    <row r="82" spans="3:12">
      <c r="C82" s="109" t="s">
        <v>52</v>
      </c>
      <c r="D82" s="561"/>
      <c r="E82" s="212">
        <v>0</v>
      </c>
      <c r="F82" s="119">
        <v>25</v>
      </c>
      <c r="G82" s="97">
        <f t="shared" si="7"/>
        <v>0</v>
      </c>
      <c r="H82" s="161"/>
      <c r="I82" s="98" t="s">
        <v>941</v>
      </c>
      <c r="J82" s="98" t="str">
        <f>VLOOKUP(I82,Presupuesto!$B$11:$C$566,2,0)</f>
        <v>UTILES DE ESCRITORIO, OFICINA Y ENSE¥ANZA</v>
      </c>
      <c r="K82" s="98" t="str">
        <f t="shared" si="8"/>
        <v>Estudiantes y Graduados</v>
      </c>
      <c r="L82" s="98" t="s">
        <v>411</v>
      </c>
    </row>
    <row r="83" spans="3:12" ht="15.75" thickBot="1">
      <c r="C83" s="216" t="s">
        <v>429</v>
      </c>
      <c r="D83" s="217">
        <v>0</v>
      </c>
      <c r="E83" s="332">
        <v>0</v>
      </c>
      <c r="F83" s="104">
        <f>HLOOKUP(C83,$AH$2:$BU$3,2,0)</f>
        <v>1150</v>
      </c>
      <c r="G83" s="105">
        <f>D83*E83*F83</f>
        <v>0</v>
      </c>
      <c r="H83" s="333"/>
      <c r="I83" s="334" t="s">
        <v>300</v>
      </c>
      <c r="J83" s="106" t="str">
        <f>VLOOKUP(I83,Presupuesto!$B$11:$C$566,2,0)</f>
        <v>VIATICOS (26200-00)</v>
      </c>
      <c r="K83" s="335" t="str">
        <f t="shared" si="8"/>
        <v>Estudiantes y Graduados</v>
      </c>
      <c r="L83" s="335" t="s">
        <v>411</v>
      </c>
    </row>
    <row r="85" spans="3:12" ht="15.75" thickBot="1"/>
    <row r="86" spans="3:12" ht="15.75" thickBot="1">
      <c r="C86" s="29" t="s">
        <v>43</v>
      </c>
      <c r="D86" s="30">
        <f>SUM(G93:G102)</f>
        <v>37059.25</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391</v>
      </c>
      <c r="D89" s="369" t="str">
        <f>'5. Estudiantes y Graduados'!F14</f>
        <v>5.a.5</v>
      </c>
      <c r="E89" s="93"/>
      <c r="F89" s="93"/>
      <c r="G89" s="93"/>
      <c r="H89" s="76"/>
      <c r="I89" s="76"/>
      <c r="J89" s="76"/>
      <c r="K89" s="112"/>
    </row>
    <row r="90" spans="3:12" ht="18.7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Compra de suministro, equipo y mobiliario necesario para la conservación y protección de los expedientes estudiantiles y documentos.</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130</v>
      </c>
      <c r="I92" s="128" t="s">
        <v>46</v>
      </c>
      <c r="J92" s="128" t="s">
        <v>131</v>
      </c>
      <c r="K92" s="128" t="s">
        <v>409</v>
      </c>
      <c r="L92" s="128" t="s">
        <v>410</v>
      </c>
    </row>
    <row r="93" spans="3:12">
      <c r="C93" s="327" t="s">
        <v>47</v>
      </c>
      <c r="D93" s="560">
        <v>33</v>
      </c>
      <c r="E93" s="328">
        <v>1</v>
      </c>
      <c r="F93" s="115">
        <v>30000</v>
      </c>
      <c r="G93" s="329">
        <f t="shared" ref="G93:G101" si="9">E93*F93</f>
        <v>30000</v>
      </c>
      <c r="H93" s="330" t="s">
        <v>1698</v>
      </c>
      <c r="I93" s="116" t="s">
        <v>698</v>
      </c>
      <c r="J93" s="116" t="str">
        <f>VLOOKUP(I93,Presupuesto!$B$11:$C$566,2,0)</f>
        <v>SERVICIOS DE CAPACITACION.</v>
      </c>
      <c r="K93" s="331" t="s">
        <v>1359</v>
      </c>
      <c r="L93" s="116" t="s">
        <v>393</v>
      </c>
    </row>
    <row r="94" spans="3:12">
      <c r="C94" s="99" t="s">
        <v>48</v>
      </c>
      <c r="D94" s="561"/>
      <c r="E94" s="200">
        <f>D93</f>
        <v>33</v>
      </c>
      <c r="F94" s="100">
        <v>50</v>
      </c>
      <c r="G94" s="97">
        <f t="shared" si="9"/>
        <v>1650</v>
      </c>
      <c r="H94" s="161" t="s">
        <v>1698</v>
      </c>
      <c r="I94" s="98" t="s">
        <v>716</v>
      </c>
      <c r="J94" s="98" t="str">
        <f>VLOOKUP(I94,Presupuesto!$B$11:$C$566,2,0)</f>
        <v>SERVICIOS DE IMPRENTA PUBLIC.Y REPRODUCCION</v>
      </c>
      <c r="K94" s="98" t="str">
        <f>$K$93</f>
        <v>Estudiantes y Graduados</v>
      </c>
      <c r="L94" s="98" t="s">
        <v>411</v>
      </c>
    </row>
    <row r="95" spans="3:12" ht="15.75" thickBot="1">
      <c r="C95" s="99" t="s">
        <v>49</v>
      </c>
      <c r="D95" s="561"/>
      <c r="E95" s="200">
        <f>D93</f>
        <v>33</v>
      </c>
      <c r="F95" s="100">
        <v>150</v>
      </c>
      <c r="G95" s="97">
        <f t="shared" si="9"/>
        <v>4950</v>
      </c>
      <c r="H95" s="161" t="s">
        <v>1698</v>
      </c>
      <c r="I95" s="98" t="s">
        <v>791</v>
      </c>
      <c r="J95" s="98" t="str">
        <f>VLOOKUP(I95,Presupuesto!$B$11:$C$566,2,0)</f>
        <v>ALIMENTOS B EBIDAS PARA PERSONAS</v>
      </c>
      <c r="K95" s="98" t="str">
        <f t="shared" ref="K95:K102" si="10">$K$93</f>
        <v>Estudiantes y Graduados</v>
      </c>
      <c r="L95" s="98" t="s">
        <v>395</v>
      </c>
    </row>
    <row r="96" spans="3:12">
      <c r="C96" s="99" t="s">
        <v>50</v>
      </c>
      <c r="D96" s="561"/>
      <c r="E96" s="151">
        <v>0</v>
      </c>
      <c r="F96" s="118">
        <v>10000</v>
      </c>
      <c r="G96" s="97">
        <f t="shared" si="9"/>
        <v>0</v>
      </c>
      <c r="H96" s="330" t="s">
        <v>1698</v>
      </c>
      <c r="I96" s="322" t="s">
        <v>299</v>
      </c>
      <c r="J96" s="98" t="str">
        <f>VLOOKUP(I96,Presupuesto!$B$11:$C$566,2,0)</f>
        <v>PASAJES (26100-00)</v>
      </c>
      <c r="K96" s="98" t="str">
        <f t="shared" si="10"/>
        <v>Estudiantes y Graduados</v>
      </c>
      <c r="L96" s="98" t="s">
        <v>411</v>
      </c>
    </row>
    <row r="97" spans="3:12">
      <c r="C97" s="99" t="s">
        <v>416</v>
      </c>
      <c r="D97" s="561"/>
      <c r="E97" s="151">
        <v>0</v>
      </c>
      <c r="F97" s="118">
        <v>250</v>
      </c>
      <c r="G97" s="97">
        <f t="shared" si="9"/>
        <v>0</v>
      </c>
      <c r="H97" s="161" t="s">
        <v>1698</v>
      </c>
      <c r="I97" s="98" t="s">
        <v>820</v>
      </c>
      <c r="J97" s="98" t="str">
        <f>VLOOKUP(I97,Presupuesto!$B$11:$C$566,2,0)</f>
        <v>PRODUCTOS PAPEL Y CARTON</v>
      </c>
      <c r="K97" s="98" t="str">
        <f t="shared" si="10"/>
        <v>Estudiantes y Graduados</v>
      </c>
      <c r="L97" s="98" t="s">
        <v>411</v>
      </c>
    </row>
    <row r="98" spans="3:12" ht="15.75" thickBot="1">
      <c r="C98" s="99" t="s">
        <v>51</v>
      </c>
      <c r="D98" s="561"/>
      <c r="E98" s="200">
        <f>(D93*25)/500</f>
        <v>1.65</v>
      </c>
      <c r="F98" s="100">
        <v>85</v>
      </c>
      <c r="G98" s="97">
        <f t="shared" si="9"/>
        <v>140.25</v>
      </c>
      <c r="H98" s="161" t="s">
        <v>1698</v>
      </c>
      <c r="I98" s="98" t="s">
        <v>820</v>
      </c>
      <c r="J98" s="98" t="str">
        <f>VLOOKUP(I98,Presupuesto!$B$11:$C$566,2,0)</f>
        <v>PRODUCTOS PAPEL Y CARTON</v>
      </c>
      <c r="K98" s="98" t="str">
        <f t="shared" si="10"/>
        <v>Estudiantes y Graduados</v>
      </c>
      <c r="L98" s="98" t="s">
        <v>411</v>
      </c>
    </row>
    <row r="99" spans="3:12">
      <c r="C99" s="99" t="s">
        <v>122</v>
      </c>
      <c r="D99" s="561"/>
      <c r="E99" s="200">
        <f>D93/12</f>
        <v>2.75</v>
      </c>
      <c r="F99" s="100">
        <v>36</v>
      </c>
      <c r="G99" s="97">
        <f t="shared" si="9"/>
        <v>99</v>
      </c>
      <c r="H99" s="330" t="s">
        <v>1698</v>
      </c>
      <c r="I99" s="98" t="s">
        <v>941</v>
      </c>
      <c r="J99" s="98" t="str">
        <f>VLOOKUP(I99,Presupuesto!$B$11:$C$566,2,0)</f>
        <v>UTILES DE ESCRITORIO, OFICINA Y ENSE¥ANZA</v>
      </c>
      <c r="K99" s="98" t="str">
        <f t="shared" si="10"/>
        <v>Estudiantes y Graduados</v>
      </c>
      <c r="L99" s="98" t="s">
        <v>411</v>
      </c>
    </row>
    <row r="100" spans="3:12">
      <c r="C100" s="99" t="s">
        <v>34</v>
      </c>
      <c r="D100" s="561"/>
      <c r="E100" s="200">
        <f>D93/12</f>
        <v>2.75</v>
      </c>
      <c r="F100" s="100">
        <v>80</v>
      </c>
      <c r="G100" s="97">
        <f t="shared" si="9"/>
        <v>220</v>
      </c>
      <c r="H100" s="161" t="s">
        <v>1698</v>
      </c>
      <c r="I100" s="98" t="s">
        <v>941</v>
      </c>
      <c r="J100" s="98" t="str">
        <f>VLOOKUP(I100,Presupuesto!$B$11:$C$566,2,0)</f>
        <v>UTILES DE ESCRITORIO, OFICINA Y ENSE¥ANZA</v>
      </c>
      <c r="K100" s="98" t="str">
        <f t="shared" si="10"/>
        <v>Estudiantes y Graduados</v>
      </c>
      <c r="L100" s="98" t="s">
        <v>411</v>
      </c>
    </row>
    <row r="101" spans="3:12" ht="15.75" thickBot="1">
      <c r="C101" s="109" t="s">
        <v>52</v>
      </c>
      <c r="D101" s="561"/>
      <c r="E101" s="212">
        <v>0</v>
      </c>
      <c r="F101" s="119">
        <v>25</v>
      </c>
      <c r="G101" s="97">
        <f t="shared" si="9"/>
        <v>0</v>
      </c>
      <c r="H101" s="161" t="s">
        <v>1698</v>
      </c>
      <c r="I101" s="98" t="s">
        <v>941</v>
      </c>
      <c r="J101" s="98" t="str">
        <f>VLOOKUP(I101,Presupuesto!$B$11:$C$566,2,0)</f>
        <v>UTILES DE ESCRITORIO, OFICINA Y ENSE¥ANZA</v>
      </c>
      <c r="K101" s="98" t="str">
        <f t="shared" si="10"/>
        <v>Estudiantes y Graduados</v>
      </c>
      <c r="L101" s="98" t="s">
        <v>411</v>
      </c>
    </row>
    <row r="102" spans="3:12" ht="15.75" thickBot="1">
      <c r="C102" s="216" t="s">
        <v>429</v>
      </c>
      <c r="D102" s="217">
        <v>0</v>
      </c>
      <c r="E102" s="332">
        <v>0</v>
      </c>
      <c r="F102" s="104">
        <f>HLOOKUP(C102,$AH$2:$BU$3,2,0)</f>
        <v>1150</v>
      </c>
      <c r="G102" s="105">
        <f>D102*E102*F102</f>
        <v>0</v>
      </c>
      <c r="H102" s="330" t="s">
        <v>1698</v>
      </c>
      <c r="I102" s="334" t="s">
        <v>300</v>
      </c>
      <c r="J102" s="106" t="str">
        <f>VLOOKUP(I102,Presupuesto!$B$11:$C$566,2,0)</f>
        <v>VIATICOS (26200-00)</v>
      </c>
      <c r="K102" s="335" t="str">
        <f t="shared" si="10"/>
        <v>Estudiantes y Graduados</v>
      </c>
      <c r="L102" s="335" t="s">
        <v>411</v>
      </c>
    </row>
    <row r="103" spans="3:12">
      <c r="C103" s="93"/>
      <c r="E103" s="112"/>
      <c r="F103" s="112"/>
      <c r="G103" s="112"/>
      <c r="H103" s="174"/>
      <c r="I103" s="112"/>
      <c r="J103" s="112"/>
      <c r="K103" s="112"/>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9" t="str">
        <f>'5. Estudiantes y Graduados'!F15</f>
        <v>5.a.6</v>
      </c>
      <c r="E108" s="93"/>
      <c r="F108" s="93"/>
      <c r="G108" s="93"/>
      <c r="H108" s="76"/>
      <c r="I108" s="76"/>
      <c r="J108" s="76"/>
      <c r="K108" s="112"/>
    </row>
    <row r="109" spans="3:12" ht="18.7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Actualizar y comprar equipo y suminitros necesarios para proceder a la captura de datos, impresión y entrega de carné a los estudiantes, empleados y demas personas que visiten la institución a nivel nacional.</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130</v>
      </c>
      <c r="I111" s="128" t="s">
        <v>46</v>
      </c>
      <c r="J111" s="128" t="s">
        <v>131</v>
      </c>
      <c r="K111" s="128" t="s">
        <v>409</v>
      </c>
      <c r="L111" s="128" t="s">
        <v>410</v>
      </c>
    </row>
    <row r="112" spans="3:12">
      <c r="C112" s="327" t="s">
        <v>47</v>
      </c>
      <c r="D112" s="560"/>
      <c r="E112" s="328"/>
      <c r="F112" s="115">
        <v>30000</v>
      </c>
      <c r="G112" s="329">
        <f t="shared" ref="G112:G120" si="11">E112*F112</f>
        <v>0</v>
      </c>
      <c r="H112" s="330"/>
      <c r="I112" s="116" t="s">
        <v>698</v>
      </c>
      <c r="J112" s="116" t="str">
        <f>VLOOKUP(I112,Presupuesto!$B$11:$C$566,2,0)</f>
        <v>SERVICIOS DE CAPACITACION.</v>
      </c>
      <c r="K112" s="331" t="s">
        <v>1359</v>
      </c>
      <c r="L112" s="116" t="s">
        <v>393</v>
      </c>
    </row>
    <row r="113" spans="3:12">
      <c r="C113" s="99" t="s">
        <v>48</v>
      </c>
      <c r="D113" s="561"/>
      <c r="E113" s="200">
        <f>D112</f>
        <v>0</v>
      </c>
      <c r="F113" s="100">
        <v>50</v>
      </c>
      <c r="G113" s="97">
        <f t="shared" si="11"/>
        <v>0</v>
      </c>
      <c r="H113" s="161"/>
      <c r="I113" s="98" t="s">
        <v>716</v>
      </c>
      <c r="J113" s="98" t="str">
        <f>VLOOKUP(I113,Presupuesto!$B$11:$C$566,2,0)</f>
        <v>SERVICIOS DE IMPRENTA PUBLIC.Y REPRODUCCION</v>
      </c>
      <c r="K113" s="98" t="str">
        <f>$K$112</f>
        <v>Estudiantes y Graduados</v>
      </c>
      <c r="L113" s="98" t="s">
        <v>411</v>
      </c>
    </row>
    <row r="114" spans="3:12">
      <c r="C114" s="99" t="s">
        <v>49</v>
      </c>
      <c r="D114" s="561"/>
      <c r="E114" s="200">
        <f>D112</f>
        <v>0</v>
      </c>
      <c r="F114" s="100">
        <v>150</v>
      </c>
      <c r="G114" s="97">
        <f t="shared" si="11"/>
        <v>0</v>
      </c>
      <c r="H114" s="161"/>
      <c r="I114" s="98" t="s">
        <v>791</v>
      </c>
      <c r="J114" s="98" t="str">
        <f>VLOOKUP(I114,Presupuesto!$B$11:$C$566,2,0)</f>
        <v>ALIMENTOS B EBIDAS PARA PERSONAS</v>
      </c>
      <c r="K114" s="98" t="str">
        <f t="shared" ref="K114:K121" si="12">$K$112</f>
        <v>Estudiantes y Graduados</v>
      </c>
      <c r="L114" s="98" t="s">
        <v>395</v>
      </c>
    </row>
    <row r="115" spans="3:12">
      <c r="C115" s="99" t="s">
        <v>50</v>
      </c>
      <c r="D115" s="561"/>
      <c r="E115" s="151">
        <v>0</v>
      </c>
      <c r="F115" s="118">
        <v>10000</v>
      </c>
      <c r="G115" s="97">
        <f t="shared" si="11"/>
        <v>0</v>
      </c>
      <c r="H115" s="161"/>
      <c r="I115" s="322" t="s">
        <v>299</v>
      </c>
      <c r="J115" s="98" t="str">
        <f>VLOOKUP(I115,Presupuesto!$B$11:$C$566,2,0)</f>
        <v>PASAJES (26100-00)</v>
      </c>
      <c r="K115" s="98" t="str">
        <f t="shared" si="12"/>
        <v>Estudiantes y Graduados</v>
      </c>
      <c r="L115" s="98" t="s">
        <v>411</v>
      </c>
    </row>
    <row r="116" spans="3:12">
      <c r="C116" s="99" t="s">
        <v>416</v>
      </c>
      <c r="D116" s="561"/>
      <c r="E116" s="151">
        <v>0</v>
      </c>
      <c r="F116" s="118">
        <v>250</v>
      </c>
      <c r="G116" s="97">
        <f t="shared" si="11"/>
        <v>0</v>
      </c>
      <c r="H116" s="161"/>
      <c r="I116" s="98" t="s">
        <v>820</v>
      </c>
      <c r="J116" s="98" t="str">
        <f>VLOOKUP(I116,Presupuesto!$B$11:$C$566,2,0)</f>
        <v>PRODUCTOS PAPEL Y CARTON</v>
      </c>
      <c r="K116" s="98" t="str">
        <f t="shared" si="12"/>
        <v>Estudiantes y Graduados</v>
      </c>
      <c r="L116" s="98" t="s">
        <v>411</v>
      </c>
    </row>
    <row r="117" spans="3:12">
      <c r="C117" s="99" t="s">
        <v>51</v>
      </c>
      <c r="D117" s="561"/>
      <c r="E117" s="200">
        <f>(D112*25)/500</f>
        <v>0</v>
      </c>
      <c r="F117" s="100">
        <v>85</v>
      </c>
      <c r="G117" s="97">
        <f t="shared" si="11"/>
        <v>0</v>
      </c>
      <c r="H117" s="161"/>
      <c r="I117" s="98" t="s">
        <v>820</v>
      </c>
      <c r="J117" s="98" t="str">
        <f>VLOOKUP(I117,Presupuesto!$B$11:$C$566,2,0)</f>
        <v>PRODUCTOS PAPEL Y CARTON</v>
      </c>
      <c r="K117" s="98" t="str">
        <f t="shared" si="12"/>
        <v>Estudiantes y Graduados</v>
      </c>
      <c r="L117" s="98" t="s">
        <v>411</v>
      </c>
    </row>
    <row r="118" spans="3:12">
      <c r="C118" s="99" t="s">
        <v>122</v>
      </c>
      <c r="D118" s="561"/>
      <c r="E118" s="200">
        <f>D112/12</f>
        <v>0</v>
      </c>
      <c r="F118" s="100">
        <v>36</v>
      </c>
      <c r="G118" s="97">
        <f t="shared" si="11"/>
        <v>0</v>
      </c>
      <c r="H118" s="161"/>
      <c r="I118" s="98" t="s">
        <v>941</v>
      </c>
      <c r="J118" s="98" t="str">
        <f>VLOOKUP(I118,Presupuesto!$B$11:$C$566,2,0)</f>
        <v>UTILES DE ESCRITORIO, OFICINA Y ENSE¥ANZA</v>
      </c>
      <c r="K118" s="98" t="str">
        <f t="shared" si="12"/>
        <v>Estudiantes y Graduados</v>
      </c>
      <c r="L118" s="98" t="s">
        <v>411</v>
      </c>
    </row>
    <row r="119" spans="3:12">
      <c r="C119" s="99" t="s">
        <v>34</v>
      </c>
      <c r="D119" s="561"/>
      <c r="E119" s="200">
        <f>D112/12</f>
        <v>0</v>
      </c>
      <c r="F119" s="100">
        <v>80</v>
      </c>
      <c r="G119" s="97">
        <f t="shared" si="11"/>
        <v>0</v>
      </c>
      <c r="H119" s="161"/>
      <c r="I119" s="98" t="s">
        <v>941</v>
      </c>
      <c r="J119" s="98" t="str">
        <f>VLOOKUP(I119,Presupuesto!$B$11:$C$566,2,0)</f>
        <v>UTILES DE ESCRITORIO, OFICINA Y ENSE¥ANZA</v>
      </c>
      <c r="K119" s="98" t="str">
        <f t="shared" si="12"/>
        <v>Estudiantes y Graduados</v>
      </c>
      <c r="L119" s="98" t="s">
        <v>411</v>
      </c>
    </row>
    <row r="120" spans="3:12">
      <c r="C120" s="109" t="s">
        <v>52</v>
      </c>
      <c r="D120" s="561"/>
      <c r="E120" s="212">
        <v>0</v>
      </c>
      <c r="F120" s="119">
        <v>25</v>
      </c>
      <c r="G120" s="97">
        <f t="shared" si="11"/>
        <v>0</v>
      </c>
      <c r="H120" s="161"/>
      <c r="I120" s="98" t="s">
        <v>941</v>
      </c>
      <c r="J120" s="98" t="str">
        <f>VLOOKUP(I120,Presupuesto!$B$11:$C$566,2,0)</f>
        <v>UTILES DE ESCRITORIO, OFICINA Y ENSE¥ANZA</v>
      </c>
      <c r="K120" s="98" t="str">
        <f t="shared" si="12"/>
        <v>Estudiantes y Graduados</v>
      </c>
      <c r="L120" s="98" t="s">
        <v>411</v>
      </c>
    </row>
    <row r="121" spans="3:12" ht="15.75" thickBot="1">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Estudiantes y Graduados</v>
      </c>
      <c r="L121" s="335" t="s">
        <v>411</v>
      </c>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391</v>
      </c>
      <c r="D127" s="369" t="str">
        <f>'5. Estudiantes y Graduados'!F16</f>
        <v>5.a.7</v>
      </c>
      <c r="E127" s="93"/>
      <c r="F127" s="93"/>
      <c r="G127" s="93"/>
      <c r="H127" s="76"/>
      <c r="I127" s="76"/>
      <c r="J127" s="76"/>
      <c r="K127" s="112"/>
    </row>
    <row r="128" spans="3:12" ht="18.7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130</v>
      </c>
      <c r="I130" s="128" t="s">
        <v>46</v>
      </c>
      <c r="J130" s="128" t="s">
        <v>131</v>
      </c>
      <c r="K130" s="128" t="s">
        <v>409</v>
      </c>
      <c r="L130" s="128" t="s">
        <v>410</v>
      </c>
    </row>
    <row r="131" spans="3:12">
      <c r="C131" s="327" t="s">
        <v>47</v>
      </c>
      <c r="D131" s="560"/>
      <c r="E131" s="328"/>
      <c r="F131" s="115">
        <v>30000</v>
      </c>
      <c r="G131" s="329">
        <f t="shared" ref="G131:G139" si="13">E131*F131</f>
        <v>0</v>
      </c>
      <c r="H131" s="330"/>
      <c r="I131" s="116" t="s">
        <v>698</v>
      </c>
      <c r="J131" s="116" t="str">
        <f>VLOOKUP(I131,Presupuesto!$B$11:$C$566,2,0)</f>
        <v>SERVICIOS DE CAPACITACION.</v>
      </c>
      <c r="K131" s="331" t="s">
        <v>1359</v>
      </c>
      <c r="L131" s="116" t="s">
        <v>393</v>
      </c>
    </row>
    <row r="132" spans="3:12">
      <c r="C132" s="99" t="s">
        <v>48</v>
      </c>
      <c r="D132" s="561"/>
      <c r="E132" s="200">
        <f>D131</f>
        <v>0</v>
      </c>
      <c r="F132" s="100">
        <v>50</v>
      </c>
      <c r="G132" s="97">
        <f t="shared" si="13"/>
        <v>0</v>
      </c>
      <c r="H132" s="161"/>
      <c r="I132" s="98" t="s">
        <v>716</v>
      </c>
      <c r="J132" s="98" t="str">
        <f>VLOOKUP(I132,Presupuesto!$B$11:$C$566,2,0)</f>
        <v>SERVICIOS DE IMPRENTA PUBLIC.Y REPRODUCCION</v>
      </c>
      <c r="K132" s="98" t="str">
        <f>$K$131</f>
        <v>Estudiantes y Graduados</v>
      </c>
      <c r="L132" s="98" t="s">
        <v>411</v>
      </c>
    </row>
    <row r="133" spans="3:12">
      <c r="C133" s="99" t="s">
        <v>49</v>
      </c>
      <c r="D133" s="561"/>
      <c r="E133" s="200">
        <f>D131</f>
        <v>0</v>
      </c>
      <c r="F133" s="100">
        <v>150</v>
      </c>
      <c r="G133" s="97">
        <f t="shared" si="13"/>
        <v>0</v>
      </c>
      <c r="H133" s="161"/>
      <c r="I133" s="98" t="s">
        <v>791</v>
      </c>
      <c r="J133" s="98" t="str">
        <f>VLOOKUP(I133,Presupuesto!$B$11:$C$566,2,0)</f>
        <v>ALIMENTOS B EBIDAS PARA PERSONAS</v>
      </c>
      <c r="K133" s="98" t="str">
        <f t="shared" ref="K133:K140" si="14">$K$131</f>
        <v>Estudiantes y Graduados</v>
      </c>
      <c r="L133" s="98" t="s">
        <v>395</v>
      </c>
    </row>
    <row r="134" spans="3:12">
      <c r="C134" s="99" t="s">
        <v>50</v>
      </c>
      <c r="D134" s="561"/>
      <c r="E134" s="151">
        <v>0</v>
      </c>
      <c r="F134" s="118">
        <v>10000</v>
      </c>
      <c r="G134" s="97">
        <f t="shared" si="13"/>
        <v>0</v>
      </c>
      <c r="H134" s="161"/>
      <c r="I134" s="322" t="s">
        <v>299</v>
      </c>
      <c r="J134" s="98" t="str">
        <f>VLOOKUP(I134,Presupuesto!$B$11:$C$566,2,0)</f>
        <v>PASAJES (26100-00)</v>
      </c>
      <c r="K134" s="98" t="str">
        <f t="shared" si="14"/>
        <v>Estudiantes y Graduados</v>
      </c>
      <c r="L134" s="98" t="s">
        <v>411</v>
      </c>
    </row>
    <row r="135" spans="3:12">
      <c r="C135" s="99" t="s">
        <v>416</v>
      </c>
      <c r="D135" s="561"/>
      <c r="E135" s="151">
        <v>0</v>
      </c>
      <c r="F135" s="118">
        <v>250</v>
      </c>
      <c r="G135" s="97">
        <f t="shared" si="13"/>
        <v>0</v>
      </c>
      <c r="H135" s="161"/>
      <c r="I135" s="98" t="s">
        <v>820</v>
      </c>
      <c r="J135" s="98" t="str">
        <f>VLOOKUP(I135,Presupuesto!$B$11:$C$566,2,0)</f>
        <v>PRODUCTOS PAPEL Y CARTON</v>
      </c>
      <c r="K135" s="98" t="str">
        <f t="shared" si="14"/>
        <v>Estudiantes y Graduados</v>
      </c>
      <c r="L135" s="98" t="s">
        <v>411</v>
      </c>
    </row>
    <row r="136" spans="3:12">
      <c r="C136" s="99" t="s">
        <v>51</v>
      </c>
      <c r="D136" s="561"/>
      <c r="E136" s="200">
        <f>(D131*25)/500</f>
        <v>0</v>
      </c>
      <c r="F136" s="100">
        <v>85</v>
      </c>
      <c r="G136" s="97">
        <f t="shared" si="13"/>
        <v>0</v>
      </c>
      <c r="H136" s="161"/>
      <c r="I136" s="98" t="s">
        <v>820</v>
      </c>
      <c r="J136" s="98" t="str">
        <f>VLOOKUP(I136,Presupuesto!$B$11:$C$566,2,0)</f>
        <v>PRODUCTOS PAPEL Y CARTON</v>
      </c>
      <c r="K136" s="98" t="str">
        <f t="shared" si="14"/>
        <v>Estudiantes y Graduados</v>
      </c>
      <c r="L136" s="98" t="s">
        <v>411</v>
      </c>
    </row>
    <row r="137" spans="3:12">
      <c r="C137" s="99" t="s">
        <v>122</v>
      </c>
      <c r="D137" s="561"/>
      <c r="E137" s="200">
        <f>D131/12</f>
        <v>0</v>
      </c>
      <c r="F137" s="100">
        <v>36</v>
      </c>
      <c r="G137" s="97">
        <f t="shared" si="13"/>
        <v>0</v>
      </c>
      <c r="H137" s="161"/>
      <c r="I137" s="98" t="s">
        <v>941</v>
      </c>
      <c r="J137" s="98" t="str">
        <f>VLOOKUP(I137,Presupuesto!$B$11:$C$566,2,0)</f>
        <v>UTILES DE ESCRITORIO, OFICINA Y ENSE¥ANZA</v>
      </c>
      <c r="K137" s="98" t="str">
        <f t="shared" si="14"/>
        <v>Estudiantes y Graduados</v>
      </c>
      <c r="L137" s="98" t="s">
        <v>411</v>
      </c>
    </row>
    <row r="138" spans="3:12">
      <c r="C138" s="99" t="s">
        <v>34</v>
      </c>
      <c r="D138" s="561"/>
      <c r="E138" s="200">
        <f>D131/12</f>
        <v>0</v>
      </c>
      <c r="F138" s="100">
        <v>80</v>
      </c>
      <c r="G138" s="97">
        <f t="shared" si="13"/>
        <v>0</v>
      </c>
      <c r="H138" s="161"/>
      <c r="I138" s="98" t="s">
        <v>941</v>
      </c>
      <c r="J138" s="98" t="str">
        <f>VLOOKUP(I138,Presupuesto!$B$11:$C$566,2,0)</f>
        <v>UTILES DE ESCRITORIO, OFICINA Y ENSE¥ANZA</v>
      </c>
      <c r="K138" s="98" t="str">
        <f t="shared" si="14"/>
        <v>Estudiantes y Graduados</v>
      </c>
      <c r="L138" s="98" t="s">
        <v>411</v>
      </c>
    </row>
    <row r="139" spans="3:12">
      <c r="C139" s="109" t="s">
        <v>52</v>
      </c>
      <c r="D139" s="561"/>
      <c r="E139" s="212">
        <v>0</v>
      </c>
      <c r="F139" s="119">
        <v>25</v>
      </c>
      <c r="G139" s="97">
        <f t="shared" si="13"/>
        <v>0</v>
      </c>
      <c r="H139" s="161"/>
      <c r="I139" s="98" t="s">
        <v>941</v>
      </c>
      <c r="J139" s="98" t="str">
        <f>VLOOKUP(I139,Presupuesto!$B$11:$C$566,2,0)</f>
        <v>UTILES DE ESCRITORIO, OFICINA Y ENSE¥ANZA</v>
      </c>
      <c r="K139" s="98" t="str">
        <f t="shared" si="14"/>
        <v>Estudiantes y Graduados</v>
      </c>
      <c r="L139" s="98" t="s">
        <v>411</v>
      </c>
    </row>
    <row r="140" spans="3:12" ht="15.75" thickBot="1">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Estudiantes y Graduados</v>
      </c>
      <c r="L140" s="335" t="s">
        <v>411</v>
      </c>
    </row>
    <row r="141" spans="3:12">
      <c r="C141" s="93"/>
      <c r="E141" s="112"/>
      <c r="F141" s="112"/>
      <c r="G141" s="112"/>
      <c r="H141" s="174"/>
      <c r="I141" s="112"/>
      <c r="J141" s="112"/>
      <c r="K141" s="112"/>
    </row>
    <row r="142" spans="3:12" ht="15.75" thickBot="1"/>
    <row r="143" spans="3:12" ht="15.75" thickBot="1">
      <c r="C143" s="29" t="s">
        <v>43</v>
      </c>
      <c r="D143" s="30">
        <f>SUM(G150:G159)</f>
        <v>350000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391</v>
      </c>
      <c r="D146" s="369" t="str">
        <f>'5. Estudiantes y Graduados'!F17</f>
        <v>5.a.8</v>
      </c>
      <c r="E146" s="93"/>
      <c r="F146" s="93"/>
      <c r="G146" s="93"/>
      <c r="H146" s="76"/>
      <c r="I146" s="76"/>
      <c r="J146" s="76"/>
      <c r="K146" s="112"/>
    </row>
    <row r="147" spans="3:12" ht="18.7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130</v>
      </c>
      <c r="I149" s="128" t="s">
        <v>46</v>
      </c>
      <c r="J149" s="128" t="s">
        <v>131</v>
      </c>
      <c r="K149" s="128" t="s">
        <v>409</v>
      </c>
      <c r="L149" s="128" t="s">
        <v>410</v>
      </c>
    </row>
    <row r="150" spans="3:12">
      <c r="C150" s="327" t="s">
        <v>47</v>
      </c>
      <c r="D150" s="560"/>
      <c r="E150" s="328"/>
      <c r="F150" s="115">
        <v>30000</v>
      </c>
      <c r="G150" s="329">
        <f t="shared" ref="G150:G158" si="15">E150*F150</f>
        <v>0</v>
      </c>
      <c r="H150" s="330" t="s">
        <v>128</v>
      </c>
      <c r="I150" s="116" t="s">
        <v>698</v>
      </c>
      <c r="J150" s="116" t="str">
        <f>VLOOKUP(I150,Presupuesto!$B$11:$C$566,2,0)</f>
        <v>SERVICIOS DE CAPACITACION.</v>
      </c>
      <c r="K150" s="331" t="s">
        <v>1359</v>
      </c>
      <c r="L150" s="116" t="s">
        <v>393</v>
      </c>
    </row>
    <row r="151" spans="3:12">
      <c r="C151" s="99" t="s">
        <v>48</v>
      </c>
      <c r="D151" s="561"/>
      <c r="E151" s="200">
        <f>D150</f>
        <v>0</v>
      </c>
      <c r="F151" s="100">
        <v>50</v>
      </c>
      <c r="G151" s="97">
        <f t="shared" si="15"/>
        <v>0</v>
      </c>
      <c r="H151" s="161" t="s">
        <v>128</v>
      </c>
      <c r="I151" s="98" t="s">
        <v>716</v>
      </c>
      <c r="J151" s="98" t="str">
        <f>VLOOKUP(I151,Presupuesto!$B$11:$C$566,2,0)</f>
        <v>SERVICIOS DE IMPRENTA PUBLIC.Y REPRODUCCION</v>
      </c>
      <c r="K151" s="98" t="str">
        <f>$K$150</f>
        <v>Estudiantes y Graduados</v>
      </c>
      <c r="L151" s="98" t="s">
        <v>411</v>
      </c>
    </row>
    <row r="152" spans="3:12" ht="15.75" thickBot="1">
      <c r="C152" s="99" t="s">
        <v>49</v>
      </c>
      <c r="D152" s="561"/>
      <c r="E152" s="200">
        <f>D150</f>
        <v>0</v>
      </c>
      <c r="F152" s="100">
        <v>150</v>
      </c>
      <c r="G152" s="97">
        <f t="shared" si="15"/>
        <v>0</v>
      </c>
      <c r="H152" s="161" t="s">
        <v>128</v>
      </c>
      <c r="I152" s="98" t="s">
        <v>791</v>
      </c>
      <c r="J152" s="98" t="str">
        <f>VLOOKUP(I152,Presupuesto!$B$11:$C$566,2,0)</f>
        <v>ALIMENTOS B EBIDAS PARA PERSONAS</v>
      </c>
      <c r="K152" s="98" t="str">
        <f t="shared" ref="K152:K159" si="16">$K$150</f>
        <v>Estudiantes y Graduados</v>
      </c>
      <c r="L152" s="98" t="s">
        <v>395</v>
      </c>
    </row>
    <row r="153" spans="3:12">
      <c r="C153" s="99" t="s">
        <v>50</v>
      </c>
      <c r="D153" s="561"/>
      <c r="E153" s="151">
        <v>0</v>
      </c>
      <c r="F153" s="118">
        <v>10000</v>
      </c>
      <c r="G153" s="97">
        <f t="shared" si="15"/>
        <v>0</v>
      </c>
      <c r="H153" s="330" t="s">
        <v>128</v>
      </c>
      <c r="I153" s="322" t="s">
        <v>299</v>
      </c>
      <c r="J153" s="98" t="str">
        <f>VLOOKUP(I153,Presupuesto!$B$11:$C$566,2,0)</f>
        <v>PASAJES (26100-00)</v>
      </c>
      <c r="K153" s="98" t="str">
        <f t="shared" si="16"/>
        <v>Estudiantes y Graduados</v>
      </c>
      <c r="L153" s="98" t="s">
        <v>411</v>
      </c>
    </row>
    <row r="154" spans="3:12">
      <c r="C154" s="99" t="s">
        <v>416</v>
      </c>
      <c r="D154" s="561"/>
      <c r="E154" s="151">
        <v>0</v>
      </c>
      <c r="F154" s="118">
        <v>250</v>
      </c>
      <c r="G154" s="97">
        <f t="shared" si="15"/>
        <v>0</v>
      </c>
      <c r="H154" s="161" t="s">
        <v>128</v>
      </c>
      <c r="I154" s="98" t="s">
        <v>820</v>
      </c>
      <c r="J154" s="98" t="str">
        <f>VLOOKUP(I154,Presupuesto!$B$11:$C$566,2,0)</f>
        <v>PRODUCTOS PAPEL Y CARTON</v>
      </c>
      <c r="K154" s="98" t="str">
        <f t="shared" si="16"/>
        <v>Estudiantes y Graduados</v>
      </c>
      <c r="L154" s="98" t="s">
        <v>411</v>
      </c>
    </row>
    <row r="155" spans="3:12" ht="15.75" thickBot="1">
      <c r="C155" s="99" t="s">
        <v>51</v>
      </c>
      <c r="D155" s="561"/>
      <c r="E155" s="200">
        <f>(D150*25)/500</f>
        <v>0</v>
      </c>
      <c r="F155" s="100">
        <v>85</v>
      </c>
      <c r="G155" s="97">
        <f t="shared" si="15"/>
        <v>0</v>
      </c>
      <c r="H155" s="161" t="s">
        <v>128</v>
      </c>
      <c r="I155" s="98" t="s">
        <v>820</v>
      </c>
      <c r="J155" s="98" t="str">
        <f>VLOOKUP(I155,Presupuesto!$B$11:$C$566,2,0)</f>
        <v>PRODUCTOS PAPEL Y CARTON</v>
      </c>
      <c r="K155" s="98" t="str">
        <f t="shared" si="16"/>
        <v>Estudiantes y Graduados</v>
      </c>
      <c r="L155" s="98" t="s">
        <v>411</v>
      </c>
    </row>
    <row r="156" spans="3:12">
      <c r="C156" s="99" t="s">
        <v>122</v>
      </c>
      <c r="D156" s="561"/>
      <c r="E156" s="200">
        <f>D150/12</f>
        <v>0</v>
      </c>
      <c r="F156" s="100">
        <v>36</v>
      </c>
      <c r="G156" s="97">
        <f t="shared" si="15"/>
        <v>0</v>
      </c>
      <c r="H156" s="330" t="s">
        <v>128</v>
      </c>
      <c r="I156" s="98" t="s">
        <v>941</v>
      </c>
      <c r="J156" s="98" t="str">
        <f>VLOOKUP(I156,Presupuesto!$B$11:$C$566,2,0)</f>
        <v>UTILES DE ESCRITORIO, OFICINA Y ENSE¥ANZA</v>
      </c>
      <c r="K156" s="98" t="str">
        <f t="shared" si="16"/>
        <v>Estudiantes y Graduados</v>
      </c>
      <c r="L156" s="98" t="s">
        <v>411</v>
      </c>
    </row>
    <row r="157" spans="3:12">
      <c r="C157" s="99" t="s">
        <v>34</v>
      </c>
      <c r="D157" s="561"/>
      <c r="E157" s="200">
        <f>D150/12</f>
        <v>0</v>
      </c>
      <c r="F157" s="100">
        <v>80</v>
      </c>
      <c r="G157" s="97">
        <f t="shared" si="15"/>
        <v>0</v>
      </c>
      <c r="H157" s="161" t="s">
        <v>128</v>
      </c>
      <c r="I157" s="98" t="s">
        <v>941</v>
      </c>
      <c r="J157" s="98" t="str">
        <f>VLOOKUP(I157,Presupuesto!$B$11:$C$566,2,0)</f>
        <v>UTILES DE ESCRITORIO, OFICINA Y ENSE¥ANZA</v>
      </c>
      <c r="K157" s="98" t="str">
        <f t="shared" si="16"/>
        <v>Estudiantes y Graduados</v>
      </c>
      <c r="L157" s="98" t="s">
        <v>411</v>
      </c>
    </row>
    <row r="158" spans="3:12" ht="15.75" thickBot="1">
      <c r="C158" s="109" t="s">
        <v>52</v>
      </c>
      <c r="D158" s="561"/>
      <c r="E158" s="212">
        <v>0</v>
      </c>
      <c r="F158" s="119">
        <v>25</v>
      </c>
      <c r="G158" s="97">
        <f t="shared" si="15"/>
        <v>0</v>
      </c>
      <c r="H158" s="161" t="s">
        <v>128</v>
      </c>
      <c r="I158" s="98" t="s">
        <v>941</v>
      </c>
      <c r="J158" s="98" t="str">
        <f>VLOOKUP(I158,Presupuesto!$B$11:$C$566,2,0)</f>
        <v>UTILES DE ESCRITORIO, OFICINA Y ENSE¥ANZA</v>
      </c>
      <c r="K158" s="98" t="str">
        <f t="shared" si="16"/>
        <v>Estudiantes y Graduados</v>
      </c>
      <c r="L158" s="98" t="s">
        <v>411</v>
      </c>
    </row>
    <row r="159" spans="3:12" ht="15.75" thickBot="1">
      <c r="C159" s="216" t="s">
        <v>431</v>
      </c>
      <c r="D159" s="217">
        <v>20</v>
      </c>
      <c r="E159" s="332">
        <v>10</v>
      </c>
      <c r="F159" s="104">
        <v>1750</v>
      </c>
      <c r="G159" s="105">
        <f>D159*E159*F159</f>
        <v>350000</v>
      </c>
      <c r="H159" s="330" t="s">
        <v>128</v>
      </c>
      <c r="I159" s="334" t="s">
        <v>760</v>
      </c>
      <c r="J159" s="106" t="str">
        <f>VLOOKUP(I159,Presupuesto!$B$11:$C$566,2,0)</f>
        <v>VIATICOS NACIONALES</v>
      </c>
      <c r="K159" s="335" t="str">
        <f t="shared" si="16"/>
        <v>Estudiantes y Graduados</v>
      </c>
      <c r="L159" s="335" t="s">
        <v>411</v>
      </c>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391</v>
      </c>
      <c r="D165" s="369" t="str">
        <f>'5. Estudiantes y Graduados'!F18</f>
        <v>5.a.9</v>
      </c>
      <c r="E165" s="93"/>
      <c r="F165" s="93"/>
      <c r="G165" s="93"/>
      <c r="H165" s="76"/>
      <c r="I165" s="76"/>
      <c r="J165" s="76"/>
      <c r="K165" s="112"/>
    </row>
    <row r="166" spans="3:12" ht="18.7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130</v>
      </c>
      <c r="I168" s="128" t="s">
        <v>46</v>
      </c>
      <c r="J168" s="128" t="s">
        <v>131</v>
      </c>
      <c r="K168" s="128" t="s">
        <v>409</v>
      </c>
      <c r="L168" s="128" t="s">
        <v>410</v>
      </c>
    </row>
    <row r="169" spans="3:12">
      <c r="C169" s="327" t="s">
        <v>47</v>
      </c>
      <c r="D169" s="560"/>
      <c r="E169" s="328"/>
      <c r="F169" s="115">
        <v>30000</v>
      </c>
      <c r="G169" s="329">
        <f t="shared" ref="G169:G177" si="17">E169*F169</f>
        <v>0</v>
      </c>
      <c r="H169" s="330"/>
      <c r="I169" s="116" t="s">
        <v>698</v>
      </c>
      <c r="J169" s="116" t="str">
        <f>VLOOKUP(I169,Presupuesto!$B$11:$C$566,2,0)</f>
        <v>SERVICIOS DE CAPACITACION.</v>
      </c>
      <c r="K169" s="331" t="s">
        <v>1359</v>
      </c>
      <c r="L169" s="116" t="s">
        <v>393</v>
      </c>
    </row>
    <row r="170" spans="3:12">
      <c r="C170" s="99" t="s">
        <v>48</v>
      </c>
      <c r="D170" s="561"/>
      <c r="E170" s="200">
        <f>D169</f>
        <v>0</v>
      </c>
      <c r="F170" s="100">
        <v>50</v>
      </c>
      <c r="G170" s="97">
        <f t="shared" si="17"/>
        <v>0</v>
      </c>
      <c r="H170" s="161"/>
      <c r="I170" s="98" t="s">
        <v>716</v>
      </c>
      <c r="J170" s="98" t="str">
        <f>VLOOKUP(I170,Presupuesto!$B$11:$C$566,2,0)</f>
        <v>SERVICIOS DE IMPRENTA PUBLIC.Y REPRODUCCION</v>
      </c>
      <c r="K170" s="98" t="str">
        <f>$K$169</f>
        <v>Estudiantes y Graduados</v>
      </c>
      <c r="L170" s="98" t="s">
        <v>411</v>
      </c>
    </row>
    <row r="171" spans="3:12">
      <c r="C171" s="99" t="s">
        <v>49</v>
      </c>
      <c r="D171" s="561"/>
      <c r="E171" s="200">
        <f>D169</f>
        <v>0</v>
      </c>
      <c r="F171" s="100">
        <v>150</v>
      </c>
      <c r="G171" s="97">
        <f t="shared" si="17"/>
        <v>0</v>
      </c>
      <c r="H171" s="161"/>
      <c r="I171" s="98" t="s">
        <v>791</v>
      </c>
      <c r="J171" s="98" t="str">
        <f>VLOOKUP(I171,Presupuesto!$B$11:$C$566,2,0)</f>
        <v>ALIMENTOS B EBIDAS PARA PERSONAS</v>
      </c>
      <c r="K171" s="98" t="str">
        <f t="shared" ref="K171:K178" si="18">$K$169</f>
        <v>Estudiantes y Graduados</v>
      </c>
      <c r="L171" s="98" t="s">
        <v>395</v>
      </c>
    </row>
    <row r="172" spans="3:12">
      <c r="C172" s="99" t="s">
        <v>50</v>
      </c>
      <c r="D172" s="561"/>
      <c r="E172" s="151">
        <v>0</v>
      </c>
      <c r="F172" s="118">
        <v>10000</v>
      </c>
      <c r="G172" s="97">
        <f t="shared" si="17"/>
        <v>0</v>
      </c>
      <c r="H172" s="161"/>
      <c r="I172" s="322" t="s">
        <v>299</v>
      </c>
      <c r="J172" s="98" t="str">
        <f>VLOOKUP(I172,Presupuesto!$B$11:$C$566,2,0)</f>
        <v>PASAJES (26100-00)</v>
      </c>
      <c r="K172" s="98" t="str">
        <f t="shared" si="18"/>
        <v>Estudiantes y Graduados</v>
      </c>
      <c r="L172" s="98" t="s">
        <v>411</v>
      </c>
    </row>
    <row r="173" spans="3:12">
      <c r="C173" s="99" t="s">
        <v>416</v>
      </c>
      <c r="D173" s="561"/>
      <c r="E173" s="151">
        <v>0</v>
      </c>
      <c r="F173" s="118">
        <v>250</v>
      </c>
      <c r="G173" s="97">
        <f t="shared" si="17"/>
        <v>0</v>
      </c>
      <c r="H173" s="161"/>
      <c r="I173" s="98" t="s">
        <v>820</v>
      </c>
      <c r="J173" s="98" t="str">
        <f>VLOOKUP(I173,Presupuesto!$B$11:$C$566,2,0)</f>
        <v>PRODUCTOS PAPEL Y CARTON</v>
      </c>
      <c r="K173" s="98" t="str">
        <f t="shared" si="18"/>
        <v>Estudiantes y Graduados</v>
      </c>
      <c r="L173" s="98" t="s">
        <v>411</v>
      </c>
    </row>
    <row r="174" spans="3:12">
      <c r="C174" s="99" t="s">
        <v>51</v>
      </c>
      <c r="D174" s="561"/>
      <c r="E174" s="200">
        <f>(D169*25)/500</f>
        <v>0</v>
      </c>
      <c r="F174" s="100">
        <v>85</v>
      </c>
      <c r="G174" s="97">
        <f t="shared" si="17"/>
        <v>0</v>
      </c>
      <c r="H174" s="161"/>
      <c r="I174" s="98" t="s">
        <v>820</v>
      </c>
      <c r="J174" s="98" t="str">
        <f>VLOOKUP(I174,Presupuesto!$B$11:$C$566,2,0)</f>
        <v>PRODUCTOS PAPEL Y CARTON</v>
      </c>
      <c r="K174" s="98" t="str">
        <f t="shared" si="18"/>
        <v>Estudiantes y Graduados</v>
      </c>
      <c r="L174" s="98" t="s">
        <v>411</v>
      </c>
    </row>
    <row r="175" spans="3:12">
      <c r="C175" s="99" t="s">
        <v>122</v>
      </c>
      <c r="D175" s="561"/>
      <c r="E175" s="200">
        <f>D169/12</f>
        <v>0</v>
      </c>
      <c r="F175" s="100">
        <v>36</v>
      </c>
      <c r="G175" s="97">
        <f t="shared" si="17"/>
        <v>0</v>
      </c>
      <c r="H175" s="161"/>
      <c r="I175" s="98" t="s">
        <v>941</v>
      </c>
      <c r="J175" s="98" t="str">
        <f>VLOOKUP(I175,Presupuesto!$B$11:$C$566,2,0)</f>
        <v>UTILES DE ESCRITORIO, OFICINA Y ENSE¥ANZA</v>
      </c>
      <c r="K175" s="98" t="str">
        <f t="shared" si="18"/>
        <v>Estudiantes y Graduados</v>
      </c>
      <c r="L175" s="98" t="s">
        <v>411</v>
      </c>
    </row>
    <row r="176" spans="3:12">
      <c r="C176" s="99" t="s">
        <v>34</v>
      </c>
      <c r="D176" s="561"/>
      <c r="E176" s="200">
        <f>D169/12</f>
        <v>0</v>
      </c>
      <c r="F176" s="100">
        <v>80</v>
      </c>
      <c r="G176" s="97">
        <f t="shared" si="17"/>
        <v>0</v>
      </c>
      <c r="H176" s="161"/>
      <c r="I176" s="98" t="s">
        <v>941</v>
      </c>
      <c r="J176" s="98" t="str">
        <f>VLOOKUP(I176,Presupuesto!$B$11:$C$566,2,0)</f>
        <v>UTILES DE ESCRITORIO, OFICINA Y ENSE¥ANZA</v>
      </c>
      <c r="K176" s="98" t="str">
        <f t="shared" si="18"/>
        <v>Estudiantes y Graduados</v>
      </c>
      <c r="L176" s="98" t="s">
        <v>411</v>
      </c>
    </row>
    <row r="177" spans="3:12">
      <c r="C177" s="109" t="s">
        <v>52</v>
      </c>
      <c r="D177" s="561"/>
      <c r="E177" s="212">
        <v>0</v>
      </c>
      <c r="F177" s="119">
        <v>25</v>
      </c>
      <c r="G177" s="97">
        <f t="shared" si="17"/>
        <v>0</v>
      </c>
      <c r="H177" s="161"/>
      <c r="I177" s="98" t="s">
        <v>941</v>
      </c>
      <c r="J177" s="98" t="str">
        <f>VLOOKUP(I177,Presupuesto!$B$11:$C$566,2,0)</f>
        <v>UTILES DE ESCRITORIO, OFICINA Y ENSE¥ANZA</v>
      </c>
      <c r="K177" s="98" t="str">
        <f t="shared" si="18"/>
        <v>Estudiantes y Graduados</v>
      </c>
      <c r="L177" s="98" t="s">
        <v>411</v>
      </c>
    </row>
    <row r="178" spans="3:12" ht="15.75" thickBot="1">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Estudiantes y Graduados</v>
      </c>
      <c r="L178" s="335" t="s">
        <v>411</v>
      </c>
    </row>
    <row r="179" spans="3:12">
      <c r="C179" s="93"/>
      <c r="E179" s="112"/>
      <c r="F179" s="112"/>
      <c r="G179" s="112"/>
      <c r="H179" s="174"/>
      <c r="I179" s="112"/>
      <c r="J179" s="112"/>
      <c r="K179" s="112"/>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69" t="str">
        <f>'5. Estudiantes y Graduados'!F19</f>
        <v>5.a.10</v>
      </c>
      <c r="E184" s="93"/>
      <c r="F184" s="93"/>
      <c r="G184" s="93"/>
      <c r="H184" s="76"/>
      <c r="I184" s="76"/>
      <c r="J184" s="76"/>
      <c r="K184" s="112"/>
    </row>
    <row r="185" spans="3:12" ht="18.7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Aplicar proceso de reestructuración de personal en la Dirección.</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130</v>
      </c>
      <c r="I187" s="128" t="s">
        <v>46</v>
      </c>
      <c r="J187" s="128" t="s">
        <v>131</v>
      </c>
      <c r="K187" s="128" t="s">
        <v>409</v>
      </c>
      <c r="L187" s="128" t="s">
        <v>410</v>
      </c>
    </row>
    <row r="188" spans="3:12">
      <c r="C188" s="327" t="s">
        <v>47</v>
      </c>
      <c r="D188" s="560"/>
      <c r="E188" s="328"/>
      <c r="F188" s="115">
        <v>30000</v>
      </c>
      <c r="G188" s="329">
        <f t="shared" ref="G188:G196" si="19">E188*F188</f>
        <v>0</v>
      </c>
      <c r="H188" s="330"/>
      <c r="I188" s="116" t="s">
        <v>698</v>
      </c>
      <c r="J188" s="116" t="str">
        <f>VLOOKUP(I188,Presupuesto!$B$11:$C$566,2,0)</f>
        <v>SERVICIOS DE CAPACITACION.</v>
      </c>
      <c r="K188" s="331" t="s">
        <v>1359</v>
      </c>
      <c r="L188" s="116" t="s">
        <v>393</v>
      </c>
    </row>
    <row r="189" spans="3:12">
      <c r="C189" s="99" t="s">
        <v>48</v>
      </c>
      <c r="D189" s="561"/>
      <c r="E189" s="200">
        <f>D188</f>
        <v>0</v>
      </c>
      <c r="F189" s="100">
        <v>50</v>
      </c>
      <c r="G189" s="97">
        <f t="shared" si="19"/>
        <v>0</v>
      </c>
      <c r="H189" s="161"/>
      <c r="I189" s="98" t="s">
        <v>716</v>
      </c>
      <c r="J189" s="98" t="str">
        <f>VLOOKUP(I189,Presupuesto!$B$11:$C$566,2,0)</f>
        <v>SERVICIOS DE IMPRENTA PUBLIC.Y REPRODUCCION</v>
      </c>
      <c r="K189" s="98" t="str">
        <f>$K$188</f>
        <v>Estudiantes y Graduados</v>
      </c>
      <c r="L189" s="98" t="s">
        <v>411</v>
      </c>
    </row>
    <row r="190" spans="3:12">
      <c r="C190" s="99" t="s">
        <v>49</v>
      </c>
      <c r="D190" s="561"/>
      <c r="E190" s="200">
        <f>D188</f>
        <v>0</v>
      </c>
      <c r="F190" s="100">
        <v>150</v>
      </c>
      <c r="G190" s="97">
        <f t="shared" si="19"/>
        <v>0</v>
      </c>
      <c r="H190" s="161"/>
      <c r="I190" s="98" t="s">
        <v>791</v>
      </c>
      <c r="J190" s="98" t="str">
        <f>VLOOKUP(I190,Presupuesto!$B$11:$C$566,2,0)</f>
        <v>ALIMENTOS B EBIDAS PARA PERSONAS</v>
      </c>
      <c r="K190" s="98" t="str">
        <f t="shared" ref="K190:K197" si="20">$K$188</f>
        <v>Estudiantes y Graduados</v>
      </c>
      <c r="L190" s="98" t="s">
        <v>395</v>
      </c>
    </row>
    <row r="191" spans="3:12">
      <c r="C191" s="99" t="s">
        <v>50</v>
      </c>
      <c r="D191" s="561"/>
      <c r="E191" s="151">
        <v>0</v>
      </c>
      <c r="F191" s="118">
        <v>10000</v>
      </c>
      <c r="G191" s="97">
        <f t="shared" si="19"/>
        <v>0</v>
      </c>
      <c r="H191" s="161"/>
      <c r="I191" s="322" t="s">
        <v>299</v>
      </c>
      <c r="J191" s="98" t="str">
        <f>VLOOKUP(I191,Presupuesto!$B$11:$C$566,2,0)</f>
        <v>PASAJES (26100-00)</v>
      </c>
      <c r="K191" s="98" t="str">
        <f t="shared" si="20"/>
        <v>Estudiantes y Graduados</v>
      </c>
      <c r="L191" s="98" t="s">
        <v>411</v>
      </c>
    </row>
    <row r="192" spans="3:12">
      <c r="C192" s="99" t="s">
        <v>416</v>
      </c>
      <c r="D192" s="561"/>
      <c r="E192" s="151">
        <v>0</v>
      </c>
      <c r="F192" s="118">
        <v>250</v>
      </c>
      <c r="G192" s="97">
        <f t="shared" si="19"/>
        <v>0</v>
      </c>
      <c r="H192" s="161"/>
      <c r="I192" s="98" t="s">
        <v>820</v>
      </c>
      <c r="J192" s="98" t="str">
        <f>VLOOKUP(I192,Presupuesto!$B$11:$C$566,2,0)</f>
        <v>PRODUCTOS PAPEL Y CARTON</v>
      </c>
      <c r="K192" s="98" t="str">
        <f t="shared" si="20"/>
        <v>Estudiantes y Graduados</v>
      </c>
      <c r="L192" s="98" t="s">
        <v>411</v>
      </c>
    </row>
    <row r="193" spans="3:12">
      <c r="C193" s="99" t="s">
        <v>51</v>
      </c>
      <c r="D193" s="561"/>
      <c r="E193" s="200">
        <f>(D188*25)/500</f>
        <v>0</v>
      </c>
      <c r="F193" s="100">
        <v>85</v>
      </c>
      <c r="G193" s="97">
        <f t="shared" si="19"/>
        <v>0</v>
      </c>
      <c r="H193" s="161"/>
      <c r="I193" s="98" t="s">
        <v>820</v>
      </c>
      <c r="J193" s="98" t="str">
        <f>VLOOKUP(I193,Presupuesto!$B$11:$C$566,2,0)</f>
        <v>PRODUCTOS PAPEL Y CARTON</v>
      </c>
      <c r="K193" s="98" t="str">
        <f t="shared" si="20"/>
        <v>Estudiantes y Graduados</v>
      </c>
      <c r="L193" s="98" t="s">
        <v>411</v>
      </c>
    </row>
    <row r="194" spans="3:12">
      <c r="C194" s="99" t="s">
        <v>122</v>
      </c>
      <c r="D194" s="561"/>
      <c r="E194" s="200">
        <f>D188/12</f>
        <v>0</v>
      </c>
      <c r="F194" s="100">
        <v>36</v>
      </c>
      <c r="G194" s="97">
        <f t="shared" si="19"/>
        <v>0</v>
      </c>
      <c r="H194" s="161"/>
      <c r="I194" s="98" t="s">
        <v>941</v>
      </c>
      <c r="J194" s="98" t="str">
        <f>VLOOKUP(I194,Presupuesto!$B$11:$C$566,2,0)</f>
        <v>UTILES DE ESCRITORIO, OFICINA Y ENSE¥ANZA</v>
      </c>
      <c r="K194" s="98" t="str">
        <f t="shared" si="20"/>
        <v>Estudiantes y Graduados</v>
      </c>
      <c r="L194" s="98" t="s">
        <v>411</v>
      </c>
    </row>
    <row r="195" spans="3:12">
      <c r="C195" s="99" t="s">
        <v>34</v>
      </c>
      <c r="D195" s="561"/>
      <c r="E195" s="200">
        <f>D188/12</f>
        <v>0</v>
      </c>
      <c r="F195" s="100">
        <v>80</v>
      </c>
      <c r="G195" s="97">
        <f t="shared" si="19"/>
        <v>0</v>
      </c>
      <c r="H195" s="161"/>
      <c r="I195" s="98" t="s">
        <v>941</v>
      </c>
      <c r="J195" s="98" t="str">
        <f>VLOOKUP(I195,Presupuesto!$B$11:$C$566,2,0)</f>
        <v>UTILES DE ESCRITORIO, OFICINA Y ENSE¥ANZA</v>
      </c>
      <c r="K195" s="98" t="str">
        <f t="shared" si="20"/>
        <v>Estudiantes y Graduados</v>
      </c>
      <c r="L195" s="98" t="s">
        <v>411</v>
      </c>
    </row>
    <row r="196" spans="3:12">
      <c r="C196" s="109" t="s">
        <v>52</v>
      </c>
      <c r="D196" s="561"/>
      <c r="E196" s="212">
        <v>0</v>
      </c>
      <c r="F196" s="119">
        <v>25</v>
      </c>
      <c r="G196" s="97">
        <f t="shared" si="19"/>
        <v>0</v>
      </c>
      <c r="H196" s="161"/>
      <c r="I196" s="98" t="s">
        <v>941</v>
      </c>
      <c r="J196" s="98" t="str">
        <f>VLOOKUP(I196,Presupuesto!$B$11:$C$566,2,0)</f>
        <v>UTILES DE ESCRITORIO, OFICINA Y ENSE¥ANZA</v>
      </c>
      <c r="K196" s="98" t="str">
        <f t="shared" si="20"/>
        <v>Estudiantes y Graduados</v>
      </c>
      <c r="L196" s="98" t="s">
        <v>411</v>
      </c>
    </row>
    <row r="197" spans="3:12" ht="15.75" thickBot="1">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Estudiantes y Graduados</v>
      </c>
      <c r="L197" s="335" t="s">
        <v>411</v>
      </c>
    </row>
    <row r="199" spans="3:12" ht="15.75" thickBot="1"/>
    <row r="200" spans="3:12" ht="15.75" thickBot="1">
      <c r="C200" s="29" t="s">
        <v>43</v>
      </c>
      <c r="D200" s="30">
        <f>SUM(G207:G216)</f>
        <v>266000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69" t="s">
        <v>1775</v>
      </c>
      <c r="E203" s="93"/>
      <c r="F203" s="93"/>
      <c r="G203" s="93"/>
      <c r="H203" s="76"/>
      <c r="I203" s="76"/>
      <c r="J203" s="76"/>
      <c r="K203" s="112"/>
    </row>
    <row r="204" spans="3:12" ht="18.7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Apoyar el Proceso de Habilitación Aspirante para la PAA y PCCNS  a nivel nacional.</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130</v>
      </c>
      <c r="I206" s="128" t="s">
        <v>46</v>
      </c>
      <c r="J206" s="128" t="s">
        <v>131</v>
      </c>
      <c r="K206" s="128" t="s">
        <v>409</v>
      </c>
      <c r="L206" s="128" t="s">
        <v>410</v>
      </c>
    </row>
    <row r="207" spans="3:12" ht="15.75" thickBot="1">
      <c r="C207" s="327" t="s">
        <v>47</v>
      </c>
      <c r="D207" s="560"/>
      <c r="E207" s="328"/>
      <c r="F207" s="115">
        <v>30000</v>
      </c>
      <c r="G207" s="329">
        <f t="shared" ref="G207:G215" si="21">E207*F207</f>
        <v>0</v>
      </c>
      <c r="H207" s="333" t="s">
        <v>128</v>
      </c>
      <c r="I207" s="116" t="s">
        <v>698</v>
      </c>
      <c r="J207" s="116" t="str">
        <f>VLOOKUP(I207,Presupuesto!$B$11:$C$566,2,0)</f>
        <v>SERVICIOS DE CAPACITACION.</v>
      </c>
      <c r="K207" s="331" t="s">
        <v>1359</v>
      </c>
      <c r="L207" s="116" t="s">
        <v>393</v>
      </c>
    </row>
    <row r="208" spans="3:12" ht="15.75" thickBot="1">
      <c r="C208" s="99" t="s">
        <v>48</v>
      </c>
      <c r="D208" s="561"/>
      <c r="E208" s="200">
        <f>D207</f>
        <v>0</v>
      </c>
      <c r="F208" s="100">
        <v>50</v>
      </c>
      <c r="G208" s="97">
        <f t="shared" si="21"/>
        <v>0</v>
      </c>
      <c r="H208" s="333" t="s">
        <v>128</v>
      </c>
      <c r="I208" s="98" t="s">
        <v>716</v>
      </c>
      <c r="J208" s="98" t="str">
        <f>VLOOKUP(I208,Presupuesto!$B$11:$C$566,2,0)</f>
        <v>SERVICIOS DE IMPRENTA PUBLIC.Y REPRODUCCION</v>
      </c>
      <c r="K208" s="98" t="str">
        <f>$K$207</f>
        <v>Estudiantes y Graduados</v>
      </c>
      <c r="L208" s="98" t="s">
        <v>411</v>
      </c>
    </row>
    <row r="209" spans="3:12" ht="15.75" thickBot="1">
      <c r="C209" s="99" t="s">
        <v>49</v>
      </c>
      <c r="D209" s="561"/>
      <c r="E209" s="200">
        <f>D207</f>
        <v>0</v>
      </c>
      <c r="F209" s="100">
        <v>150</v>
      </c>
      <c r="G209" s="97">
        <f t="shared" si="21"/>
        <v>0</v>
      </c>
      <c r="H209" s="333" t="s">
        <v>128</v>
      </c>
      <c r="I209" s="98" t="s">
        <v>791</v>
      </c>
      <c r="J209" s="98" t="str">
        <f>VLOOKUP(I209,Presupuesto!$B$11:$C$566,2,0)</f>
        <v>ALIMENTOS B EBIDAS PARA PERSONAS</v>
      </c>
      <c r="K209" s="98" t="str">
        <f t="shared" ref="K209:K216" si="22">$K$207</f>
        <v>Estudiantes y Graduados</v>
      </c>
      <c r="L209" s="98" t="s">
        <v>395</v>
      </c>
    </row>
    <row r="210" spans="3:12" ht="15.75" thickBot="1">
      <c r="C210" s="99" t="s">
        <v>50</v>
      </c>
      <c r="D210" s="561"/>
      <c r="E210" s="151">
        <v>0</v>
      </c>
      <c r="F210" s="118">
        <v>10000</v>
      </c>
      <c r="G210" s="97">
        <f t="shared" si="21"/>
        <v>0</v>
      </c>
      <c r="H210" s="333" t="s">
        <v>128</v>
      </c>
      <c r="I210" s="322" t="s">
        <v>299</v>
      </c>
      <c r="J210" s="98" t="str">
        <f>VLOOKUP(I210,Presupuesto!$B$11:$C$566,2,0)</f>
        <v>PASAJES (26100-00)</v>
      </c>
      <c r="K210" s="98" t="str">
        <f t="shared" si="22"/>
        <v>Estudiantes y Graduados</v>
      </c>
      <c r="L210" s="98" t="s">
        <v>411</v>
      </c>
    </row>
    <row r="211" spans="3:12" ht="15.75" thickBot="1">
      <c r="C211" s="99" t="s">
        <v>416</v>
      </c>
      <c r="D211" s="561"/>
      <c r="E211" s="151">
        <v>0</v>
      </c>
      <c r="F211" s="118">
        <v>250</v>
      </c>
      <c r="G211" s="97">
        <f t="shared" si="21"/>
        <v>0</v>
      </c>
      <c r="H211" s="333" t="s">
        <v>128</v>
      </c>
      <c r="I211" s="98" t="s">
        <v>820</v>
      </c>
      <c r="J211" s="98" t="str">
        <f>VLOOKUP(I211,Presupuesto!$B$11:$C$566,2,0)</f>
        <v>PRODUCTOS PAPEL Y CARTON</v>
      </c>
      <c r="K211" s="98" t="str">
        <f t="shared" si="22"/>
        <v>Estudiantes y Graduados</v>
      </c>
      <c r="L211" s="98" t="s">
        <v>411</v>
      </c>
    </row>
    <row r="212" spans="3:12" ht="15.75" thickBot="1">
      <c r="C212" s="99" t="s">
        <v>51</v>
      </c>
      <c r="D212" s="561"/>
      <c r="E212" s="200">
        <f>(D207*25)/500</f>
        <v>0</v>
      </c>
      <c r="F212" s="100">
        <v>85</v>
      </c>
      <c r="G212" s="97">
        <f t="shared" si="21"/>
        <v>0</v>
      </c>
      <c r="H212" s="333" t="s">
        <v>128</v>
      </c>
      <c r="I212" s="98" t="s">
        <v>820</v>
      </c>
      <c r="J212" s="98" t="str">
        <f>VLOOKUP(I212,Presupuesto!$B$11:$C$566,2,0)</f>
        <v>PRODUCTOS PAPEL Y CARTON</v>
      </c>
      <c r="K212" s="98" t="str">
        <f t="shared" si="22"/>
        <v>Estudiantes y Graduados</v>
      </c>
      <c r="L212" s="98" t="s">
        <v>411</v>
      </c>
    </row>
    <row r="213" spans="3:12" ht="15.75" thickBot="1">
      <c r="C213" s="99" t="s">
        <v>122</v>
      </c>
      <c r="D213" s="561"/>
      <c r="E213" s="200">
        <f>D207/12</f>
        <v>0</v>
      </c>
      <c r="F213" s="100">
        <v>36</v>
      </c>
      <c r="G213" s="97">
        <f t="shared" si="21"/>
        <v>0</v>
      </c>
      <c r="H213" s="333" t="s">
        <v>128</v>
      </c>
      <c r="I213" s="98" t="s">
        <v>941</v>
      </c>
      <c r="J213" s="98" t="str">
        <f>VLOOKUP(I213,Presupuesto!$B$11:$C$566,2,0)</f>
        <v>UTILES DE ESCRITORIO, OFICINA Y ENSE¥ANZA</v>
      </c>
      <c r="K213" s="98" t="str">
        <f t="shared" si="22"/>
        <v>Estudiantes y Graduados</v>
      </c>
      <c r="L213" s="98" t="s">
        <v>411</v>
      </c>
    </row>
    <row r="214" spans="3:12" ht="15.75" thickBot="1">
      <c r="C214" s="99" t="s">
        <v>34</v>
      </c>
      <c r="D214" s="561"/>
      <c r="E214" s="200">
        <f>D207/12</f>
        <v>0</v>
      </c>
      <c r="F214" s="100">
        <v>80</v>
      </c>
      <c r="G214" s="97">
        <f t="shared" si="21"/>
        <v>0</v>
      </c>
      <c r="H214" s="333" t="s">
        <v>128</v>
      </c>
      <c r="I214" s="98" t="s">
        <v>941</v>
      </c>
      <c r="J214" s="98" t="str">
        <f>VLOOKUP(I214,Presupuesto!$B$11:$C$566,2,0)</f>
        <v>UTILES DE ESCRITORIO, OFICINA Y ENSE¥ANZA</v>
      </c>
      <c r="K214" s="98" t="str">
        <f t="shared" si="22"/>
        <v>Estudiantes y Graduados</v>
      </c>
      <c r="L214" s="98" t="s">
        <v>411</v>
      </c>
    </row>
    <row r="215" spans="3:12" ht="15.75" thickBot="1">
      <c r="C215" s="109" t="s">
        <v>52</v>
      </c>
      <c r="D215" s="561"/>
      <c r="E215" s="212">
        <v>0</v>
      </c>
      <c r="F215" s="119">
        <v>25</v>
      </c>
      <c r="G215" s="97">
        <f t="shared" si="21"/>
        <v>0</v>
      </c>
      <c r="H215" s="333" t="s">
        <v>128</v>
      </c>
      <c r="I215" s="98" t="s">
        <v>941</v>
      </c>
      <c r="J215" s="98" t="str">
        <f>VLOOKUP(I215,Presupuesto!$B$11:$C$566,2,0)</f>
        <v>UTILES DE ESCRITORIO, OFICINA Y ENSE¥ANZA</v>
      </c>
      <c r="K215" s="98" t="str">
        <f t="shared" si="22"/>
        <v>Estudiantes y Graduados</v>
      </c>
      <c r="L215" s="98" t="s">
        <v>411</v>
      </c>
    </row>
    <row r="216" spans="3:12" ht="15.75" thickBot="1">
      <c r="C216" s="216" t="s">
        <v>431</v>
      </c>
      <c r="D216" s="217">
        <v>4</v>
      </c>
      <c r="E216" s="332">
        <v>38</v>
      </c>
      <c r="F216" s="104">
        <v>1750</v>
      </c>
      <c r="G216" s="105">
        <f>D216*E216*F216</f>
        <v>266000</v>
      </c>
      <c r="H216" s="333" t="s">
        <v>128</v>
      </c>
      <c r="I216" s="334" t="s">
        <v>760</v>
      </c>
      <c r="J216" s="106" t="str">
        <f>VLOOKUP(I216,Presupuesto!$B$11:$C$566,2,0)</f>
        <v>VIATICOS NACIONALES</v>
      </c>
      <c r="K216" s="335" t="str">
        <f t="shared" si="22"/>
        <v>Estudiantes y Graduados</v>
      </c>
      <c r="L216" s="335" t="s">
        <v>411</v>
      </c>
    </row>
    <row r="217" spans="3:12">
      <c r="C217" s="93"/>
      <c r="E217" s="112"/>
      <c r="F217" s="112"/>
      <c r="G217" s="112"/>
      <c r="H217" s="174"/>
      <c r="I217" s="112"/>
      <c r="J217" s="112"/>
      <c r="K217" s="112"/>
    </row>
    <row r="218" spans="3:12" ht="15.75" thickBot="1"/>
    <row r="219" spans="3:12" ht="15.75" thickBot="1">
      <c r="C219" s="29" t="s">
        <v>43</v>
      </c>
      <c r="D219" s="30">
        <f>SUM(G226:G235)</f>
        <v>35000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69" t="s">
        <v>1801</v>
      </c>
      <c r="E222" s="93"/>
      <c r="F222" s="93"/>
      <c r="G222" s="93"/>
      <c r="H222" s="76"/>
      <c r="I222" s="76"/>
      <c r="J222" s="76"/>
      <c r="K222" s="112"/>
    </row>
    <row r="223" spans="3:12" ht="18.7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Diseñar un plan en acción que establezca un nuevo proceso de difusión y comunicación de la Dirección a nivel nacional.</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130</v>
      </c>
      <c r="I225" s="128" t="s">
        <v>46</v>
      </c>
      <c r="J225" s="128" t="s">
        <v>131</v>
      </c>
      <c r="K225" s="128" t="s">
        <v>409</v>
      </c>
      <c r="L225" s="128" t="s">
        <v>410</v>
      </c>
    </row>
    <row r="226" spans="3:12">
      <c r="C226" s="327" t="s">
        <v>47</v>
      </c>
      <c r="D226" s="560"/>
      <c r="E226" s="328"/>
      <c r="F226" s="115">
        <v>30000</v>
      </c>
      <c r="G226" s="329">
        <f t="shared" ref="G226:G234" si="23">E226*F226</f>
        <v>0</v>
      </c>
      <c r="H226" s="330" t="s">
        <v>1698</v>
      </c>
      <c r="I226" s="116" t="s">
        <v>698</v>
      </c>
      <c r="J226" s="116" t="str">
        <f>VLOOKUP(I226,Presupuesto!$B$11:$C$566,2,0)</f>
        <v>SERVICIOS DE CAPACITACION.</v>
      </c>
      <c r="K226" s="331" t="s">
        <v>1359</v>
      </c>
      <c r="L226" s="116" t="s">
        <v>393</v>
      </c>
    </row>
    <row r="227" spans="3:12">
      <c r="C227" s="99" t="s">
        <v>48</v>
      </c>
      <c r="D227" s="561"/>
      <c r="E227" s="200">
        <f>D226</f>
        <v>0</v>
      </c>
      <c r="F227" s="100">
        <v>50</v>
      </c>
      <c r="G227" s="97">
        <f t="shared" si="23"/>
        <v>0</v>
      </c>
      <c r="H227" s="161" t="s">
        <v>1698</v>
      </c>
      <c r="I227" s="98" t="s">
        <v>716</v>
      </c>
      <c r="J227" s="98" t="str">
        <f>VLOOKUP(I227,Presupuesto!$B$11:$C$566,2,0)</f>
        <v>SERVICIOS DE IMPRENTA PUBLIC.Y REPRODUCCION</v>
      </c>
      <c r="K227" s="98" t="str">
        <f>$K$226</f>
        <v>Estudiantes y Graduados</v>
      </c>
      <c r="L227" s="98" t="s">
        <v>411</v>
      </c>
    </row>
    <row r="228" spans="3:12" ht="15.75" thickBot="1">
      <c r="C228" s="99" t="s">
        <v>49</v>
      </c>
      <c r="D228" s="561"/>
      <c r="E228" s="200">
        <f>D226</f>
        <v>0</v>
      </c>
      <c r="F228" s="100">
        <v>150</v>
      </c>
      <c r="G228" s="97">
        <f t="shared" si="23"/>
        <v>0</v>
      </c>
      <c r="H228" s="161" t="s">
        <v>1698</v>
      </c>
      <c r="I228" s="98" t="s">
        <v>791</v>
      </c>
      <c r="J228" s="98" t="str">
        <f>VLOOKUP(I228,Presupuesto!$B$11:$C$566,2,0)</f>
        <v>ALIMENTOS B EBIDAS PARA PERSONAS</v>
      </c>
      <c r="K228" s="98" t="str">
        <f t="shared" ref="K228:K235" si="24">$K$226</f>
        <v>Estudiantes y Graduados</v>
      </c>
      <c r="L228" s="98" t="s">
        <v>395</v>
      </c>
    </row>
    <row r="229" spans="3:12">
      <c r="C229" s="99" t="s">
        <v>50</v>
      </c>
      <c r="D229" s="561"/>
      <c r="E229" s="151">
        <v>0</v>
      </c>
      <c r="F229" s="118">
        <v>10000</v>
      </c>
      <c r="G229" s="97">
        <f t="shared" si="23"/>
        <v>0</v>
      </c>
      <c r="H229" s="330" t="s">
        <v>1698</v>
      </c>
      <c r="I229" s="322" t="s">
        <v>299</v>
      </c>
      <c r="J229" s="98" t="str">
        <f>VLOOKUP(I229,Presupuesto!$B$11:$C$566,2,0)</f>
        <v>PASAJES (26100-00)</v>
      </c>
      <c r="K229" s="98" t="str">
        <f t="shared" si="24"/>
        <v>Estudiantes y Graduados</v>
      </c>
      <c r="L229" s="98" t="s">
        <v>411</v>
      </c>
    </row>
    <row r="230" spans="3:12">
      <c r="C230" s="99" t="s">
        <v>416</v>
      </c>
      <c r="D230" s="561"/>
      <c r="E230" s="151">
        <v>0</v>
      </c>
      <c r="F230" s="118">
        <v>250</v>
      </c>
      <c r="G230" s="97">
        <f t="shared" si="23"/>
        <v>0</v>
      </c>
      <c r="H230" s="161" t="s">
        <v>1698</v>
      </c>
      <c r="I230" s="98" t="s">
        <v>820</v>
      </c>
      <c r="J230" s="98" t="str">
        <f>VLOOKUP(I230,Presupuesto!$B$11:$C$566,2,0)</f>
        <v>PRODUCTOS PAPEL Y CARTON</v>
      </c>
      <c r="K230" s="98" t="str">
        <f t="shared" si="24"/>
        <v>Estudiantes y Graduados</v>
      </c>
      <c r="L230" s="98" t="s">
        <v>411</v>
      </c>
    </row>
    <row r="231" spans="3:12" ht="15.75" thickBot="1">
      <c r="C231" s="99" t="s">
        <v>51</v>
      </c>
      <c r="D231" s="561"/>
      <c r="E231" s="200">
        <f>(D226*25)/500</f>
        <v>0</v>
      </c>
      <c r="F231" s="100">
        <v>85</v>
      </c>
      <c r="G231" s="97">
        <f t="shared" si="23"/>
        <v>0</v>
      </c>
      <c r="H231" s="161" t="s">
        <v>1698</v>
      </c>
      <c r="I231" s="98" t="s">
        <v>820</v>
      </c>
      <c r="J231" s="98" t="str">
        <f>VLOOKUP(I231,Presupuesto!$B$11:$C$566,2,0)</f>
        <v>PRODUCTOS PAPEL Y CARTON</v>
      </c>
      <c r="K231" s="98" t="str">
        <f t="shared" si="24"/>
        <v>Estudiantes y Graduados</v>
      </c>
      <c r="L231" s="98" t="s">
        <v>411</v>
      </c>
    </row>
    <row r="232" spans="3:12">
      <c r="C232" s="99" t="s">
        <v>122</v>
      </c>
      <c r="D232" s="561"/>
      <c r="E232" s="200">
        <f>D226/12</f>
        <v>0</v>
      </c>
      <c r="F232" s="100">
        <v>36</v>
      </c>
      <c r="G232" s="97">
        <f t="shared" si="23"/>
        <v>0</v>
      </c>
      <c r="H232" s="330" t="s">
        <v>1698</v>
      </c>
      <c r="I232" s="98" t="s">
        <v>941</v>
      </c>
      <c r="J232" s="98" t="str">
        <f>VLOOKUP(I232,Presupuesto!$B$11:$C$566,2,0)</f>
        <v>UTILES DE ESCRITORIO, OFICINA Y ENSE¥ANZA</v>
      </c>
      <c r="K232" s="98" t="str">
        <f t="shared" si="24"/>
        <v>Estudiantes y Graduados</v>
      </c>
      <c r="L232" s="98" t="s">
        <v>411</v>
      </c>
    </row>
    <row r="233" spans="3:12">
      <c r="C233" s="99" t="s">
        <v>34</v>
      </c>
      <c r="D233" s="561"/>
      <c r="E233" s="200">
        <f>D226/12</f>
        <v>0</v>
      </c>
      <c r="F233" s="100">
        <v>80</v>
      </c>
      <c r="G233" s="97">
        <f t="shared" si="23"/>
        <v>0</v>
      </c>
      <c r="H233" s="161" t="s">
        <v>1698</v>
      </c>
      <c r="I233" s="98" t="s">
        <v>941</v>
      </c>
      <c r="J233" s="98" t="str">
        <f>VLOOKUP(I233,Presupuesto!$B$11:$C$566,2,0)</f>
        <v>UTILES DE ESCRITORIO, OFICINA Y ENSE¥ANZA</v>
      </c>
      <c r="K233" s="98" t="str">
        <f t="shared" si="24"/>
        <v>Estudiantes y Graduados</v>
      </c>
      <c r="L233" s="98" t="s">
        <v>411</v>
      </c>
    </row>
    <row r="234" spans="3:12">
      <c r="C234" s="109" t="s">
        <v>52</v>
      </c>
      <c r="D234" s="561"/>
      <c r="E234" s="212">
        <v>0</v>
      </c>
      <c r="F234" s="119">
        <v>25</v>
      </c>
      <c r="G234" s="97">
        <f t="shared" si="23"/>
        <v>0</v>
      </c>
      <c r="H234" s="161" t="s">
        <v>1698</v>
      </c>
      <c r="I234" s="98" t="s">
        <v>941</v>
      </c>
      <c r="J234" s="98" t="str">
        <f>VLOOKUP(I234,Presupuesto!$B$11:$C$566,2,0)</f>
        <v>UTILES DE ESCRITORIO, OFICINA Y ENSE¥ANZA</v>
      </c>
      <c r="K234" s="98" t="str">
        <f t="shared" si="24"/>
        <v>Estudiantes y Graduados</v>
      </c>
      <c r="L234" s="98" t="s">
        <v>411</v>
      </c>
    </row>
    <row r="235" spans="3:12" ht="15.75" thickBot="1">
      <c r="C235" s="216" t="s">
        <v>451</v>
      </c>
      <c r="D235" s="217">
        <v>4</v>
      </c>
      <c r="E235" s="332">
        <v>5</v>
      </c>
      <c r="F235" s="104">
        <v>1750</v>
      </c>
      <c r="G235" s="105">
        <f>D235*E235*F235</f>
        <v>35000</v>
      </c>
      <c r="H235" s="333" t="s">
        <v>1698</v>
      </c>
      <c r="I235" s="334" t="s">
        <v>760</v>
      </c>
      <c r="J235" s="106" t="str">
        <f>VLOOKUP(I235,Presupuesto!$B$11:$C$566,2,0)</f>
        <v>VIATICOS NACIONALES</v>
      </c>
      <c r="K235" s="335" t="str">
        <f t="shared" si="24"/>
        <v>Estudiantes y Graduados</v>
      </c>
      <c r="L235" s="335"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207:H216 H36:H45 H74:H83 H55:H64 H112:H121 H131:H140 H93:H102 H169:H178 H188:H197 H150:H159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B241" zoomScale="84" zoomScaleNormal="84" workbookViewId="0">
      <selection activeCell="J251" sqref="J251"/>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127</v>
      </c>
      <c r="D5" s="463">
        <f>SUMIF(C:C,$C$10,D:D)</f>
        <v>4050000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391</v>
      </c>
      <c r="D13" s="369" t="str">
        <f>'5. Estudiantes y Graduados'!F10</f>
        <v>5.a.1</v>
      </c>
      <c r="E13" s="93"/>
      <c r="F13" s="93"/>
      <c r="G13" s="93"/>
      <c r="H13" s="76"/>
      <c r="I13" s="76"/>
      <c r="J13" s="76"/>
      <c r="K13" s="153"/>
      <c r="CA13" s="303"/>
    </row>
    <row r="14" spans="1:555" ht="18.7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Acondicionar el espacio físico en la Dirección de Registro Estudiantil, a través de la compra de mobiliario y equipo en base a la implementaciòn de la nueva estructura propuesta.</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130</v>
      </c>
      <c r="I16" s="136" t="s">
        <v>46</v>
      </c>
      <c r="J16" s="136" t="s">
        <v>131</v>
      </c>
      <c r="K16" s="136" t="s">
        <v>409</v>
      </c>
      <c r="L16" s="136" t="s">
        <v>410</v>
      </c>
      <c r="CA16" s="303"/>
    </row>
    <row r="17" spans="3:79" ht="15.75" thickBot="1">
      <c r="C17" s="137" t="s">
        <v>481</v>
      </c>
      <c r="D17" s="199"/>
      <c r="E17" s="152">
        <v>12</v>
      </c>
      <c r="F17" s="304">
        <f>HLOOKUP($C17,$BZ$2:$CM$3,2,0)</f>
        <v>43674.39</v>
      </c>
      <c r="G17" s="113">
        <f>D17*E17*F17</f>
        <v>0</v>
      </c>
      <c r="H17" s="166"/>
      <c r="I17" s="114" t="s">
        <v>495</v>
      </c>
      <c r="J17" s="114" t="str">
        <f>VLOOKUP(I17,Presupuesto!$B$11:$C$565,2,0)</f>
        <v>SUELDOS Y SALARIOS PERMANENTES</v>
      </c>
      <c r="K17" s="218" t="s">
        <v>1359</v>
      </c>
      <c r="L17" s="98" t="s">
        <v>393</v>
      </c>
      <c r="CA17" s="303"/>
    </row>
    <row r="18" spans="3:79">
      <c r="C18" s="171" t="s">
        <v>58</v>
      </c>
      <c r="D18" s="163"/>
      <c r="E18" s="154">
        <v>0</v>
      </c>
      <c r="F18" s="100">
        <f>IF(E17=0,"",(G17/E17)/12*E17)</f>
        <v>0</v>
      </c>
      <c r="G18" s="97">
        <f>F18</f>
        <v>0</v>
      </c>
      <c r="H18" s="164"/>
      <c r="I18" s="116" t="s">
        <v>515</v>
      </c>
      <c r="J18" s="116" t="str">
        <f>VLOOKUP(I18,Presupuesto!$B$11:$C$565,2,0)</f>
        <v>AGUINALDO Y DECIMO CUARTO MES</v>
      </c>
      <c r="K18" s="98" t="str">
        <f t="shared" ref="K18:K49" si="0">$K$17</f>
        <v>Estudiantes y Graduados</v>
      </c>
      <c r="L18" s="98" t="s">
        <v>411</v>
      </c>
      <c r="CA18" s="303"/>
    </row>
    <row r="19" spans="3:79" ht="15.75" thickBot="1">
      <c r="C19" s="172" t="s">
        <v>59</v>
      </c>
      <c r="D19" s="163"/>
      <c r="E19" s="154">
        <v>0</v>
      </c>
      <c r="F19" s="117">
        <f>IF(E17&lt;6,"",((E17-6)/12)*(G17/E17))</f>
        <v>0</v>
      </c>
      <c r="G19" s="97">
        <f>F19</f>
        <v>0</v>
      </c>
      <c r="H19" s="164"/>
      <c r="I19" s="101" t="s">
        <v>518</v>
      </c>
      <c r="J19" s="101" t="str">
        <f>VLOOKUP(I19,Presupuesto!$B$11:$C$565,2,0)</f>
        <v>DECIMOCUARTO MES</v>
      </c>
      <c r="K19" s="98" t="str">
        <f t="shared" si="0"/>
        <v>Estudiantes y Graduados</v>
      </c>
      <c r="L19" s="98" t="s">
        <v>394</v>
      </c>
      <c r="CA19" s="303"/>
    </row>
    <row r="20" spans="3:79" ht="15.75" thickBot="1">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Estudiantes y Graduados</v>
      </c>
      <c r="L20" s="98" t="s">
        <v>394</v>
      </c>
    </row>
    <row r="21" spans="3:79">
      <c r="C21" s="171" t="s">
        <v>58</v>
      </c>
      <c r="D21" s="163"/>
      <c r="E21" s="154">
        <v>0</v>
      </c>
      <c r="F21" s="100">
        <f>IF(E20=0,"",(G20/E20)/12*E20)</f>
        <v>0</v>
      </c>
      <c r="G21" s="97">
        <f>F21</f>
        <v>0</v>
      </c>
      <c r="H21" s="164"/>
      <c r="I21" s="116" t="s">
        <v>515</v>
      </c>
      <c r="J21" s="116" t="str">
        <f>VLOOKUP(I21,Presupuesto!$B$11:$C$565,2,0)</f>
        <v>AGUINALDO Y DECIMO CUARTO MES</v>
      </c>
      <c r="K21" s="98" t="str">
        <f t="shared" si="0"/>
        <v>Estudiantes y Graduados</v>
      </c>
      <c r="L21" s="98" t="s">
        <v>394</v>
      </c>
    </row>
    <row r="22" spans="3:79" ht="15.75" thickBot="1">
      <c r="C22" s="172" t="s">
        <v>59</v>
      </c>
      <c r="D22" s="163"/>
      <c r="E22" s="154">
        <v>0</v>
      </c>
      <c r="F22" s="117">
        <f>IF(E20&lt;6,"",((E20-6)/12)*(G20/E20))</f>
        <v>0</v>
      </c>
      <c r="G22" s="97">
        <f>F22</f>
        <v>0</v>
      </c>
      <c r="H22" s="164"/>
      <c r="I22" s="101" t="s">
        <v>518</v>
      </c>
      <c r="J22" s="101" t="str">
        <f>VLOOKUP(I22,Presupuesto!$B$11:$C$565,2,0)</f>
        <v>DECIMOCUARTO MES</v>
      </c>
      <c r="K22" s="98" t="str">
        <f t="shared" si="0"/>
        <v>Estudiantes y Graduados</v>
      </c>
      <c r="L22" s="98" t="s">
        <v>394</v>
      </c>
    </row>
    <row r="23" spans="3:79" ht="15.75" thickBot="1">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Estudiantes y Graduados</v>
      </c>
      <c r="L23" s="98" t="s">
        <v>394</v>
      </c>
    </row>
    <row r="24" spans="3:79">
      <c r="C24" s="171" t="s">
        <v>58</v>
      </c>
      <c r="D24" s="163"/>
      <c r="E24" s="154">
        <v>0</v>
      </c>
      <c r="F24" s="100">
        <f>IF(E23=0,"",(G23/E23)/12*E23)</f>
        <v>0</v>
      </c>
      <c r="G24" s="97">
        <f>F24</f>
        <v>0</v>
      </c>
      <c r="H24" s="164"/>
      <c r="I24" s="116" t="s">
        <v>515</v>
      </c>
      <c r="J24" s="116" t="str">
        <f>VLOOKUP(I24,Presupuesto!$B$11:$C$565,2,0)</f>
        <v>AGUINALDO Y DECIMO CUARTO MES</v>
      </c>
      <c r="K24" s="98" t="str">
        <f t="shared" si="0"/>
        <v>Estudiantes y Graduados</v>
      </c>
      <c r="L24" s="98" t="s">
        <v>394</v>
      </c>
    </row>
    <row r="25" spans="3:79" ht="15.75" thickBot="1">
      <c r="C25" s="172" t="s">
        <v>59</v>
      </c>
      <c r="D25" s="163"/>
      <c r="E25" s="154">
        <v>0</v>
      </c>
      <c r="F25" s="117">
        <f>IF(E23&lt;6,"",((E23-6)/12)*(G23/E23))</f>
        <v>0</v>
      </c>
      <c r="G25" s="97">
        <f>F25</f>
        <v>0</v>
      </c>
      <c r="H25" s="164"/>
      <c r="I25" s="101" t="s">
        <v>518</v>
      </c>
      <c r="J25" s="101" t="str">
        <f>VLOOKUP(I25,Presupuesto!$B$11:$C$565,2,0)</f>
        <v>DECIMOCUARTO MES</v>
      </c>
      <c r="K25" s="98" t="str">
        <f t="shared" si="0"/>
        <v>Estudiantes y Graduados</v>
      </c>
      <c r="L25" s="98" t="s">
        <v>394</v>
      </c>
    </row>
    <row r="26" spans="3:79" ht="15.75" thickBot="1">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Estudiantes y Graduados</v>
      </c>
      <c r="L26" s="98" t="s">
        <v>394</v>
      </c>
    </row>
    <row r="27" spans="3:79">
      <c r="C27" s="171" t="s">
        <v>58</v>
      </c>
      <c r="D27" s="163"/>
      <c r="E27" s="154">
        <v>0</v>
      </c>
      <c r="F27" s="100">
        <f>IF(E26=0,"",(G26/E26)/12*E26)</f>
        <v>0</v>
      </c>
      <c r="G27" s="97">
        <f>F27</f>
        <v>0</v>
      </c>
      <c r="H27" s="164"/>
      <c r="I27" s="116" t="s">
        <v>515</v>
      </c>
      <c r="J27" s="116" t="str">
        <f>VLOOKUP(I27,Presupuesto!$B$11:$C$565,2,0)</f>
        <v>AGUINALDO Y DECIMO CUARTO MES</v>
      </c>
      <c r="K27" s="98" t="str">
        <f t="shared" si="0"/>
        <v>Estudiantes y Graduados</v>
      </c>
      <c r="L27" s="98" t="s">
        <v>394</v>
      </c>
    </row>
    <row r="28" spans="3:79" ht="15.75" thickBot="1">
      <c r="C28" s="172" t="s">
        <v>59</v>
      </c>
      <c r="D28" s="163"/>
      <c r="E28" s="154">
        <v>0</v>
      </c>
      <c r="F28" s="117">
        <f>IF(E26&lt;6,"",((E26-6)/12)*(G26/E26))</f>
        <v>0</v>
      </c>
      <c r="G28" s="97">
        <f>F28</f>
        <v>0</v>
      </c>
      <c r="H28" s="164"/>
      <c r="I28" s="101" t="s">
        <v>518</v>
      </c>
      <c r="J28" s="101" t="str">
        <f>VLOOKUP(I28,Presupuesto!$B$11:$C$565,2,0)</f>
        <v>DECIMOCUARTO MES</v>
      </c>
      <c r="K28" s="98" t="str">
        <f t="shared" si="0"/>
        <v>Estudiantes y Graduados</v>
      </c>
      <c r="L28" s="98" t="s">
        <v>394</v>
      </c>
    </row>
    <row r="29" spans="3:79" ht="15.75" thickBot="1">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Estudiantes y Graduados</v>
      </c>
      <c r="L29" s="98" t="s">
        <v>394</v>
      </c>
    </row>
    <row r="30" spans="3:79">
      <c r="C30" s="171" t="s">
        <v>58</v>
      </c>
      <c r="D30" s="163"/>
      <c r="E30" s="154">
        <v>0</v>
      </c>
      <c r="F30" s="100">
        <f>IF(E29=0,"",(G29/E29)/12*E29)</f>
        <v>0</v>
      </c>
      <c r="G30" s="97">
        <f>F30</f>
        <v>0</v>
      </c>
      <c r="H30" s="164"/>
      <c r="I30" s="116" t="s">
        <v>515</v>
      </c>
      <c r="J30" s="116" t="str">
        <f>VLOOKUP(I30,Presupuesto!$B$11:$C$565,2,0)</f>
        <v>AGUINALDO Y DECIMO CUARTO MES</v>
      </c>
      <c r="K30" s="98" t="str">
        <f t="shared" si="0"/>
        <v>Estudiantes y Graduados</v>
      </c>
      <c r="L30" s="98" t="s">
        <v>394</v>
      </c>
    </row>
    <row r="31" spans="3:79" ht="15.75" thickBot="1">
      <c r="C31" s="172" t="s">
        <v>59</v>
      </c>
      <c r="D31" s="163"/>
      <c r="E31" s="154">
        <v>0</v>
      </c>
      <c r="F31" s="117">
        <f>IF(E29&lt;6,"",((E29-6)/12)*(G29/E29))</f>
        <v>0</v>
      </c>
      <c r="G31" s="97">
        <f>F31</f>
        <v>0</v>
      </c>
      <c r="H31" s="164"/>
      <c r="I31" s="101" t="s">
        <v>518</v>
      </c>
      <c r="J31" s="101" t="str">
        <f>VLOOKUP(I31,Presupuesto!$B$11:$C$565,2,0)</f>
        <v>DECIMOCUARTO MES</v>
      </c>
      <c r="K31" s="98" t="str">
        <f t="shared" si="0"/>
        <v>Estudiantes y Graduados</v>
      </c>
      <c r="L31" s="98" t="s">
        <v>394</v>
      </c>
    </row>
    <row r="32" spans="3:79" ht="15.75" thickBot="1">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Estudiantes y Graduados</v>
      </c>
      <c r="L32" s="98" t="s">
        <v>394</v>
      </c>
    </row>
    <row r="33" spans="3:12">
      <c r="C33" s="171" t="s">
        <v>58</v>
      </c>
      <c r="D33" s="163"/>
      <c r="E33" s="154">
        <v>0</v>
      </c>
      <c r="F33" s="100">
        <f>IF(E32=0,"",(G32/E32)/12*E32)</f>
        <v>0</v>
      </c>
      <c r="G33" s="97">
        <f>F33</f>
        <v>0</v>
      </c>
      <c r="H33" s="164"/>
      <c r="I33" s="116" t="s">
        <v>515</v>
      </c>
      <c r="J33" s="116" t="str">
        <f>VLOOKUP(I33,Presupuesto!$B$11:$C$565,2,0)</f>
        <v>AGUINALDO Y DECIMO CUARTO MES</v>
      </c>
      <c r="K33" s="98" t="str">
        <f t="shared" si="0"/>
        <v>Estudiantes y Graduados</v>
      </c>
      <c r="L33" s="98" t="s">
        <v>394</v>
      </c>
    </row>
    <row r="34" spans="3:12" ht="15.75" thickBot="1">
      <c r="C34" s="172" t="s">
        <v>59</v>
      </c>
      <c r="D34" s="163"/>
      <c r="E34" s="154">
        <v>0</v>
      </c>
      <c r="F34" s="117">
        <f>IF(E32&lt;6,"",((E32-6)/12)*(G32/E32))</f>
        <v>0</v>
      </c>
      <c r="G34" s="97">
        <f>F34</f>
        <v>0</v>
      </c>
      <c r="H34" s="164"/>
      <c r="I34" s="101" t="s">
        <v>518</v>
      </c>
      <c r="J34" s="101" t="str">
        <f>VLOOKUP(I34,Presupuesto!$B$11:$C$565,2,0)</f>
        <v>DECIMOCUARTO MES</v>
      </c>
      <c r="K34" s="98" t="str">
        <f t="shared" si="0"/>
        <v>Estudiantes y Graduados</v>
      </c>
      <c r="L34" s="98" t="s">
        <v>394</v>
      </c>
    </row>
    <row r="35" spans="3:12" ht="15.75" thickBot="1">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Estudiantes y Graduados</v>
      </c>
      <c r="L35" s="98" t="s">
        <v>394</v>
      </c>
    </row>
    <row r="36" spans="3:12">
      <c r="C36" s="171" t="s">
        <v>58</v>
      </c>
      <c r="D36" s="163"/>
      <c r="E36" s="154">
        <v>0</v>
      </c>
      <c r="F36" s="100">
        <f>IF(E35=0,"",(G35/E35)/12*E35)</f>
        <v>0</v>
      </c>
      <c r="G36" s="97">
        <f>F36</f>
        <v>0</v>
      </c>
      <c r="H36" s="164"/>
      <c r="I36" s="116" t="s">
        <v>515</v>
      </c>
      <c r="J36" s="116" t="str">
        <f>VLOOKUP(I36,Presupuesto!$B$11:$C$565,2,0)</f>
        <v>AGUINALDO Y DECIMO CUARTO MES</v>
      </c>
      <c r="K36" s="98" t="str">
        <f t="shared" si="0"/>
        <v>Estudiantes y Graduados</v>
      </c>
      <c r="L36" s="98" t="s">
        <v>394</v>
      </c>
    </row>
    <row r="37" spans="3:12" ht="15.75" thickBot="1">
      <c r="C37" s="172" t="s">
        <v>59</v>
      </c>
      <c r="D37" s="163"/>
      <c r="E37" s="154">
        <v>0</v>
      </c>
      <c r="F37" s="117">
        <f>IF(E35&lt;6,"",((E35-6)/12)*(G35/E35))</f>
        <v>0</v>
      </c>
      <c r="G37" s="97">
        <f>F37</f>
        <v>0</v>
      </c>
      <c r="H37" s="164"/>
      <c r="I37" s="101" t="s">
        <v>518</v>
      </c>
      <c r="J37" s="101" t="str">
        <f>VLOOKUP(I37,Presupuesto!$B$11:$C$565,2,0)</f>
        <v>DECIMOCUARTO MES</v>
      </c>
      <c r="K37" s="98" t="str">
        <f t="shared" si="0"/>
        <v>Estudiantes y Graduados</v>
      </c>
      <c r="L37" s="98" t="s">
        <v>394</v>
      </c>
    </row>
    <row r="38" spans="3:12" ht="15.75" thickBot="1">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Estudiantes y Graduados</v>
      </c>
      <c r="L38" s="98" t="s">
        <v>394</v>
      </c>
    </row>
    <row r="39" spans="3:12">
      <c r="C39" s="171" t="s">
        <v>58</v>
      </c>
      <c r="D39" s="163"/>
      <c r="E39" s="154">
        <v>0</v>
      </c>
      <c r="F39" s="100">
        <f>IF(E38=0,"",(G38/E38)/12*E38)</f>
        <v>0</v>
      </c>
      <c r="G39" s="97">
        <f>F39</f>
        <v>0</v>
      </c>
      <c r="H39" s="164"/>
      <c r="I39" s="116" t="s">
        <v>515</v>
      </c>
      <c r="J39" s="116" t="str">
        <f>VLOOKUP(I39,Presupuesto!$B$11:$C$565,2,0)</f>
        <v>AGUINALDO Y DECIMO CUARTO MES</v>
      </c>
      <c r="K39" s="98" t="str">
        <f t="shared" si="0"/>
        <v>Estudiantes y Graduados</v>
      </c>
      <c r="L39" s="98" t="s">
        <v>394</v>
      </c>
    </row>
    <row r="40" spans="3:12" ht="15.75" thickBot="1">
      <c r="C40" s="172" t="s">
        <v>59</v>
      </c>
      <c r="D40" s="163"/>
      <c r="E40" s="154">
        <v>0</v>
      </c>
      <c r="F40" s="117">
        <f>IF(E38&lt;6,"",((E38-6)/12)*(G38/E38))</f>
        <v>0</v>
      </c>
      <c r="G40" s="97">
        <f>F40</f>
        <v>0</v>
      </c>
      <c r="H40" s="164"/>
      <c r="I40" s="101" t="s">
        <v>518</v>
      </c>
      <c r="J40" s="101" t="str">
        <f>VLOOKUP(I40,Presupuesto!$B$11:$C$565,2,0)</f>
        <v>DECIMOCUARTO MES</v>
      </c>
      <c r="K40" s="98" t="str">
        <f t="shared" si="0"/>
        <v>Estudiantes y Graduados</v>
      </c>
      <c r="L40" s="98" t="s">
        <v>394</v>
      </c>
    </row>
    <row r="41" spans="3:12" ht="15.75" thickBot="1">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Estudiantes y Graduados</v>
      </c>
      <c r="L41" s="98" t="s">
        <v>394</v>
      </c>
    </row>
    <row r="42" spans="3:12">
      <c r="C42" s="171" t="s">
        <v>58</v>
      </c>
      <c r="D42" s="163"/>
      <c r="E42" s="154">
        <v>0</v>
      </c>
      <c r="F42" s="100">
        <f>IF(E41=0,"",(G41/E41)/12*E41)</f>
        <v>0</v>
      </c>
      <c r="G42" s="97">
        <f>F42</f>
        <v>0</v>
      </c>
      <c r="H42" s="164"/>
      <c r="I42" s="116" t="s">
        <v>515</v>
      </c>
      <c r="J42" s="116" t="str">
        <f>VLOOKUP(I42,Presupuesto!$B$11:$C$565,2,0)</f>
        <v>AGUINALDO Y DECIMO CUARTO MES</v>
      </c>
      <c r="K42" s="98" t="str">
        <f t="shared" si="0"/>
        <v>Estudiantes y Graduados</v>
      </c>
      <c r="L42" s="98" t="s">
        <v>394</v>
      </c>
    </row>
    <row r="43" spans="3:12" ht="15.75" thickBot="1">
      <c r="C43" s="172" t="s">
        <v>59</v>
      </c>
      <c r="D43" s="163"/>
      <c r="E43" s="154">
        <v>0</v>
      </c>
      <c r="F43" s="117">
        <f>IF(E41&lt;6,"",((E41-6)/12)*(G41/E41))</f>
        <v>0</v>
      </c>
      <c r="G43" s="97">
        <f>F43</f>
        <v>0</v>
      </c>
      <c r="H43" s="164"/>
      <c r="I43" s="101" t="s">
        <v>518</v>
      </c>
      <c r="J43" s="101" t="str">
        <f>VLOOKUP(I43,Presupuesto!$B$11:$C$565,2,0)</f>
        <v>DECIMOCUARTO MES</v>
      </c>
      <c r="K43" s="98" t="str">
        <f t="shared" si="0"/>
        <v>Estudiantes y Graduados</v>
      </c>
      <c r="L43" s="98" t="s">
        <v>394</v>
      </c>
    </row>
    <row r="44" spans="3:12" ht="15.75" thickBot="1">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Estudiantes y Graduados</v>
      </c>
      <c r="L44" s="98" t="s">
        <v>394</v>
      </c>
    </row>
    <row r="45" spans="3:12">
      <c r="C45" s="171" t="s">
        <v>58</v>
      </c>
      <c r="D45" s="163"/>
      <c r="E45" s="154">
        <v>0</v>
      </c>
      <c r="F45" s="100">
        <f>IF(E44=0,"",(G44/E44)/12*E44)</f>
        <v>0</v>
      </c>
      <c r="G45" s="97">
        <f>F45</f>
        <v>0</v>
      </c>
      <c r="H45" s="164"/>
      <c r="I45" s="116" t="s">
        <v>515</v>
      </c>
      <c r="J45" s="116" t="str">
        <f>VLOOKUP(I45,Presupuesto!$B$11:$C$565,2,0)</f>
        <v>AGUINALDO Y DECIMO CUARTO MES</v>
      </c>
      <c r="K45" s="98" t="str">
        <f t="shared" si="0"/>
        <v>Estudiantes y Graduados</v>
      </c>
      <c r="L45" s="98" t="s">
        <v>394</v>
      </c>
    </row>
    <row r="46" spans="3:12" ht="15.75" thickBot="1">
      <c r="C46" s="172" t="s">
        <v>59</v>
      </c>
      <c r="D46" s="163"/>
      <c r="E46" s="154">
        <v>0</v>
      </c>
      <c r="F46" s="117">
        <f>IF(E44&lt;6,"",((E44-6)/12)*(G44/E44))</f>
        <v>0</v>
      </c>
      <c r="G46" s="97">
        <f>F46</f>
        <v>0</v>
      </c>
      <c r="H46" s="164"/>
      <c r="I46" s="101" t="s">
        <v>518</v>
      </c>
      <c r="J46" s="101" t="str">
        <f>VLOOKUP(I46,Presupuesto!$B$11:$C$565,2,0)</f>
        <v>DECIMOCUARTO MES</v>
      </c>
      <c r="K46" s="98" t="str">
        <f t="shared" si="0"/>
        <v>Estudiantes y Graduados</v>
      </c>
      <c r="L46" s="98" t="s">
        <v>394</v>
      </c>
    </row>
    <row r="47" spans="3:12" ht="15.75" thickBot="1">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Estudiantes y Graduados</v>
      </c>
      <c r="L47" s="98" t="s">
        <v>394</v>
      </c>
    </row>
    <row r="48" spans="3:12">
      <c r="C48" s="171" t="s">
        <v>58</v>
      </c>
      <c r="D48" s="163"/>
      <c r="E48" s="154">
        <v>0</v>
      </c>
      <c r="F48" s="100">
        <f>IF(E47=0,"",(G47/E47)/12*E47)</f>
        <v>0</v>
      </c>
      <c r="G48" s="97">
        <f>F48</f>
        <v>0</v>
      </c>
      <c r="H48" s="164"/>
      <c r="I48" s="116" t="s">
        <v>515</v>
      </c>
      <c r="J48" s="116" t="str">
        <f>VLOOKUP(I48,Presupuesto!$B$11:$C$565,2,0)</f>
        <v>AGUINALDO Y DECIMO CUARTO MES</v>
      </c>
      <c r="K48" s="98" t="str">
        <f t="shared" si="0"/>
        <v>Estudiantes y Graduados</v>
      </c>
      <c r="L48" s="98" t="s">
        <v>394</v>
      </c>
    </row>
    <row r="49" spans="3:12" ht="15.75" thickBot="1">
      <c r="C49" s="172" t="s">
        <v>59</v>
      </c>
      <c r="D49" s="163"/>
      <c r="E49" s="154">
        <v>0</v>
      </c>
      <c r="F49" s="117">
        <f>IF(E47&lt;6,"",((E47-6)/12)*(G47/E47))</f>
        <v>0</v>
      </c>
      <c r="G49" s="97">
        <f>F49</f>
        <v>0</v>
      </c>
      <c r="H49" s="164"/>
      <c r="I49" s="101" t="s">
        <v>518</v>
      </c>
      <c r="J49" s="101" t="str">
        <f>VLOOKUP(I49,Presupuesto!$B$11:$C$565,2,0)</f>
        <v>DECIMOCUARTO MES</v>
      </c>
      <c r="K49" s="98" t="str">
        <f t="shared" si="0"/>
        <v>Estudiantes y Graduados</v>
      </c>
      <c r="L49" s="98" t="s">
        <v>394</v>
      </c>
    </row>
    <row r="50" spans="3:12" ht="15.75" thickBot="1">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Estudiantes y Graduados</v>
      </c>
      <c r="L50" s="98" t="s">
        <v>394</v>
      </c>
    </row>
    <row r="51" spans="3:12">
      <c r="C51" s="171" t="s">
        <v>58</v>
      </c>
      <c r="D51" s="163"/>
      <c r="E51" s="154">
        <v>0</v>
      </c>
      <c r="F51" s="100">
        <f>IF(E50=0,"",(G50/E50)/12*E50)</f>
        <v>0</v>
      </c>
      <c r="G51" s="97">
        <f>F51</f>
        <v>0</v>
      </c>
      <c r="H51" s="164"/>
      <c r="I51" s="116" t="s">
        <v>515</v>
      </c>
      <c r="J51" s="116" t="str">
        <f>VLOOKUP(I51,Presupuesto!$B$11:$C$565,2,0)</f>
        <v>AGUINALDO Y DECIMO CUARTO MES</v>
      </c>
      <c r="K51" s="98" t="str">
        <f t="shared" si="1"/>
        <v>Estudiantes y Graduados</v>
      </c>
      <c r="L51" s="98" t="s">
        <v>394</v>
      </c>
    </row>
    <row r="52" spans="3:12" ht="15.75" thickBot="1">
      <c r="C52" s="172" t="s">
        <v>59</v>
      </c>
      <c r="D52" s="163"/>
      <c r="E52" s="154">
        <v>0</v>
      </c>
      <c r="F52" s="117">
        <f>IF(E50&lt;6,"",((E50-6)/12)*(G50/E50))</f>
        <v>0</v>
      </c>
      <c r="G52" s="97">
        <f>F52</f>
        <v>0</v>
      </c>
      <c r="H52" s="164"/>
      <c r="I52" s="101" t="s">
        <v>518</v>
      </c>
      <c r="J52" s="101" t="str">
        <f>VLOOKUP(I52,Presupuesto!$B$11:$C$565,2,0)</f>
        <v>DECIMOCUARTO MES</v>
      </c>
      <c r="K52" s="98" t="str">
        <f t="shared" si="1"/>
        <v>Estudiantes y Graduados</v>
      </c>
      <c r="L52" s="98" t="s">
        <v>394</v>
      </c>
    </row>
    <row r="53" spans="3:12" ht="15.75" thickBot="1">
      <c r="C53" s="137" t="s">
        <v>493</v>
      </c>
      <c r="D53" s="199"/>
      <c r="E53" s="152">
        <v>12</v>
      </c>
      <c r="F53" s="304">
        <f>HLOOKUP($C53,$BZ$2:$CM$3,2,0)</f>
        <v>463.22</v>
      </c>
      <c r="G53" s="113">
        <f>D53*E53*F53</f>
        <v>0</v>
      </c>
      <c r="H53" s="166"/>
      <c r="I53" s="114" t="s">
        <v>495</v>
      </c>
      <c r="J53" s="114" t="str">
        <f>VLOOKUP(I53,Presupuesto!$B$11:$C$565,2,0)</f>
        <v>SUELDOS Y SALARIOS PERMANENTES</v>
      </c>
      <c r="K53" s="98" t="str">
        <f t="shared" si="1"/>
        <v>Estudiantes y Graduados</v>
      </c>
      <c r="L53" s="98" t="s">
        <v>394</v>
      </c>
    </row>
    <row r="54" spans="3:12">
      <c r="C54" s="171" t="s">
        <v>58</v>
      </c>
      <c r="D54" s="163"/>
      <c r="E54" s="154">
        <v>0</v>
      </c>
      <c r="F54" s="100">
        <f>IF(E53=0,"",(G53/E53)/12*E53)</f>
        <v>0</v>
      </c>
      <c r="G54" s="97">
        <f>F54</f>
        <v>0</v>
      </c>
      <c r="H54" s="164"/>
      <c r="I54" s="116" t="s">
        <v>515</v>
      </c>
      <c r="J54" s="116" t="str">
        <f>VLOOKUP(I54,Presupuesto!$B$11:$C$565,2,0)</f>
        <v>AGUINALDO Y DECIMO CUARTO MES</v>
      </c>
      <c r="K54" s="98" t="str">
        <f t="shared" si="1"/>
        <v>Estudiantes y Graduados</v>
      </c>
      <c r="L54" s="98" t="s">
        <v>394</v>
      </c>
    </row>
    <row r="55" spans="3:12" ht="15.75" thickBot="1">
      <c r="C55" s="172" t="s">
        <v>59</v>
      </c>
      <c r="D55" s="163"/>
      <c r="E55" s="154">
        <v>0</v>
      </c>
      <c r="F55" s="117">
        <f>IF(E53&lt;6,"",((E53-6)/12)*(G53/E53))</f>
        <v>0</v>
      </c>
      <c r="G55" s="97">
        <f>F55</f>
        <v>0</v>
      </c>
      <c r="H55" s="164"/>
      <c r="I55" s="101" t="s">
        <v>518</v>
      </c>
      <c r="J55" s="101" t="str">
        <f>VLOOKUP(I55,Presupuesto!$B$11:$C$565,2,0)</f>
        <v>DECIMOCUARTO MES</v>
      </c>
      <c r="K55" s="98" t="str">
        <f t="shared" si="1"/>
        <v>Estudiantes y Graduados</v>
      </c>
      <c r="L55" s="98" t="s">
        <v>394</v>
      </c>
    </row>
    <row r="56" spans="3:12" ht="15.75" thickBot="1">
      <c r="C56" s="137" t="s">
        <v>494</v>
      </c>
      <c r="D56" s="199"/>
      <c r="E56" s="152">
        <v>12</v>
      </c>
      <c r="F56" s="304">
        <f>HLOOKUP($C56,$BZ$2:$CM$3,2,0)</f>
        <v>2007.3</v>
      </c>
      <c r="G56" s="113">
        <f>D56*E56*F56</f>
        <v>0</v>
      </c>
      <c r="H56" s="166"/>
      <c r="I56" s="114" t="s">
        <v>495</v>
      </c>
      <c r="J56" s="114" t="str">
        <f>VLOOKUP(I56,Presupuesto!$B$11:$C$565,2,0)</f>
        <v>SUELDOS Y SALARIOS PERMANENTES</v>
      </c>
      <c r="K56" s="98" t="str">
        <f t="shared" si="1"/>
        <v>Estudiantes y Graduados</v>
      </c>
      <c r="L56" s="98" t="s">
        <v>394</v>
      </c>
    </row>
    <row r="57" spans="3:12">
      <c r="C57" s="171" t="s">
        <v>58</v>
      </c>
      <c r="D57" s="163"/>
      <c r="E57" s="154">
        <v>0</v>
      </c>
      <c r="F57" s="100">
        <f>IF(E56=0,"",(G56/E56)/12*E56)</f>
        <v>0</v>
      </c>
      <c r="G57" s="97">
        <f>F57</f>
        <v>0</v>
      </c>
      <c r="H57" s="164"/>
      <c r="I57" s="116" t="s">
        <v>515</v>
      </c>
      <c r="J57" s="116" t="str">
        <f>VLOOKUP(I57,Presupuesto!$B$11:$C$565,2,0)</f>
        <v>AGUINALDO Y DECIMO CUARTO MES</v>
      </c>
      <c r="K57" s="98" t="str">
        <f t="shared" si="1"/>
        <v>Estudiantes y Graduados</v>
      </c>
      <c r="L57" s="98" t="s">
        <v>394</v>
      </c>
    </row>
    <row r="58" spans="3:12" ht="15.75" thickBot="1">
      <c r="C58" s="172" t="s">
        <v>59</v>
      </c>
      <c r="D58" s="163"/>
      <c r="E58" s="154">
        <v>0</v>
      </c>
      <c r="F58" s="117">
        <f>IF(E56&lt;6,"",((E56-6)/12)*(G56/E56))</f>
        <v>0</v>
      </c>
      <c r="G58" s="97">
        <f>F58</f>
        <v>0</v>
      </c>
      <c r="H58" s="164"/>
      <c r="I58" s="101" t="s">
        <v>518</v>
      </c>
      <c r="J58" s="101" t="str">
        <f>VLOOKUP(I58,Presupuesto!$B$11:$C$565,2,0)</f>
        <v>DECIMOCUARTO MES</v>
      </c>
      <c r="K58" s="98" t="str">
        <f t="shared" si="1"/>
        <v>Estudiantes y Graduados</v>
      </c>
      <c r="L58" s="98" t="s">
        <v>394</v>
      </c>
    </row>
    <row r="59" spans="3:12" ht="15.75" thickBot="1">
      <c r="C59" s="140" t="s">
        <v>83</v>
      </c>
      <c r="D59" s="199"/>
      <c r="E59" s="152">
        <v>12</v>
      </c>
      <c r="F59" s="139">
        <v>30000</v>
      </c>
      <c r="G59" s="113">
        <f>D59*E59*F59</f>
        <v>0</v>
      </c>
      <c r="H59" s="166"/>
      <c r="I59" s="114" t="s">
        <v>563</v>
      </c>
      <c r="J59" s="114" t="str">
        <f>VLOOKUP(I59,Presupuesto!$B$11:$C$565,2,0)</f>
        <v>CONTRATOS ESPECIALES</v>
      </c>
      <c r="K59" s="98" t="str">
        <f t="shared" si="1"/>
        <v>Estudiantes y Graduados</v>
      </c>
      <c r="L59" s="98" t="s">
        <v>394</v>
      </c>
    </row>
    <row r="60" spans="3:12">
      <c r="C60" s="171" t="s">
        <v>58</v>
      </c>
      <c r="D60" s="163"/>
      <c r="E60" s="154">
        <v>0</v>
      </c>
      <c r="F60" s="117">
        <f>IF(E59=0,"",(G59/E59)/12*E59)</f>
        <v>0</v>
      </c>
      <c r="G60" s="97">
        <f>F60</f>
        <v>0</v>
      </c>
      <c r="H60" s="164"/>
      <c r="I60" s="101" t="s">
        <v>563</v>
      </c>
      <c r="J60" s="101" t="str">
        <f>VLOOKUP(I60,Presupuesto!$B$11:$C$565,2,0)</f>
        <v>CONTRATOS ESPECIALES</v>
      </c>
      <c r="K60" s="98" t="str">
        <f t="shared" si="1"/>
        <v>Estudiantes y Graduados</v>
      </c>
      <c r="L60" s="98" t="s">
        <v>393</v>
      </c>
    </row>
    <row r="61" spans="3:12" ht="15.75" thickBot="1">
      <c r="C61" s="172" t="s">
        <v>59</v>
      </c>
      <c r="D61" s="163"/>
      <c r="E61" s="154">
        <v>0</v>
      </c>
      <c r="F61" s="100">
        <f>IF(E59&lt;6,"",((E59-6)/12)*(G59/E59))</f>
        <v>0</v>
      </c>
      <c r="G61" s="97">
        <f>F61</f>
        <v>0</v>
      </c>
      <c r="H61" s="164"/>
      <c r="I61" s="101" t="s">
        <v>563</v>
      </c>
      <c r="J61" s="101" t="str">
        <f>VLOOKUP(I61,Presupuesto!$B$11:$C$565,2,0)</f>
        <v>CONTRATOS ESPECIALES</v>
      </c>
      <c r="K61" s="98" t="str">
        <f t="shared" si="1"/>
        <v>Estudiantes y Graduados</v>
      </c>
      <c r="L61" s="98" t="s">
        <v>398</v>
      </c>
    </row>
    <row r="62" spans="3:12" ht="15.75" thickBot="1">
      <c r="C62" s="140" t="s">
        <v>60</v>
      </c>
      <c r="D62" s="199"/>
      <c r="E62" s="152">
        <v>12</v>
      </c>
      <c r="F62" s="118">
        <v>30000</v>
      </c>
      <c r="G62" s="113">
        <f>D62*E62*F62</f>
        <v>0</v>
      </c>
      <c r="H62" s="166"/>
      <c r="I62" s="114" t="s">
        <v>704</v>
      </c>
      <c r="J62" s="114" t="str">
        <f>VLOOKUP(I62,Presupuesto!$B$11:$C$565,2,0)</f>
        <v>OTROS SERVICIOS TECNICOS Y PROFESIONALES</v>
      </c>
      <c r="K62" s="98" t="str">
        <f t="shared" si="1"/>
        <v>Estudiantes y Graduados</v>
      </c>
      <c r="L62" s="98" t="s">
        <v>393</v>
      </c>
    </row>
    <row r="63" spans="3:12">
      <c r="C63" s="171" t="s">
        <v>58</v>
      </c>
      <c r="D63" s="163"/>
      <c r="E63" s="154">
        <v>0</v>
      </c>
      <c r="F63" s="100">
        <v>0</v>
      </c>
      <c r="G63" s="97">
        <f>F63</f>
        <v>0</v>
      </c>
      <c r="H63" s="164"/>
      <c r="I63" s="101" t="s">
        <v>704</v>
      </c>
      <c r="J63" s="101" t="str">
        <f>VLOOKUP(I63,Presupuesto!$B$11:$C$565,2,0)</f>
        <v>OTROS SERVICIOS TECNICOS Y PROFESIONALES</v>
      </c>
      <c r="K63" s="98" t="str">
        <f t="shared" si="1"/>
        <v>Estudiantes y Graduados</v>
      </c>
      <c r="L63" s="98" t="s">
        <v>393</v>
      </c>
    </row>
    <row r="64" spans="3:12" ht="15.75" thickBot="1">
      <c r="C64" s="172" t="s">
        <v>59</v>
      </c>
      <c r="D64" s="163"/>
      <c r="E64" s="154">
        <v>0</v>
      </c>
      <c r="F64" s="100">
        <v>0</v>
      </c>
      <c r="G64" s="97">
        <f>F64</f>
        <v>0</v>
      </c>
      <c r="H64" s="164"/>
      <c r="I64" s="101" t="s">
        <v>704</v>
      </c>
      <c r="J64" s="101" t="str">
        <f>VLOOKUP(I64,Presupuesto!$B$11:$C$565,2,0)</f>
        <v>OTROS SERVICIOS TECNICOS Y PROFESIONALES</v>
      </c>
      <c r="K64" s="98" t="str">
        <f t="shared" si="1"/>
        <v>Estudiantes y Graduados</v>
      </c>
      <c r="L64" s="98" t="s">
        <v>393</v>
      </c>
    </row>
    <row r="65" spans="3:12" ht="15.75" thickBot="1">
      <c r="C65" s="140" t="s">
        <v>61</v>
      </c>
      <c r="D65" s="199"/>
      <c r="E65" s="152">
        <v>12</v>
      </c>
      <c r="F65" s="118">
        <v>30000</v>
      </c>
      <c r="G65" s="113">
        <f>D65*E65*F65</f>
        <v>0</v>
      </c>
      <c r="H65" s="166"/>
      <c r="I65" s="114" t="s">
        <v>495</v>
      </c>
      <c r="J65" s="114" t="str">
        <f>VLOOKUP(I65,Presupuesto!$B$11:$C$565,2,0)</f>
        <v>SUELDOS Y SALARIOS PERMANENTES</v>
      </c>
      <c r="K65" s="98" t="str">
        <f t="shared" si="1"/>
        <v>Estudiantes y Graduados</v>
      </c>
      <c r="L65" s="98" t="s">
        <v>393</v>
      </c>
    </row>
    <row r="66" spans="3:12">
      <c r="C66" s="171" t="s">
        <v>58</v>
      </c>
      <c r="D66" s="169"/>
      <c r="E66" s="131">
        <v>0</v>
      </c>
      <c r="F66" s="119">
        <f>IF(E65=0,"",(G65/E65)/12*E65)</f>
        <v>0</v>
      </c>
      <c r="G66" s="120">
        <f>F66</f>
        <v>0</v>
      </c>
      <c r="H66" s="164"/>
      <c r="I66" s="101" t="s">
        <v>515</v>
      </c>
      <c r="J66" s="101" t="str">
        <f>VLOOKUP(I66,Presupuesto!$B$11:$C$565,2,0)</f>
        <v>AGUINALDO Y DECIMO CUARTO MES</v>
      </c>
      <c r="K66" s="98" t="str">
        <f t="shared" si="1"/>
        <v>Estudiantes y Graduados</v>
      </c>
      <c r="L66" s="98" t="s">
        <v>393</v>
      </c>
    </row>
    <row r="67" spans="3:12" ht="15.75" thickBot="1">
      <c r="C67" s="173" t="s">
        <v>59</v>
      </c>
      <c r="D67" s="162"/>
      <c r="E67" s="132">
        <v>0</v>
      </c>
      <c r="F67" s="105">
        <f>IF(E65&lt;6,"",((E65-6)/12)*(G65/E65))</f>
        <v>0</v>
      </c>
      <c r="G67" s="105">
        <f>F67</f>
        <v>0</v>
      </c>
      <c r="H67" s="162"/>
      <c r="I67" s="106" t="s">
        <v>518</v>
      </c>
      <c r="J67" s="124" t="str">
        <f>VLOOKUP(I67,Presupuesto!$B$11:$C$565,2,0)</f>
        <v>DECIMOCUARTO MES</v>
      </c>
      <c r="K67" s="106" t="str">
        <f t="shared" si="1"/>
        <v>Estudiantes y Graduados</v>
      </c>
      <c r="L67" s="124" t="s">
        <v>393</v>
      </c>
    </row>
    <row r="69" spans="3:12" ht="15.75" thickBot="1">
      <c r="K69" s="153"/>
    </row>
    <row r="70" spans="3:12" ht="15.75" thickBot="1">
      <c r="C70" s="69" t="s">
        <v>43</v>
      </c>
      <c r="D70" s="30">
        <f>SUM(G77:G127)</f>
        <v>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69" t="str">
        <f>'5. Estudiantes y Graduados'!F11</f>
        <v>5.a.2</v>
      </c>
      <c r="E73" s="93"/>
      <c r="F73" s="93"/>
      <c r="G73" s="93"/>
      <c r="H73" s="76"/>
      <c r="I73" s="76"/>
      <c r="J73" s="76"/>
      <c r="K73" s="153"/>
    </row>
    <row r="74" spans="3:12" ht="18.7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Continuar el proceso de Depurar la información de los estudiantes de la UNAH a realizarse por personal de ésta Dirección.</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thickBot="1">
      <c r="C77" s="137" t="s">
        <v>481</v>
      </c>
      <c r="D77" s="199"/>
      <c r="E77" s="152">
        <v>12</v>
      </c>
      <c r="F77" s="304">
        <f>HLOOKUP($C77,$BZ$2:$CM$3,2,0)</f>
        <v>43674.39</v>
      </c>
      <c r="G77" s="113">
        <f>D77*E77*F77</f>
        <v>0</v>
      </c>
      <c r="H77" s="166"/>
      <c r="I77" s="114" t="s">
        <v>495</v>
      </c>
      <c r="J77" s="114" t="str">
        <f>VLOOKUP(I77,Presupuesto!$B$11:$C$565,2,0)</f>
        <v>SUELDOS Y SALARIOS PERMANENTES</v>
      </c>
      <c r="K77" s="218" t="s">
        <v>1359</v>
      </c>
      <c r="L77" s="98" t="s">
        <v>393</v>
      </c>
    </row>
    <row r="78" spans="3:12">
      <c r="C78" s="171" t="s">
        <v>58</v>
      </c>
      <c r="D78" s="163"/>
      <c r="E78" s="154">
        <v>0</v>
      </c>
      <c r="F78" s="100">
        <f>IF(E77=0,"",(G77/E77)/12*E77)</f>
        <v>0</v>
      </c>
      <c r="G78" s="97">
        <f>F78</f>
        <v>0</v>
      </c>
      <c r="H78" s="164"/>
      <c r="I78" s="116" t="s">
        <v>515</v>
      </c>
      <c r="J78" s="116" t="str">
        <f>VLOOKUP(I78,Presupuesto!$B$11:$C$565,2,0)</f>
        <v>AGUINALDO Y DECIMO CUARTO MES</v>
      </c>
      <c r="K78" s="98" t="str">
        <f t="shared" ref="K78:K109" si="2">$K$77</f>
        <v>Estudiantes y Graduados</v>
      </c>
      <c r="L78" s="98" t="s">
        <v>411</v>
      </c>
    </row>
    <row r="79" spans="3:12" ht="15.75" thickBot="1">
      <c r="C79" s="172" t="s">
        <v>59</v>
      </c>
      <c r="D79" s="163"/>
      <c r="E79" s="154">
        <v>0</v>
      </c>
      <c r="F79" s="117">
        <f>IF(E77&lt;6,"",((E77-6)/12)*(G77/E77))</f>
        <v>0</v>
      </c>
      <c r="G79" s="97">
        <f>F79</f>
        <v>0</v>
      </c>
      <c r="H79" s="164"/>
      <c r="I79" s="101" t="s">
        <v>518</v>
      </c>
      <c r="J79" s="101" t="str">
        <f>VLOOKUP(I79,Presupuesto!$B$11:$C$565,2,0)</f>
        <v>DECIMOCUARTO MES</v>
      </c>
      <c r="K79" s="98" t="str">
        <f t="shared" si="2"/>
        <v>Estudiantes y Graduados</v>
      </c>
      <c r="L79" s="98" t="s">
        <v>394</v>
      </c>
    </row>
    <row r="80" spans="3:12" ht="15.75" thickBot="1">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Estudiantes y Graduados</v>
      </c>
      <c r="L80" s="98" t="s">
        <v>394</v>
      </c>
    </row>
    <row r="81" spans="3:12">
      <c r="C81" s="171" t="s">
        <v>58</v>
      </c>
      <c r="D81" s="163"/>
      <c r="E81" s="154">
        <v>0</v>
      </c>
      <c r="F81" s="100">
        <f>IF(E80=0,"",(G80/E80)/12*E80)</f>
        <v>0</v>
      </c>
      <c r="G81" s="97">
        <f>F81</f>
        <v>0</v>
      </c>
      <c r="H81" s="164"/>
      <c r="I81" s="116" t="s">
        <v>515</v>
      </c>
      <c r="J81" s="116" t="str">
        <f>VLOOKUP(I81,Presupuesto!$B$11:$C$565,2,0)</f>
        <v>AGUINALDO Y DECIMO CUARTO MES</v>
      </c>
      <c r="K81" s="98" t="str">
        <f t="shared" si="2"/>
        <v>Estudiantes y Graduados</v>
      </c>
      <c r="L81" s="98" t="s">
        <v>394</v>
      </c>
    </row>
    <row r="82" spans="3:12" ht="15.75" thickBot="1">
      <c r="C82" s="172" t="s">
        <v>59</v>
      </c>
      <c r="D82" s="163"/>
      <c r="E82" s="154">
        <v>0</v>
      </c>
      <c r="F82" s="117">
        <f>IF(E80&lt;6,"",((E80-6)/12)*(G80/E80))</f>
        <v>0</v>
      </c>
      <c r="G82" s="97">
        <f>F82</f>
        <v>0</v>
      </c>
      <c r="H82" s="164"/>
      <c r="I82" s="101" t="s">
        <v>518</v>
      </c>
      <c r="J82" s="101" t="str">
        <f>VLOOKUP(I82,Presupuesto!$B$11:$C$565,2,0)</f>
        <v>DECIMOCUARTO MES</v>
      </c>
      <c r="K82" s="98" t="str">
        <f t="shared" si="2"/>
        <v>Estudiantes y Graduados</v>
      </c>
      <c r="L82" s="98" t="s">
        <v>394</v>
      </c>
    </row>
    <row r="83" spans="3:12" ht="15.75" thickBot="1">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Estudiantes y Graduados</v>
      </c>
      <c r="L83" s="98" t="s">
        <v>394</v>
      </c>
    </row>
    <row r="84" spans="3:12">
      <c r="C84" s="171" t="s">
        <v>58</v>
      </c>
      <c r="D84" s="163"/>
      <c r="E84" s="154">
        <v>0</v>
      </c>
      <c r="F84" s="100">
        <f>IF(E83=0,"",(G83/E83)/12*E83)</f>
        <v>0</v>
      </c>
      <c r="G84" s="97">
        <f>F84</f>
        <v>0</v>
      </c>
      <c r="H84" s="164"/>
      <c r="I84" s="116" t="s">
        <v>515</v>
      </c>
      <c r="J84" s="116" t="str">
        <f>VLOOKUP(I84,Presupuesto!$B$11:$C$565,2,0)</f>
        <v>AGUINALDO Y DECIMO CUARTO MES</v>
      </c>
      <c r="K84" s="98" t="str">
        <f t="shared" si="2"/>
        <v>Estudiantes y Graduados</v>
      </c>
      <c r="L84" s="98" t="s">
        <v>394</v>
      </c>
    </row>
    <row r="85" spans="3:12" ht="15.75" thickBot="1">
      <c r="C85" s="172" t="s">
        <v>59</v>
      </c>
      <c r="D85" s="163"/>
      <c r="E85" s="154">
        <v>0</v>
      </c>
      <c r="F85" s="117">
        <f>IF(E83&lt;6,"",((E83-6)/12)*(G83/E83))</f>
        <v>0</v>
      </c>
      <c r="G85" s="97">
        <f>F85</f>
        <v>0</v>
      </c>
      <c r="H85" s="164"/>
      <c r="I85" s="101" t="s">
        <v>518</v>
      </c>
      <c r="J85" s="101" t="str">
        <f>VLOOKUP(I85,Presupuesto!$B$11:$C$565,2,0)</f>
        <v>DECIMOCUARTO MES</v>
      </c>
      <c r="K85" s="98" t="str">
        <f t="shared" si="2"/>
        <v>Estudiantes y Graduados</v>
      </c>
      <c r="L85" s="98" t="s">
        <v>394</v>
      </c>
    </row>
    <row r="86" spans="3:12" ht="15.75" thickBot="1">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Estudiantes y Graduados</v>
      </c>
      <c r="L86" s="98" t="s">
        <v>394</v>
      </c>
    </row>
    <row r="87" spans="3:12">
      <c r="C87" s="171" t="s">
        <v>58</v>
      </c>
      <c r="D87" s="163"/>
      <c r="E87" s="154">
        <v>0</v>
      </c>
      <c r="F87" s="100">
        <f>IF(E86=0,"",(G86/E86)/12*E86)</f>
        <v>0</v>
      </c>
      <c r="G87" s="97">
        <f>F87</f>
        <v>0</v>
      </c>
      <c r="H87" s="164"/>
      <c r="I87" s="116" t="s">
        <v>515</v>
      </c>
      <c r="J87" s="116" t="str">
        <f>VLOOKUP(I87,Presupuesto!$B$11:$C$565,2,0)</f>
        <v>AGUINALDO Y DECIMO CUARTO MES</v>
      </c>
      <c r="K87" s="98" t="str">
        <f t="shared" si="2"/>
        <v>Estudiantes y Graduados</v>
      </c>
      <c r="L87" s="98" t="s">
        <v>394</v>
      </c>
    </row>
    <row r="88" spans="3:12" ht="15.75" thickBot="1">
      <c r="C88" s="172" t="s">
        <v>59</v>
      </c>
      <c r="D88" s="163"/>
      <c r="E88" s="154">
        <v>0</v>
      </c>
      <c r="F88" s="117">
        <f>IF(E86&lt;6,"",((E86-6)/12)*(G86/E86))</f>
        <v>0</v>
      </c>
      <c r="G88" s="97">
        <f>F88</f>
        <v>0</v>
      </c>
      <c r="H88" s="164"/>
      <c r="I88" s="101" t="s">
        <v>518</v>
      </c>
      <c r="J88" s="101" t="str">
        <f>VLOOKUP(I88,Presupuesto!$B$11:$C$565,2,0)</f>
        <v>DECIMOCUARTO MES</v>
      </c>
      <c r="K88" s="98" t="str">
        <f t="shared" si="2"/>
        <v>Estudiantes y Graduados</v>
      </c>
      <c r="L88" s="98" t="s">
        <v>394</v>
      </c>
    </row>
    <row r="89" spans="3:12" ht="15.75" thickBot="1">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Estudiantes y Graduados</v>
      </c>
      <c r="L89" s="98" t="s">
        <v>394</v>
      </c>
    </row>
    <row r="90" spans="3:12">
      <c r="C90" s="171" t="s">
        <v>58</v>
      </c>
      <c r="D90" s="163"/>
      <c r="E90" s="154">
        <v>0</v>
      </c>
      <c r="F90" s="100">
        <f>IF(E89=0,"",(G89/E89)/12*E89)</f>
        <v>0</v>
      </c>
      <c r="G90" s="97">
        <f>F90</f>
        <v>0</v>
      </c>
      <c r="H90" s="164"/>
      <c r="I90" s="116" t="s">
        <v>515</v>
      </c>
      <c r="J90" s="116" t="str">
        <f>VLOOKUP(I90,Presupuesto!$B$11:$C$565,2,0)</f>
        <v>AGUINALDO Y DECIMO CUARTO MES</v>
      </c>
      <c r="K90" s="98" t="str">
        <f t="shared" si="2"/>
        <v>Estudiantes y Graduados</v>
      </c>
      <c r="L90" s="98" t="s">
        <v>394</v>
      </c>
    </row>
    <row r="91" spans="3:12" ht="15.75" thickBot="1">
      <c r="C91" s="172" t="s">
        <v>59</v>
      </c>
      <c r="D91" s="163"/>
      <c r="E91" s="154">
        <v>0</v>
      </c>
      <c r="F91" s="117">
        <f>IF(E89&lt;6,"",((E89-6)/12)*(G89/E89))</f>
        <v>0</v>
      </c>
      <c r="G91" s="97">
        <f>F91</f>
        <v>0</v>
      </c>
      <c r="H91" s="164"/>
      <c r="I91" s="101" t="s">
        <v>518</v>
      </c>
      <c r="J91" s="101" t="str">
        <f>VLOOKUP(I91,Presupuesto!$B$11:$C$565,2,0)</f>
        <v>DECIMOCUARTO MES</v>
      </c>
      <c r="K91" s="98" t="str">
        <f t="shared" si="2"/>
        <v>Estudiantes y Graduados</v>
      </c>
      <c r="L91" s="98" t="s">
        <v>394</v>
      </c>
    </row>
    <row r="92" spans="3:12" ht="15.75" thickBot="1">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Estudiantes y Graduados</v>
      </c>
      <c r="L92" s="98" t="s">
        <v>394</v>
      </c>
    </row>
    <row r="93" spans="3:12">
      <c r="C93" s="171" t="s">
        <v>58</v>
      </c>
      <c r="D93" s="163"/>
      <c r="E93" s="154">
        <v>0</v>
      </c>
      <c r="F93" s="100">
        <f>IF(E92=0,"",(G92/E92)/12*E92)</f>
        <v>0</v>
      </c>
      <c r="G93" s="97">
        <f>F93</f>
        <v>0</v>
      </c>
      <c r="H93" s="164"/>
      <c r="I93" s="116" t="s">
        <v>515</v>
      </c>
      <c r="J93" s="116" t="str">
        <f>VLOOKUP(I93,Presupuesto!$B$11:$C$565,2,0)</f>
        <v>AGUINALDO Y DECIMO CUARTO MES</v>
      </c>
      <c r="K93" s="98" t="str">
        <f t="shared" si="2"/>
        <v>Estudiantes y Graduados</v>
      </c>
      <c r="L93" s="98" t="s">
        <v>394</v>
      </c>
    </row>
    <row r="94" spans="3:12" ht="15.75" thickBot="1">
      <c r="C94" s="172" t="s">
        <v>59</v>
      </c>
      <c r="D94" s="163"/>
      <c r="E94" s="154">
        <v>0</v>
      </c>
      <c r="F94" s="117">
        <f>IF(E92&lt;6,"",((E92-6)/12)*(G92/E92))</f>
        <v>0</v>
      </c>
      <c r="G94" s="97">
        <f>F94</f>
        <v>0</v>
      </c>
      <c r="H94" s="164"/>
      <c r="I94" s="101" t="s">
        <v>518</v>
      </c>
      <c r="J94" s="101" t="str">
        <f>VLOOKUP(I94,Presupuesto!$B$11:$C$565,2,0)</f>
        <v>DECIMOCUARTO MES</v>
      </c>
      <c r="K94" s="98" t="str">
        <f t="shared" si="2"/>
        <v>Estudiantes y Graduados</v>
      </c>
      <c r="L94" s="98" t="s">
        <v>394</v>
      </c>
    </row>
    <row r="95" spans="3:12" ht="15.75" thickBot="1">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Estudiantes y Graduados</v>
      </c>
      <c r="L95" s="98" t="s">
        <v>394</v>
      </c>
    </row>
    <row r="96" spans="3:12">
      <c r="C96" s="171" t="s">
        <v>58</v>
      </c>
      <c r="D96" s="163"/>
      <c r="E96" s="154">
        <v>0</v>
      </c>
      <c r="F96" s="100">
        <f>IF(E95=0,"",(G95/E95)/12*E95)</f>
        <v>0</v>
      </c>
      <c r="G96" s="97">
        <f>F96</f>
        <v>0</v>
      </c>
      <c r="H96" s="164"/>
      <c r="I96" s="116" t="s">
        <v>515</v>
      </c>
      <c r="J96" s="116" t="str">
        <f>VLOOKUP(I96,Presupuesto!$B$11:$C$565,2,0)</f>
        <v>AGUINALDO Y DECIMO CUARTO MES</v>
      </c>
      <c r="K96" s="98" t="str">
        <f t="shared" si="2"/>
        <v>Estudiantes y Graduados</v>
      </c>
      <c r="L96" s="98" t="s">
        <v>394</v>
      </c>
    </row>
    <row r="97" spans="3:12" ht="15.75" thickBot="1">
      <c r="C97" s="172" t="s">
        <v>59</v>
      </c>
      <c r="D97" s="163"/>
      <c r="E97" s="154">
        <v>0</v>
      </c>
      <c r="F97" s="117">
        <f>IF(E95&lt;6,"",((E95-6)/12)*(G95/E95))</f>
        <v>0</v>
      </c>
      <c r="G97" s="97">
        <f>F97</f>
        <v>0</v>
      </c>
      <c r="H97" s="164"/>
      <c r="I97" s="101" t="s">
        <v>518</v>
      </c>
      <c r="J97" s="101" t="str">
        <f>VLOOKUP(I97,Presupuesto!$B$11:$C$565,2,0)</f>
        <v>DECIMOCUARTO MES</v>
      </c>
      <c r="K97" s="98" t="str">
        <f t="shared" si="2"/>
        <v>Estudiantes y Graduados</v>
      </c>
      <c r="L97" s="98" t="s">
        <v>394</v>
      </c>
    </row>
    <row r="98" spans="3:12" ht="15.75" thickBot="1">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Estudiantes y Graduados</v>
      </c>
      <c r="L98" s="98" t="s">
        <v>394</v>
      </c>
    </row>
    <row r="99" spans="3:12">
      <c r="C99" s="171" t="s">
        <v>58</v>
      </c>
      <c r="D99" s="163"/>
      <c r="E99" s="154">
        <v>0</v>
      </c>
      <c r="F99" s="100">
        <f>IF(E98=0,"",(G98/E98)/12*E98)</f>
        <v>0</v>
      </c>
      <c r="G99" s="97">
        <f>F99</f>
        <v>0</v>
      </c>
      <c r="H99" s="164"/>
      <c r="I99" s="116" t="s">
        <v>515</v>
      </c>
      <c r="J99" s="116" t="str">
        <f>VLOOKUP(I99,Presupuesto!$B$11:$C$565,2,0)</f>
        <v>AGUINALDO Y DECIMO CUARTO MES</v>
      </c>
      <c r="K99" s="98" t="str">
        <f t="shared" si="2"/>
        <v>Estudiantes y Graduados</v>
      </c>
      <c r="L99" s="98" t="s">
        <v>394</v>
      </c>
    </row>
    <row r="100" spans="3:12" ht="15.75" thickBot="1">
      <c r="C100" s="172" t="s">
        <v>59</v>
      </c>
      <c r="D100" s="163"/>
      <c r="E100" s="154">
        <v>0</v>
      </c>
      <c r="F100" s="117">
        <f>IF(E98&lt;6,"",((E98-6)/12)*(G98/E98))</f>
        <v>0</v>
      </c>
      <c r="G100" s="97">
        <f>F100</f>
        <v>0</v>
      </c>
      <c r="H100" s="164"/>
      <c r="I100" s="101" t="s">
        <v>518</v>
      </c>
      <c r="J100" s="101" t="str">
        <f>VLOOKUP(I100,Presupuesto!$B$11:$C$565,2,0)</f>
        <v>DECIMOCUARTO MES</v>
      </c>
      <c r="K100" s="98" t="str">
        <f t="shared" si="2"/>
        <v>Estudiantes y Graduados</v>
      </c>
      <c r="L100" s="98" t="s">
        <v>394</v>
      </c>
    </row>
    <row r="101" spans="3:12" ht="15.75" thickBot="1">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Estudiantes y Graduados</v>
      </c>
      <c r="L101" s="98" t="s">
        <v>394</v>
      </c>
    </row>
    <row r="102" spans="3:12">
      <c r="C102" s="171" t="s">
        <v>58</v>
      </c>
      <c r="D102" s="163"/>
      <c r="E102" s="154">
        <v>0</v>
      </c>
      <c r="F102" s="100">
        <f>IF(E101=0,"",(G101/E101)/12*E101)</f>
        <v>0</v>
      </c>
      <c r="G102" s="97">
        <f>F102</f>
        <v>0</v>
      </c>
      <c r="H102" s="164"/>
      <c r="I102" s="116" t="s">
        <v>515</v>
      </c>
      <c r="J102" s="116" t="str">
        <f>VLOOKUP(I102,Presupuesto!$B$11:$C$565,2,0)</f>
        <v>AGUINALDO Y DECIMO CUARTO MES</v>
      </c>
      <c r="K102" s="98" t="str">
        <f t="shared" si="2"/>
        <v>Estudiantes y Graduados</v>
      </c>
      <c r="L102" s="98" t="s">
        <v>394</v>
      </c>
    </row>
    <row r="103" spans="3:12" ht="15.75" thickBot="1">
      <c r="C103" s="172" t="s">
        <v>59</v>
      </c>
      <c r="D103" s="163"/>
      <c r="E103" s="154">
        <v>0</v>
      </c>
      <c r="F103" s="117">
        <f>IF(E101&lt;6,"",((E101-6)/12)*(G101/E101))</f>
        <v>0</v>
      </c>
      <c r="G103" s="97">
        <f>F103</f>
        <v>0</v>
      </c>
      <c r="H103" s="164"/>
      <c r="I103" s="101" t="s">
        <v>518</v>
      </c>
      <c r="J103" s="101" t="str">
        <f>VLOOKUP(I103,Presupuesto!$B$11:$C$565,2,0)</f>
        <v>DECIMOCUARTO MES</v>
      </c>
      <c r="K103" s="98" t="str">
        <f t="shared" si="2"/>
        <v>Estudiantes y Graduados</v>
      </c>
      <c r="L103" s="98" t="s">
        <v>394</v>
      </c>
    </row>
    <row r="104" spans="3:12" ht="15.75" thickBot="1">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Estudiantes y Graduados</v>
      </c>
      <c r="L104" s="98" t="s">
        <v>394</v>
      </c>
    </row>
    <row r="105" spans="3:12">
      <c r="C105" s="171" t="s">
        <v>58</v>
      </c>
      <c r="D105" s="163"/>
      <c r="E105" s="154">
        <v>0</v>
      </c>
      <c r="F105" s="100">
        <f>IF(E104=0,"",(G104/E104)/12*E104)</f>
        <v>0</v>
      </c>
      <c r="G105" s="97">
        <f>F105</f>
        <v>0</v>
      </c>
      <c r="H105" s="164"/>
      <c r="I105" s="116" t="s">
        <v>515</v>
      </c>
      <c r="J105" s="116" t="str">
        <f>VLOOKUP(I105,Presupuesto!$B$11:$C$565,2,0)</f>
        <v>AGUINALDO Y DECIMO CUARTO MES</v>
      </c>
      <c r="K105" s="98" t="str">
        <f t="shared" si="2"/>
        <v>Estudiantes y Graduados</v>
      </c>
      <c r="L105" s="98" t="s">
        <v>394</v>
      </c>
    </row>
    <row r="106" spans="3:12" ht="15.75" thickBot="1">
      <c r="C106" s="172" t="s">
        <v>59</v>
      </c>
      <c r="D106" s="163"/>
      <c r="E106" s="154">
        <v>0</v>
      </c>
      <c r="F106" s="117">
        <f>IF(E104&lt;6,"",((E104-6)/12)*(G104/E104))</f>
        <v>0</v>
      </c>
      <c r="G106" s="97">
        <f>F106</f>
        <v>0</v>
      </c>
      <c r="H106" s="164"/>
      <c r="I106" s="101" t="s">
        <v>518</v>
      </c>
      <c r="J106" s="101" t="str">
        <f>VLOOKUP(I106,Presupuesto!$B$11:$C$565,2,0)</f>
        <v>DECIMOCUARTO MES</v>
      </c>
      <c r="K106" s="98" t="str">
        <f t="shared" si="2"/>
        <v>Estudiantes y Graduados</v>
      </c>
      <c r="L106" s="98" t="s">
        <v>394</v>
      </c>
    </row>
    <row r="107" spans="3:12" ht="15.75" thickBot="1">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Estudiantes y Graduados</v>
      </c>
      <c r="L107" s="98" t="s">
        <v>394</v>
      </c>
    </row>
    <row r="108" spans="3:12">
      <c r="C108" s="171" t="s">
        <v>58</v>
      </c>
      <c r="D108" s="163"/>
      <c r="E108" s="154">
        <v>0</v>
      </c>
      <c r="F108" s="100">
        <f>IF(E107=0,"",(G107/E107)/12*E107)</f>
        <v>0</v>
      </c>
      <c r="G108" s="97">
        <f>F108</f>
        <v>0</v>
      </c>
      <c r="H108" s="164"/>
      <c r="I108" s="116" t="s">
        <v>515</v>
      </c>
      <c r="J108" s="116" t="str">
        <f>VLOOKUP(I108,Presupuesto!$B$11:$C$565,2,0)</f>
        <v>AGUINALDO Y DECIMO CUARTO MES</v>
      </c>
      <c r="K108" s="98" t="str">
        <f t="shared" si="2"/>
        <v>Estudiantes y Graduados</v>
      </c>
      <c r="L108" s="98" t="s">
        <v>394</v>
      </c>
    </row>
    <row r="109" spans="3:12" ht="15.75" thickBot="1">
      <c r="C109" s="172" t="s">
        <v>59</v>
      </c>
      <c r="D109" s="163"/>
      <c r="E109" s="154">
        <v>0</v>
      </c>
      <c r="F109" s="117">
        <f>IF(E107&lt;6,"",((E107-6)/12)*(G107/E107))</f>
        <v>0</v>
      </c>
      <c r="G109" s="97">
        <f>F109</f>
        <v>0</v>
      </c>
      <c r="H109" s="164"/>
      <c r="I109" s="101" t="s">
        <v>518</v>
      </c>
      <c r="J109" s="101" t="str">
        <f>VLOOKUP(I109,Presupuesto!$B$11:$C$565,2,0)</f>
        <v>DECIMOCUARTO MES</v>
      </c>
      <c r="K109" s="98" t="str">
        <f t="shared" si="2"/>
        <v>Estudiantes y Graduados</v>
      </c>
      <c r="L109" s="98" t="s">
        <v>394</v>
      </c>
    </row>
    <row r="110" spans="3:12" ht="15.75" thickBot="1">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Estudiantes y Graduados</v>
      </c>
      <c r="L110" s="98" t="s">
        <v>394</v>
      </c>
    </row>
    <row r="111" spans="3:12">
      <c r="C111" s="171" t="s">
        <v>58</v>
      </c>
      <c r="D111" s="163"/>
      <c r="E111" s="154">
        <v>0</v>
      </c>
      <c r="F111" s="100">
        <f>IF(E110=0,"",(G110/E110)/12*E110)</f>
        <v>0</v>
      </c>
      <c r="G111" s="97">
        <f>F111</f>
        <v>0</v>
      </c>
      <c r="H111" s="164"/>
      <c r="I111" s="116" t="s">
        <v>515</v>
      </c>
      <c r="J111" s="116" t="str">
        <f>VLOOKUP(I111,Presupuesto!$B$11:$C$565,2,0)</f>
        <v>AGUINALDO Y DECIMO CUARTO MES</v>
      </c>
      <c r="K111" s="98" t="str">
        <f t="shared" si="3"/>
        <v>Estudiantes y Graduados</v>
      </c>
      <c r="L111" s="98" t="s">
        <v>394</v>
      </c>
    </row>
    <row r="112" spans="3:12" ht="15.75" thickBot="1">
      <c r="C112" s="172" t="s">
        <v>59</v>
      </c>
      <c r="D112" s="163"/>
      <c r="E112" s="154">
        <v>0</v>
      </c>
      <c r="F112" s="117">
        <f>IF(E110&lt;6,"",((E110-6)/12)*(G110/E110))</f>
        <v>0</v>
      </c>
      <c r="G112" s="97">
        <f>F112</f>
        <v>0</v>
      </c>
      <c r="H112" s="164"/>
      <c r="I112" s="101" t="s">
        <v>518</v>
      </c>
      <c r="J112" s="101" t="str">
        <f>VLOOKUP(I112,Presupuesto!$B$11:$C$565,2,0)</f>
        <v>DECIMOCUARTO MES</v>
      </c>
      <c r="K112" s="98" t="str">
        <f t="shared" si="3"/>
        <v>Estudiantes y Graduados</v>
      </c>
      <c r="L112" s="98" t="s">
        <v>394</v>
      </c>
    </row>
    <row r="113" spans="3:12" ht="15.75" thickBot="1">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Estudiantes y Graduados</v>
      </c>
      <c r="L113" s="98" t="s">
        <v>394</v>
      </c>
    </row>
    <row r="114" spans="3:12">
      <c r="C114" s="171" t="s">
        <v>58</v>
      </c>
      <c r="D114" s="163"/>
      <c r="E114" s="154">
        <v>0</v>
      </c>
      <c r="F114" s="100">
        <f>IF(E113=0,"",(G113/E113)/12*E113)</f>
        <v>0</v>
      </c>
      <c r="G114" s="97">
        <f>F114</f>
        <v>0</v>
      </c>
      <c r="H114" s="164"/>
      <c r="I114" s="116" t="s">
        <v>515</v>
      </c>
      <c r="J114" s="116" t="str">
        <f>VLOOKUP(I114,Presupuesto!$B$11:$C$565,2,0)</f>
        <v>AGUINALDO Y DECIMO CUARTO MES</v>
      </c>
      <c r="K114" s="98" t="str">
        <f t="shared" si="3"/>
        <v>Estudiantes y Graduados</v>
      </c>
      <c r="L114" s="98" t="s">
        <v>394</v>
      </c>
    </row>
    <row r="115" spans="3:12" ht="15.75" thickBot="1">
      <c r="C115" s="172" t="s">
        <v>59</v>
      </c>
      <c r="D115" s="163"/>
      <c r="E115" s="154">
        <v>0</v>
      </c>
      <c r="F115" s="117">
        <f>IF(E113&lt;6,"",((E113-6)/12)*(G113/E113))</f>
        <v>0</v>
      </c>
      <c r="G115" s="97">
        <f>F115</f>
        <v>0</v>
      </c>
      <c r="H115" s="164"/>
      <c r="I115" s="101" t="s">
        <v>518</v>
      </c>
      <c r="J115" s="101" t="str">
        <f>VLOOKUP(I115,Presupuesto!$B$11:$C$565,2,0)</f>
        <v>DECIMOCUARTO MES</v>
      </c>
      <c r="K115" s="98" t="str">
        <f t="shared" si="3"/>
        <v>Estudiantes y Graduados</v>
      </c>
      <c r="L115" s="98" t="s">
        <v>394</v>
      </c>
    </row>
    <row r="116" spans="3:12" ht="15.75" thickBot="1">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Estudiantes y Graduados</v>
      </c>
      <c r="L116" s="98" t="s">
        <v>394</v>
      </c>
    </row>
    <row r="117" spans="3:12">
      <c r="C117" s="171" t="s">
        <v>58</v>
      </c>
      <c r="D117" s="163"/>
      <c r="E117" s="154">
        <v>0</v>
      </c>
      <c r="F117" s="100">
        <f>IF(E116=0,"",(G116/E116)/12*E116)</f>
        <v>0</v>
      </c>
      <c r="G117" s="97">
        <f>F117</f>
        <v>0</v>
      </c>
      <c r="H117" s="164"/>
      <c r="I117" s="116" t="s">
        <v>515</v>
      </c>
      <c r="J117" s="116" t="str">
        <f>VLOOKUP(I117,Presupuesto!$B$11:$C$565,2,0)</f>
        <v>AGUINALDO Y DECIMO CUARTO MES</v>
      </c>
      <c r="K117" s="98" t="str">
        <f t="shared" si="3"/>
        <v>Estudiantes y Graduados</v>
      </c>
      <c r="L117" s="98" t="s">
        <v>394</v>
      </c>
    </row>
    <row r="118" spans="3:12" ht="15.75" thickBot="1">
      <c r="C118" s="172" t="s">
        <v>59</v>
      </c>
      <c r="D118" s="163"/>
      <c r="E118" s="154">
        <v>0</v>
      </c>
      <c r="F118" s="117">
        <f>IF(E116&lt;6,"",((E116-6)/12)*(G116/E116))</f>
        <v>0</v>
      </c>
      <c r="G118" s="97">
        <f>F118</f>
        <v>0</v>
      </c>
      <c r="H118" s="164"/>
      <c r="I118" s="101" t="s">
        <v>518</v>
      </c>
      <c r="J118" s="101" t="str">
        <f>VLOOKUP(I118,Presupuesto!$B$11:$C$565,2,0)</f>
        <v>DECIMOCUARTO MES</v>
      </c>
      <c r="K118" s="98" t="str">
        <f t="shared" si="3"/>
        <v>Estudiantes y Graduados</v>
      </c>
      <c r="L118" s="98" t="s">
        <v>394</v>
      </c>
    </row>
    <row r="119" spans="3:12" ht="15.75" thickBot="1">
      <c r="C119" s="140" t="s">
        <v>83</v>
      </c>
      <c r="D119" s="199"/>
      <c r="E119" s="152">
        <v>12</v>
      </c>
      <c r="F119" s="139">
        <v>30000</v>
      </c>
      <c r="G119" s="113">
        <f>D119*E119*F119</f>
        <v>0</v>
      </c>
      <c r="H119" s="166"/>
      <c r="I119" s="114" t="s">
        <v>563</v>
      </c>
      <c r="J119" s="114" t="str">
        <f>VLOOKUP(I119,Presupuesto!$B$11:$C$565,2,0)</f>
        <v>CONTRATOS ESPECIALES</v>
      </c>
      <c r="K119" s="98" t="str">
        <f t="shared" si="3"/>
        <v>Estudiantes y Graduados</v>
      </c>
      <c r="L119" s="98" t="s">
        <v>394</v>
      </c>
    </row>
    <row r="120" spans="3:12">
      <c r="C120" s="171" t="s">
        <v>58</v>
      </c>
      <c r="D120" s="163"/>
      <c r="E120" s="154">
        <v>0</v>
      </c>
      <c r="F120" s="117">
        <f>IF(E119=0,"",(G119/E119)/12*E119)</f>
        <v>0</v>
      </c>
      <c r="G120" s="97">
        <f>F120</f>
        <v>0</v>
      </c>
      <c r="H120" s="164"/>
      <c r="I120" s="101" t="s">
        <v>563</v>
      </c>
      <c r="J120" s="101" t="str">
        <f>VLOOKUP(I120,Presupuesto!$B$11:$C$565,2,0)</f>
        <v>CONTRATOS ESPECIALES</v>
      </c>
      <c r="K120" s="98" t="str">
        <f t="shared" si="3"/>
        <v>Estudiantes y Graduados</v>
      </c>
      <c r="L120" s="98" t="s">
        <v>393</v>
      </c>
    </row>
    <row r="121" spans="3:12" ht="15.75" thickBot="1">
      <c r="C121" s="172" t="s">
        <v>59</v>
      </c>
      <c r="D121" s="163"/>
      <c r="E121" s="154">
        <v>0</v>
      </c>
      <c r="F121" s="100">
        <f>IF(E119&lt;6,"",((E119-6)/12)*(G119/E119))</f>
        <v>0</v>
      </c>
      <c r="G121" s="97">
        <f>F121</f>
        <v>0</v>
      </c>
      <c r="H121" s="164"/>
      <c r="I121" s="101" t="s">
        <v>563</v>
      </c>
      <c r="J121" s="101" t="str">
        <f>VLOOKUP(I121,Presupuesto!$B$11:$C$565,2,0)</f>
        <v>CONTRATOS ESPECIALES</v>
      </c>
      <c r="K121" s="98" t="str">
        <f t="shared" si="3"/>
        <v>Estudiantes y Graduados</v>
      </c>
      <c r="L121" s="98" t="s">
        <v>398</v>
      </c>
    </row>
    <row r="122" spans="3:12" ht="15.75" thickBot="1">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Estudiantes y Graduados</v>
      </c>
      <c r="L122" s="98" t="s">
        <v>393</v>
      </c>
    </row>
    <row r="123" spans="3:12">
      <c r="C123" s="171" t="s">
        <v>58</v>
      </c>
      <c r="D123" s="163"/>
      <c r="E123" s="154">
        <v>0</v>
      </c>
      <c r="F123" s="100">
        <v>0</v>
      </c>
      <c r="G123" s="97">
        <f>F123</f>
        <v>0</v>
      </c>
      <c r="H123" s="164"/>
      <c r="I123" s="101" t="s">
        <v>704</v>
      </c>
      <c r="J123" s="101" t="str">
        <f>VLOOKUP(I123,Presupuesto!$B$11:$C$565,2,0)</f>
        <v>OTROS SERVICIOS TECNICOS Y PROFESIONALES</v>
      </c>
      <c r="K123" s="98" t="str">
        <f t="shared" si="3"/>
        <v>Estudiantes y Graduados</v>
      </c>
      <c r="L123" s="98" t="s">
        <v>393</v>
      </c>
    </row>
    <row r="124" spans="3:12" ht="15.75" thickBot="1">
      <c r="C124" s="172" t="s">
        <v>59</v>
      </c>
      <c r="D124" s="163"/>
      <c r="E124" s="154">
        <v>0</v>
      </c>
      <c r="F124" s="100">
        <v>0</v>
      </c>
      <c r="G124" s="97">
        <f>F124</f>
        <v>0</v>
      </c>
      <c r="H124" s="164"/>
      <c r="I124" s="101" t="s">
        <v>704</v>
      </c>
      <c r="J124" s="101" t="str">
        <f>VLOOKUP(I124,Presupuesto!$B$11:$C$565,2,0)</f>
        <v>OTROS SERVICIOS TECNICOS Y PROFESIONALES</v>
      </c>
      <c r="K124" s="98" t="str">
        <f t="shared" si="3"/>
        <v>Estudiantes y Graduados</v>
      </c>
      <c r="L124" s="98" t="s">
        <v>393</v>
      </c>
    </row>
    <row r="125" spans="3:12" ht="15.75" thickBot="1">
      <c r="C125" s="140" t="s">
        <v>61</v>
      </c>
      <c r="D125" s="199"/>
      <c r="E125" s="152">
        <v>12</v>
      </c>
      <c r="F125" s="118">
        <v>30000</v>
      </c>
      <c r="G125" s="113">
        <f>D125*E125*F125</f>
        <v>0</v>
      </c>
      <c r="H125" s="166"/>
      <c r="I125" s="114" t="s">
        <v>495</v>
      </c>
      <c r="J125" s="114" t="str">
        <f>VLOOKUP(I125,Presupuesto!$B$11:$C$565,2,0)</f>
        <v>SUELDOS Y SALARIOS PERMANENTES</v>
      </c>
      <c r="K125" s="98" t="str">
        <f t="shared" si="3"/>
        <v>Estudiantes y Graduados</v>
      </c>
      <c r="L125" s="98" t="s">
        <v>393</v>
      </c>
    </row>
    <row r="126" spans="3:12">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Estudiantes y Graduados</v>
      </c>
      <c r="L126" s="98" t="s">
        <v>393</v>
      </c>
    </row>
    <row r="127" spans="3:12" ht="15.75" thickBot="1">
      <c r="C127" s="173" t="s">
        <v>59</v>
      </c>
      <c r="D127" s="162"/>
      <c r="E127" s="132">
        <v>0</v>
      </c>
      <c r="F127" s="105">
        <f>IF(E125&lt;6,"",((E125-6)/12)*(G125/E125))</f>
        <v>0</v>
      </c>
      <c r="G127" s="105">
        <f>F127</f>
        <v>0</v>
      </c>
      <c r="H127" s="162"/>
      <c r="I127" s="106" t="s">
        <v>518</v>
      </c>
      <c r="J127" s="124" t="str">
        <f>VLOOKUP(I127,Presupuesto!$B$11:$C$565,2,0)</f>
        <v>DECIMOCUARTO MES</v>
      </c>
      <c r="K127" s="106" t="str">
        <f t="shared" si="3"/>
        <v>Estudiantes y Graduados</v>
      </c>
      <c r="L127" s="124" t="s">
        <v>393</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69" t="str">
        <f>'5. Estudiantes y Graduados'!F12</f>
        <v>5.a.3</v>
      </c>
      <c r="E133" s="93"/>
      <c r="F133" s="93"/>
      <c r="G133" s="93"/>
      <c r="H133" s="76"/>
      <c r="I133" s="76"/>
      <c r="J133" s="76"/>
      <c r="K133" s="153"/>
    </row>
    <row r="134" spans="3:12" ht="18.7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Capacitar al personal de la Dirección para fortalecer sus habilidades y desarrollar en ellos nuevas competencias que contribuyan a mejorar cada uno de los servicios que brinda ésta Dirección, como ser: estadística, office, excel avanzado.</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thickBot="1">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1359</v>
      </c>
      <c r="L137" s="98" t="s">
        <v>393</v>
      </c>
    </row>
    <row r="138" spans="3:12">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Estudiantes y Graduados</v>
      </c>
      <c r="L138" s="98" t="s">
        <v>411</v>
      </c>
    </row>
    <row r="139" spans="3:12" ht="15.75" thickBot="1">
      <c r="C139" s="172" t="s">
        <v>59</v>
      </c>
      <c r="D139" s="163"/>
      <c r="E139" s="154">
        <v>0</v>
      </c>
      <c r="F139" s="117">
        <f>IF(E137&lt;6,"",((E137-6)/12)*(G137/E137))</f>
        <v>0</v>
      </c>
      <c r="G139" s="97">
        <f>F139</f>
        <v>0</v>
      </c>
      <c r="H139" s="164"/>
      <c r="I139" s="101" t="s">
        <v>518</v>
      </c>
      <c r="J139" s="101" t="str">
        <f>VLOOKUP(I139,Presupuesto!$B$11:$C$565,2,0)</f>
        <v>DECIMOCUARTO MES</v>
      </c>
      <c r="K139" s="98" t="str">
        <f t="shared" si="4"/>
        <v>Estudiantes y Graduados</v>
      </c>
      <c r="L139" s="98" t="s">
        <v>394</v>
      </c>
    </row>
    <row r="140" spans="3:12" ht="15.75" thickBot="1">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Estudiantes y Graduados</v>
      </c>
      <c r="L140" s="98" t="s">
        <v>394</v>
      </c>
    </row>
    <row r="141" spans="3:12">
      <c r="C141" s="171" t="s">
        <v>58</v>
      </c>
      <c r="D141" s="163"/>
      <c r="E141" s="154">
        <v>0</v>
      </c>
      <c r="F141" s="100">
        <f>IF(E140=0,"",(G140/E140)/12*E140)</f>
        <v>0</v>
      </c>
      <c r="G141" s="97">
        <f>F141</f>
        <v>0</v>
      </c>
      <c r="H141" s="164"/>
      <c r="I141" s="116" t="s">
        <v>515</v>
      </c>
      <c r="J141" s="116" t="str">
        <f>VLOOKUP(I141,Presupuesto!$B$11:$C$565,2,0)</f>
        <v>AGUINALDO Y DECIMO CUARTO MES</v>
      </c>
      <c r="K141" s="98" t="str">
        <f t="shared" si="4"/>
        <v>Estudiantes y Graduados</v>
      </c>
      <c r="L141" s="98" t="s">
        <v>394</v>
      </c>
    </row>
    <row r="142" spans="3:12" ht="15.75" thickBot="1">
      <c r="C142" s="172" t="s">
        <v>59</v>
      </c>
      <c r="D142" s="163"/>
      <c r="E142" s="154">
        <v>0</v>
      </c>
      <c r="F142" s="117">
        <f>IF(E140&lt;6,"",((E140-6)/12)*(G140/E140))</f>
        <v>0</v>
      </c>
      <c r="G142" s="97">
        <f>F142</f>
        <v>0</v>
      </c>
      <c r="H142" s="164"/>
      <c r="I142" s="101" t="s">
        <v>518</v>
      </c>
      <c r="J142" s="101" t="str">
        <f>VLOOKUP(I142,Presupuesto!$B$11:$C$565,2,0)</f>
        <v>DECIMOCUARTO MES</v>
      </c>
      <c r="K142" s="98" t="str">
        <f t="shared" si="4"/>
        <v>Estudiantes y Graduados</v>
      </c>
      <c r="L142" s="98" t="s">
        <v>394</v>
      </c>
    </row>
    <row r="143" spans="3:12" ht="15.75" thickBot="1">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Estudiantes y Graduados</v>
      </c>
      <c r="L143" s="98" t="s">
        <v>394</v>
      </c>
    </row>
    <row r="144" spans="3:12">
      <c r="C144" s="171" t="s">
        <v>58</v>
      </c>
      <c r="D144" s="163"/>
      <c r="E144" s="154">
        <v>0</v>
      </c>
      <c r="F144" s="100">
        <f>IF(E143=0,"",(G143/E143)/12*E143)</f>
        <v>0</v>
      </c>
      <c r="G144" s="97">
        <f>F144</f>
        <v>0</v>
      </c>
      <c r="H144" s="164"/>
      <c r="I144" s="116" t="s">
        <v>515</v>
      </c>
      <c r="J144" s="116" t="str">
        <f>VLOOKUP(I144,Presupuesto!$B$11:$C$565,2,0)</f>
        <v>AGUINALDO Y DECIMO CUARTO MES</v>
      </c>
      <c r="K144" s="98" t="str">
        <f t="shared" si="4"/>
        <v>Estudiantes y Graduados</v>
      </c>
      <c r="L144" s="98" t="s">
        <v>394</v>
      </c>
    </row>
    <row r="145" spans="3:12" ht="15.75" thickBot="1">
      <c r="C145" s="172" t="s">
        <v>59</v>
      </c>
      <c r="D145" s="163"/>
      <c r="E145" s="154">
        <v>0</v>
      </c>
      <c r="F145" s="117">
        <f>IF(E143&lt;6,"",((E143-6)/12)*(G143/E143))</f>
        <v>0</v>
      </c>
      <c r="G145" s="97">
        <f>F145</f>
        <v>0</v>
      </c>
      <c r="H145" s="164"/>
      <c r="I145" s="101" t="s">
        <v>518</v>
      </c>
      <c r="J145" s="101" t="str">
        <f>VLOOKUP(I145,Presupuesto!$B$11:$C$565,2,0)</f>
        <v>DECIMOCUARTO MES</v>
      </c>
      <c r="K145" s="98" t="str">
        <f t="shared" si="4"/>
        <v>Estudiantes y Graduados</v>
      </c>
      <c r="L145" s="98" t="s">
        <v>394</v>
      </c>
    </row>
    <row r="146" spans="3:12" ht="15.75" thickBot="1">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Estudiantes y Graduados</v>
      </c>
      <c r="L146" s="98" t="s">
        <v>394</v>
      </c>
    </row>
    <row r="147" spans="3:12">
      <c r="C147" s="171" t="s">
        <v>58</v>
      </c>
      <c r="D147" s="163"/>
      <c r="E147" s="154">
        <v>0</v>
      </c>
      <c r="F147" s="100">
        <f>IF(E146=0,"",(G146/E146)/12*E146)</f>
        <v>0</v>
      </c>
      <c r="G147" s="97">
        <f>F147</f>
        <v>0</v>
      </c>
      <c r="H147" s="164"/>
      <c r="I147" s="116" t="s">
        <v>515</v>
      </c>
      <c r="J147" s="116" t="str">
        <f>VLOOKUP(I147,Presupuesto!$B$11:$C$565,2,0)</f>
        <v>AGUINALDO Y DECIMO CUARTO MES</v>
      </c>
      <c r="K147" s="98" t="str">
        <f t="shared" si="4"/>
        <v>Estudiantes y Graduados</v>
      </c>
      <c r="L147" s="98" t="s">
        <v>394</v>
      </c>
    </row>
    <row r="148" spans="3:12" ht="15.75" thickBot="1">
      <c r="C148" s="172" t="s">
        <v>59</v>
      </c>
      <c r="D148" s="163"/>
      <c r="E148" s="154">
        <v>0</v>
      </c>
      <c r="F148" s="117">
        <f>IF(E146&lt;6,"",((E146-6)/12)*(G146/E146))</f>
        <v>0</v>
      </c>
      <c r="G148" s="97">
        <f>F148</f>
        <v>0</v>
      </c>
      <c r="H148" s="164"/>
      <c r="I148" s="101" t="s">
        <v>518</v>
      </c>
      <c r="J148" s="101" t="str">
        <f>VLOOKUP(I148,Presupuesto!$B$11:$C$565,2,0)</f>
        <v>DECIMOCUARTO MES</v>
      </c>
      <c r="K148" s="98" t="str">
        <f t="shared" si="4"/>
        <v>Estudiantes y Graduados</v>
      </c>
      <c r="L148" s="98" t="s">
        <v>394</v>
      </c>
    </row>
    <row r="149" spans="3:12" ht="15.75" thickBot="1">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Estudiantes y Graduados</v>
      </c>
      <c r="L149" s="98" t="s">
        <v>394</v>
      </c>
    </row>
    <row r="150" spans="3:12">
      <c r="C150" s="171" t="s">
        <v>58</v>
      </c>
      <c r="D150" s="163"/>
      <c r="E150" s="154">
        <v>0</v>
      </c>
      <c r="F150" s="100">
        <f>IF(E149=0,"",(G149/E149)/12*E149)</f>
        <v>0</v>
      </c>
      <c r="G150" s="97">
        <f>F150</f>
        <v>0</v>
      </c>
      <c r="H150" s="164"/>
      <c r="I150" s="116" t="s">
        <v>515</v>
      </c>
      <c r="J150" s="116" t="str">
        <f>VLOOKUP(I150,Presupuesto!$B$11:$C$565,2,0)</f>
        <v>AGUINALDO Y DECIMO CUARTO MES</v>
      </c>
      <c r="K150" s="98" t="str">
        <f t="shared" si="4"/>
        <v>Estudiantes y Graduados</v>
      </c>
      <c r="L150" s="98" t="s">
        <v>394</v>
      </c>
    </row>
    <row r="151" spans="3:12" ht="15.75" thickBot="1">
      <c r="C151" s="172" t="s">
        <v>59</v>
      </c>
      <c r="D151" s="163"/>
      <c r="E151" s="154">
        <v>0</v>
      </c>
      <c r="F151" s="117">
        <f>IF(E149&lt;6,"",((E149-6)/12)*(G149/E149))</f>
        <v>0</v>
      </c>
      <c r="G151" s="97">
        <f>F151</f>
        <v>0</v>
      </c>
      <c r="H151" s="164"/>
      <c r="I151" s="101" t="s">
        <v>518</v>
      </c>
      <c r="J151" s="101" t="str">
        <f>VLOOKUP(I151,Presupuesto!$B$11:$C$565,2,0)</f>
        <v>DECIMOCUARTO MES</v>
      </c>
      <c r="K151" s="98" t="str">
        <f t="shared" si="4"/>
        <v>Estudiantes y Graduados</v>
      </c>
      <c r="L151" s="98" t="s">
        <v>394</v>
      </c>
    </row>
    <row r="152" spans="3:12" ht="15.75" thickBot="1">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Estudiantes y Graduados</v>
      </c>
      <c r="L152" s="98" t="s">
        <v>394</v>
      </c>
    </row>
    <row r="153" spans="3:12">
      <c r="C153" s="171" t="s">
        <v>58</v>
      </c>
      <c r="D153" s="163"/>
      <c r="E153" s="154">
        <v>0</v>
      </c>
      <c r="F153" s="100">
        <f>IF(E152=0,"",(G152/E152)/12*E152)</f>
        <v>0</v>
      </c>
      <c r="G153" s="97">
        <f>F153</f>
        <v>0</v>
      </c>
      <c r="H153" s="164"/>
      <c r="I153" s="116" t="s">
        <v>515</v>
      </c>
      <c r="J153" s="116" t="str">
        <f>VLOOKUP(I153,Presupuesto!$B$11:$C$565,2,0)</f>
        <v>AGUINALDO Y DECIMO CUARTO MES</v>
      </c>
      <c r="K153" s="98" t="str">
        <f t="shared" si="4"/>
        <v>Estudiantes y Graduados</v>
      </c>
      <c r="L153" s="98" t="s">
        <v>394</v>
      </c>
    </row>
    <row r="154" spans="3:12" ht="15.75" thickBot="1">
      <c r="C154" s="172" t="s">
        <v>59</v>
      </c>
      <c r="D154" s="163"/>
      <c r="E154" s="154">
        <v>0</v>
      </c>
      <c r="F154" s="117">
        <f>IF(E152&lt;6,"",((E152-6)/12)*(G152/E152))</f>
        <v>0</v>
      </c>
      <c r="G154" s="97">
        <f>F154</f>
        <v>0</v>
      </c>
      <c r="H154" s="164"/>
      <c r="I154" s="101" t="s">
        <v>518</v>
      </c>
      <c r="J154" s="101" t="str">
        <f>VLOOKUP(I154,Presupuesto!$B$11:$C$565,2,0)</f>
        <v>DECIMOCUARTO MES</v>
      </c>
      <c r="K154" s="98" t="str">
        <f t="shared" si="4"/>
        <v>Estudiantes y Graduados</v>
      </c>
      <c r="L154" s="98" t="s">
        <v>394</v>
      </c>
    </row>
    <row r="155" spans="3:12" ht="15.75" thickBot="1">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Estudiantes y Graduados</v>
      </c>
      <c r="L155" s="98" t="s">
        <v>394</v>
      </c>
    </row>
    <row r="156" spans="3:12">
      <c r="C156" s="171" t="s">
        <v>58</v>
      </c>
      <c r="D156" s="163"/>
      <c r="E156" s="154">
        <v>0</v>
      </c>
      <c r="F156" s="100">
        <f>IF(E155=0,"",(G155/E155)/12*E155)</f>
        <v>0</v>
      </c>
      <c r="G156" s="97">
        <f>F156</f>
        <v>0</v>
      </c>
      <c r="H156" s="164"/>
      <c r="I156" s="116" t="s">
        <v>515</v>
      </c>
      <c r="J156" s="116" t="str">
        <f>VLOOKUP(I156,Presupuesto!$B$11:$C$565,2,0)</f>
        <v>AGUINALDO Y DECIMO CUARTO MES</v>
      </c>
      <c r="K156" s="98" t="str">
        <f t="shared" si="4"/>
        <v>Estudiantes y Graduados</v>
      </c>
      <c r="L156" s="98" t="s">
        <v>394</v>
      </c>
    </row>
    <row r="157" spans="3:12" ht="15.75" thickBot="1">
      <c r="C157" s="172" t="s">
        <v>59</v>
      </c>
      <c r="D157" s="163"/>
      <c r="E157" s="154">
        <v>0</v>
      </c>
      <c r="F157" s="117">
        <f>IF(E155&lt;6,"",((E155-6)/12)*(G155/E155))</f>
        <v>0</v>
      </c>
      <c r="G157" s="97">
        <f>F157</f>
        <v>0</v>
      </c>
      <c r="H157" s="164"/>
      <c r="I157" s="101" t="s">
        <v>518</v>
      </c>
      <c r="J157" s="101" t="str">
        <f>VLOOKUP(I157,Presupuesto!$B$11:$C$565,2,0)</f>
        <v>DECIMOCUARTO MES</v>
      </c>
      <c r="K157" s="98" t="str">
        <f t="shared" si="4"/>
        <v>Estudiantes y Graduados</v>
      </c>
      <c r="L157" s="98" t="s">
        <v>394</v>
      </c>
    </row>
    <row r="158" spans="3:12" ht="15.75" thickBot="1">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Estudiantes y Graduados</v>
      </c>
      <c r="L158" s="98" t="s">
        <v>394</v>
      </c>
    </row>
    <row r="159" spans="3:12">
      <c r="C159" s="171" t="s">
        <v>58</v>
      </c>
      <c r="D159" s="163"/>
      <c r="E159" s="154">
        <v>0</v>
      </c>
      <c r="F159" s="100">
        <f>IF(E158=0,"",(G158/E158)/12*E158)</f>
        <v>0</v>
      </c>
      <c r="G159" s="97">
        <f>F159</f>
        <v>0</v>
      </c>
      <c r="H159" s="164"/>
      <c r="I159" s="116" t="s">
        <v>515</v>
      </c>
      <c r="J159" s="116" t="str">
        <f>VLOOKUP(I159,Presupuesto!$B$11:$C$565,2,0)</f>
        <v>AGUINALDO Y DECIMO CUARTO MES</v>
      </c>
      <c r="K159" s="98" t="str">
        <f t="shared" si="4"/>
        <v>Estudiantes y Graduados</v>
      </c>
      <c r="L159" s="98" t="s">
        <v>394</v>
      </c>
    </row>
    <row r="160" spans="3:12" ht="15.75" thickBot="1">
      <c r="C160" s="172" t="s">
        <v>59</v>
      </c>
      <c r="D160" s="163"/>
      <c r="E160" s="154">
        <v>0</v>
      </c>
      <c r="F160" s="117">
        <f>IF(E158&lt;6,"",((E158-6)/12)*(G158/E158))</f>
        <v>0</v>
      </c>
      <c r="G160" s="97">
        <f>F160</f>
        <v>0</v>
      </c>
      <c r="H160" s="164"/>
      <c r="I160" s="101" t="s">
        <v>518</v>
      </c>
      <c r="J160" s="101" t="str">
        <f>VLOOKUP(I160,Presupuesto!$B$11:$C$565,2,0)</f>
        <v>DECIMOCUARTO MES</v>
      </c>
      <c r="K160" s="98" t="str">
        <f t="shared" si="4"/>
        <v>Estudiantes y Graduados</v>
      </c>
      <c r="L160" s="98" t="s">
        <v>394</v>
      </c>
    </row>
    <row r="161" spans="3:12" ht="15.75" thickBot="1">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Estudiantes y Graduados</v>
      </c>
      <c r="L161" s="98" t="s">
        <v>394</v>
      </c>
    </row>
    <row r="162" spans="3:12">
      <c r="C162" s="171" t="s">
        <v>58</v>
      </c>
      <c r="D162" s="163"/>
      <c r="E162" s="154">
        <v>0</v>
      </c>
      <c r="F162" s="100">
        <f>IF(E161=0,"",(G161/E161)/12*E161)</f>
        <v>0</v>
      </c>
      <c r="G162" s="97">
        <f>F162</f>
        <v>0</v>
      </c>
      <c r="H162" s="164"/>
      <c r="I162" s="116" t="s">
        <v>515</v>
      </c>
      <c r="J162" s="116" t="str">
        <f>VLOOKUP(I162,Presupuesto!$B$11:$C$565,2,0)</f>
        <v>AGUINALDO Y DECIMO CUARTO MES</v>
      </c>
      <c r="K162" s="98" t="str">
        <f t="shared" si="4"/>
        <v>Estudiantes y Graduados</v>
      </c>
      <c r="L162" s="98" t="s">
        <v>394</v>
      </c>
    </row>
    <row r="163" spans="3:12" ht="15.75" thickBot="1">
      <c r="C163" s="172" t="s">
        <v>59</v>
      </c>
      <c r="D163" s="163"/>
      <c r="E163" s="154">
        <v>0</v>
      </c>
      <c r="F163" s="117">
        <f>IF(E161&lt;6,"",((E161-6)/12)*(G161/E161))</f>
        <v>0</v>
      </c>
      <c r="G163" s="97">
        <f>F163</f>
        <v>0</v>
      </c>
      <c r="H163" s="164"/>
      <c r="I163" s="101" t="s">
        <v>518</v>
      </c>
      <c r="J163" s="101" t="str">
        <f>VLOOKUP(I163,Presupuesto!$B$11:$C$565,2,0)</f>
        <v>DECIMOCUARTO MES</v>
      </c>
      <c r="K163" s="98" t="str">
        <f t="shared" si="4"/>
        <v>Estudiantes y Graduados</v>
      </c>
      <c r="L163" s="98" t="s">
        <v>394</v>
      </c>
    </row>
    <row r="164" spans="3:12" ht="15.75" thickBot="1">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Estudiantes y Graduados</v>
      </c>
      <c r="L164" s="98" t="s">
        <v>394</v>
      </c>
    </row>
    <row r="165" spans="3:12">
      <c r="C165" s="171" t="s">
        <v>58</v>
      </c>
      <c r="D165" s="163"/>
      <c r="E165" s="154">
        <v>0</v>
      </c>
      <c r="F165" s="100">
        <f>IF(E164=0,"",(G164/E164)/12*E164)</f>
        <v>0</v>
      </c>
      <c r="G165" s="97">
        <f>F165</f>
        <v>0</v>
      </c>
      <c r="H165" s="164"/>
      <c r="I165" s="116" t="s">
        <v>515</v>
      </c>
      <c r="J165" s="116" t="str">
        <f>VLOOKUP(I165,Presupuesto!$B$11:$C$565,2,0)</f>
        <v>AGUINALDO Y DECIMO CUARTO MES</v>
      </c>
      <c r="K165" s="98" t="str">
        <f t="shared" si="4"/>
        <v>Estudiantes y Graduados</v>
      </c>
      <c r="L165" s="98" t="s">
        <v>394</v>
      </c>
    </row>
    <row r="166" spans="3:12" ht="15.75" thickBot="1">
      <c r="C166" s="172" t="s">
        <v>59</v>
      </c>
      <c r="D166" s="163"/>
      <c r="E166" s="154">
        <v>0</v>
      </c>
      <c r="F166" s="117">
        <f>IF(E164&lt;6,"",((E164-6)/12)*(G164/E164))</f>
        <v>0</v>
      </c>
      <c r="G166" s="97">
        <f>F166</f>
        <v>0</v>
      </c>
      <c r="H166" s="164"/>
      <c r="I166" s="101" t="s">
        <v>518</v>
      </c>
      <c r="J166" s="101" t="str">
        <f>VLOOKUP(I166,Presupuesto!$B$11:$C$565,2,0)</f>
        <v>DECIMOCUARTO MES</v>
      </c>
      <c r="K166" s="98" t="str">
        <f t="shared" si="4"/>
        <v>Estudiantes y Graduados</v>
      </c>
      <c r="L166" s="98" t="s">
        <v>394</v>
      </c>
    </row>
    <row r="167" spans="3:12" ht="15.75" thickBot="1">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Estudiantes y Graduados</v>
      </c>
      <c r="L167" s="98" t="s">
        <v>394</v>
      </c>
    </row>
    <row r="168" spans="3:12">
      <c r="C168" s="171" t="s">
        <v>58</v>
      </c>
      <c r="D168" s="163"/>
      <c r="E168" s="154">
        <v>0</v>
      </c>
      <c r="F168" s="100">
        <f>IF(E167=0,"",(G167/E167)/12*E167)</f>
        <v>0</v>
      </c>
      <c r="G168" s="97">
        <f>F168</f>
        <v>0</v>
      </c>
      <c r="H168" s="164"/>
      <c r="I168" s="116" t="s">
        <v>515</v>
      </c>
      <c r="J168" s="116" t="str">
        <f>VLOOKUP(I168,Presupuesto!$B$11:$C$565,2,0)</f>
        <v>AGUINALDO Y DECIMO CUARTO MES</v>
      </c>
      <c r="K168" s="98" t="str">
        <f t="shared" si="4"/>
        <v>Estudiantes y Graduados</v>
      </c>
      <c r="L168" s="98" t="s">
        <v>394</v>
      </c>
    </row>
    <row r="169" spans="3:12" ht="15.75" thickBot="1">
      <c r="C169" s="172" t="s">
        <v>59</v>
      </c>
      <c r="D169" s="163"/>
      <c r="E169" s="154">
        <v>0</v>
      </c>
      <c r="F169" s="117">
        <f>IF(E167&lt;6,"",((E167-6)/12)*(G167/E167))</f>
        <v>0</v>
      </c>
      <c r="G169" s="97">
        <f>F169</f>
        <v>0</v>
      </c>
      <c r="H169" s="164"/>
      <c r="I169" s="101" t="s">
        <v>518</v>
      </c>
      <c r="J169" s="101" t="str">
        <f>VLOOKUP(I169,Presupuesto!$B$11:$C$565,2,0)</f>
        <v>DECIMOCUARTO MES</v>
      </c>
      <c r="K169" s="98" t="str">
        <f t="shared" si="4"/>
        <v>Estudiantes y Graduados</v>
      </c>
      <c r="L169" s="98" t="s">
        <v>394</v>
      </c>
    </row>
    <row r="170" spans="3:12" ht="15.75" thickBot="1">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Estudiantes y Graduados</v>
      </c>
      <c r="L170" s="98" t="s">
        <v>394</v>
      </c>
    </row>
    <row r="171" spans="3:12">
      <c r="C171" s="171" t="s">
        <v>58</v>
      </c>
      <c r="D171" s="163"/>
      <c r="E171" s="154">
        <v>0</v>
      </c>
      <c r="F171" s="100">
        <f>IF(E170=0,"",(G170/E170)/12*E170)</f>
        <v>0</v>
      </c>
      <c r="G171" s="97">
        <f>F171</f>
        <v>0</v>
      </c>
      <c r="H171" s="164"/>
      <c r="I171" s="116" t="s">
        <v>515</v>
      </c>
      <c r="J171" s="116" t="str">
        <f>VLOOKUP(I171,Presupuesto!$B$11:$C$565,2,0)</f>
        <v>AGUINALDO Y DECIMO CUARTO MES</v>
      </c>
      <c r="K171" s="98" t="str">
        <f t="shared" si="5"/>
        <v>Estudiantes y Graduados</v>
      </c>
      <c r="L171" s="98" t="s">
        <v>394</v>
      </c>
    </row>
    <row r="172" spans="3:12" ht="15.75" thickBot="1">
      <c r="C172" s="172" t="s">
        <v>59</v>
      </c>
      <c r="D172" s="163"/>
      <c r="E172" s="154">
        <v>0</v>
      </c>
      <c r="F172" s="117">
        <f>IF(E170&lt;6,"",((E170-6)/12)*(G170/E170))</f>
        <v>0</v>
      </c>
      <c r="G172" s="97">
        <f>F172</f>
        <v>0</v>
      </c>
      <c r="H172" s="164"/>
      <c r="I172" s="101" t="s">
        <v>518</v>
      </c>
      <c r="J172" s="101" t="str">
        <f>VLOOKUP(I172,Presupuesto!$B$11:$C$565,2,0)</f>
        <v>DECIMOCUARTO MES</v>
      </c>
      <c r="K172" s="98" t="str">
        <f t="shared" si="5"/>
        <v>Estudiantes y Graduados</v>
      </c>
      <c r="L172" s="98" t="s">
        <v>394</v>
      </c>
    </row>
    <row r="173" spans="3:12" ht="15.75" thickBot="1">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Estudiantes y Graduados</v>
      </c>
      <c r="L173" s="98" t="s">
        <v>394</v>
      </c>
    </row>
    <row r="174" spans="3:12">
      <c r="C174" s="171" t="s">
        <v>58</v>
      </c>
      <c r="D174" s="163"/>
      <c r="E174" s="154">
        <v>0</v>
      </c>
      <c r="F174" s="100">
        <f>IF(E173=0,"",(G173/E173)/12*E173)</f>
        <v>0</v>
      </c>
      <c r="G174" s="97">
        <f>F174</f>
        <v>0</v>
      </c>
      <c r="H174" s="164"/>
      <c r="I174" s="116" t="s">
        <v>515</v>
      </c>
      <c r="J174" s="116" t="str">
        <f>VLOOKUP(I174,Presupuesto!$B$11:$C$565,2,0)</f>
        <v>AGUINALDO Y DECIMO CUARTO MES</v>
      </c>
      <c r="K174" s="98" t="str">
        <f t="shared" si="5"/>
        <v>Estudiantes y Graduados</v>
      </c>
      <c r="L174" s="98" t="s">
        <v>394</v>
      </c>
    </row>
    <row r="175" spans="3:12" ht="15.75" thickBot="1">
      <c r="C175" s="172" t="s">
        <v>59</v>
      </c>
      <c r="D175" s="163"/>
      <c r="E175" s="154">
        <v>0</v>
      </c>
      <c r="F175" s="117">
        <f>IF(E173&lt;6,"",((E173-6)/12)*(G173/E173))</f>
        <v>0</v>
      </c>
      <c r="G175" s="97">
        <f>F175</f>
        <v>0</v>
      </c>
      <c r="H175" s="164"/>
      <c r="I175" s="101" t="s">
        <v>518</v>
      </c>
      <c r="J175" s="101" t="str">
        <f>VLOOKUP(I175,Presupuesto!$B$11:$C$565,2,0)</f>
        <v>DECIMOCUARTO MES</v>
      </c>
      <c r="K175" s="98" t="str">
        <f t="shared" si="5"/>
        <v>Estudiantes y Graduados</v>
      </c>
      <c r="L175" s="98" t="s">
        <v>394</v>
      </c>
    </row>
    <row r="176" spans="3:12" ht="15.75" thickBot="1">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Estudiantes y Graduados</v>
      </c>
      <c r="L176" s="98" t="s">
        <v>394</v>
      </c>
    </row>
    <row r="177" spans="3:12">
      <c r="C177" s="171" t="s">
        <v>58</v>
      </c>
      <c r="D177" s="163"/>
      <c r="E177" s="154">
        <v>0</v>
      </c>
      <c r="F177" s="100">
        <f>IF(E176=0,"",(G176/E176)/12*E176)</f>
        <v>0</v>
      </c>
      <c r="G177" s="97">
        <f>F177</f>
        <v>0</v>
      </c>
      <c r="H177" s="164"/>
      <c r="I177" s="116" t="s">
        <v>515</v>
      </c>
      <c r="J177" s="116" t="str">
        <f>VLOOKUP(I177,Presupuesto!$B$11:$C$565,2,0)</f>
        <v>AGUINALDO Y DECIMO CUARTO MES</v>
      </c>
      <c r="K177" s="98" t="str">
        <f t="shared" si="5"/>
        <v>Estudiantes y Graduados</v>
      </c>
      <c r="L177" s="98" t="s">
        <v>394</v>
      </c>
    </row>
    <row r="178" spans="3:12" ht="15.75" thickBot="1">
      <c r="C178" s="172" t="s">
        <v>59</v>
      </c>
      <c r="D178" s="163"/>
      <c r="E178" s="154">
        <v>0</v>
      </c>
      <c r="F178" s="117">
        <f>IF(E176&lt;6,"",((E176-6)/12)*(G176/E176))</f>
        <v>0</v>
      </c>
      <c r="G178" s="97">
        <f>F178</f>
        <v>0</v>
      </c>
      <c r="H178" s="164"/>
      <c r="I178" s="101" t="s">
        <v>518</v>
      </c>
      <c r="J178" s="101" t="str">
        <f>VLOOKUP(I178,Presupuesto!$B$11:$C$565,2,0)</f>
        <v>DECIMOCUARTO MES</v>
      </c>
      <c r="K178" s="98" t="str">
        <f t="shared" si="5"/>
        <v>Estudiantes y Graduados</v>
      </c>
      <c r="L178" s="98" t="s">
        <v>394</v>
      </c>
    </row>
    <row r="179" spans="3:12" ht="15.75" thickBot="1">
      <c r="C179" s="140" t="s">
        <v>83</v>
      </c>
      <c r="D179" s="199"/>
      <c r="E179" s="152">
        <v>12</v>
      </c>
      <c r="F179" s="139">
        <v>30000</v>
      </c>
      <c r="G179" s="113">
        <f>D179*E179*F179</f>
        <v>0</v>
      </c>
      <c r="H179" s="166"/>
      <c r="I179" s="114" t="s">
        <v>563</v>
      </c>
      <c r="J179" s="114" t="str">
        <f>VLOOKUP(I179,Presupuesto!$B$11:$C$565,2,0)</f>
        <v>CONTRATOS ESPECIALES</v>
      </c>
      <c r="K179" s="98" t="str">
        <f t="shared" si="5"/>
        <v>Estudiantes y Graduados</v>
      </c>
      <c r="L179" s="98" t="s">
        <v>394</v>
      </c>
    </row>
    <row r="180" spans="3:12">
      <c r="C180" s="171" t="s">
        <v>58</v>
      </c>
      <c r="D180" s="163"/>
      <c r="E180" s="154">
        <v>0</v>
      </c>
      <c r="F180" s="117">
        <f>IF(E179=0,"",(G179/E179)/12*E179)</f>
        <v>0</v>
      </c>
      <c r="G180" s="97">
        <f>F180</f>
        <v>0</v>
      </c>
      <c r="H180" s="164"/>
      <c r="I180" s="101" t="s">
        <v>563</v>
      </c>
      <c r="J180" s="101" t="str">
        <f>VLOOKUP(I180,Presupuesto!$B$11:$C$565,2,0)</f>
        <v>CONTRATOS ESPECIALES</v>
      </c>
      <c r="K180" s="98" t="str">
        <f t="shared" si="5"/>
        <v>Estudiantes y Graduados</v>
      </c>
      <c r="L180" s="98" t="s">
        <v>393</v>
      </c>
    </row>
    <row r="181" spans="3:12" ht="15.75" thickBot="1">
      <c r="C181" s="172" t="s">
        <v>59</v>
      </c>
      <c r="D181" s="163"/>
      <c r="E181" s="154">
        <v>0</v>
      </c>
      <c r="F181" s="100">
        <f>IF(E179&lt;6,"",((E179-6)/12)*(G179/E179))</f>
        <v>0</v>
      </c>
      <c r="G181" s="97">
        <f>F181</f>
        <v>0</v>
      </c>
      <c r="H181" s="164"/>
      <c r="I181" s="101" t="s">
        <v>563</v>
      </c>
      <c r="J181" s="101" t="str">
        <f>VLOOKUP(I181,Presupuesto!$B$11:$C$565,2,0)</f>
        <v>CONTRATOS ESPECIALES</v>
      </c>
      <c r="K181" s="98" t="str">
        <f t="shared" si="5"/>
        <v>Estudiantes y Graduados</v>
      </c>
      <c r="L181" s="98" t="s">
        <v>398</v>
      </c>
    </row>
    <row r="182" spans="3:12" ht="15.75" thickBot="1">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Estudiantes y Graduados</v>
      </c>
      <c r="L182" s="98" t="s">
        <v>393</v>
      </c>
    </row>
    <row r="183" spans="3:12">
      <c r="C183" s="171" t="s">
        <v>58</v>
      </c>
      <c r="D183" s="163"/>
      <c r="E183" s="154">
        <v>0</v>
      </c>
      <c r="F183" s="100">
        <v>0</v>
      </c>
      <c r="G183" s="97">
        <f>F183</f>
        <v>0</v>
      </c>
      <c r="H183" s="164"/>
      <c r="I183" s="101" t="s">
        <v>704</v>
      </c>
      <c r="J183" s="101" t="str">
        <f>VLOOKUP(I183,Presupuesto!$B$11:$C$565,2,0)</f>
        <v>OTROS SERVICIOS TECNICOS Y PROFESIONALES</v>
      </c>
      <c r="K183" s="98" t="str">
        <f t="shared" si="5"/>
        <v>Estudiantes y Graduados</v>
      </c>
      <c r="L183" s="98" t="s">
        <v>393</v>
      </c>
    </row>
    <row r="184" spans="3:12" ht="15.75" thickBot="1">
      <c r="C184" s="172" t="s">
        <v>59</v>
      </c>
      <c r="D184" s="163"/>
      <c r="E184" s="154">
        <v>0</v>
      </c>
      <c r="F184" s="100">
        <v>0</v>
      </c>
      <c r="G184" s="97">
        <f>F184</f>
        <v>0</v>
      </c>
      <c r="H184" s="164"/>
      <c r="I184" s="101" t="s">
        <v>704</v>
      </c>
      <c r="J184" s="101" t="str">
        <f>VLOOKUP(I184,Presupuesto!$B$11:$C$565,2,0)</f>
        <v>OTROS SERVICIOS TECNICOS Y PROFESIONALES</v>
      </c>
      <c r="K184" s="98" t="str">
        <f t="shared" si="5"/>
        <v>Estudiantes y Graduados</v>
      </c>
      <c r="L184" s="98" t="s">
        <v>393</v>
      </c>
    </row>
    <row r="185" spans="3:12" ht="15.75" thickBot="1">
      <c r="C185" s="140" t="s">
        <v>61</v>
      </c>
      <c r="D185" s="199"/>
      <c r="E185" s="152">
        <v>12</v>
      </c>
      <c r="F185" s="118">
        <v>30000</v>
      </c>
      <c r="G185" s="113">
        <f>D185*E185*F185</f>
        <v>0</v>
      </c>
      <c r="H185" s="166"/>
      <c r="I185" s="114" t="s">
        <v>495</v>
      </c>
      <c r="J185" s="114" t="str">
        <f>VLOOKUP(I185,Presupuesto!$B$11:$C$565,2,0)</f>
        <v>SUELDOS Y SALARIOS PERMANENTES</v>
      </c>
      <c r="K185" s="98" t="str">
        <f t="shared" si="5"/>
        <v>Estudiantes y Graduados</v>
      </c>
      <c r="L185" s="98" t="s">
        <v>393</v>
      </c>
    </row>
    <row r="186" spans="3:12">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Estudiantes y Graduados</v>
      </c>
      <c r="L186" s="98" t="s">
        <v>393</v>
      </c>
    </row>
    <row r="187" spans="3:12" ht="15.75" thickBot="1">
      <c r="C187" s="173" t="s">
        <v>59</v>
      </c>
      <c r="D187" s="162"/>
      <c r="E187" s="132">
        <v>0</v>
      </c>
      <c r="F187" s="105">
        <f>IF(E185&lt;6,"",((E185-6)/12)*(G185/E185))</f>
        <v>0</v>
      </c>
      <c r="G187" s="105">
        <f>F187</f>
        <v>0</v>
      </c>
      <c r="H187" s="162"/>
      <c r="I187" s="106" t="s">
        <v>518</v>
      </c>
      <c r="J187" s="124" t="str">
        <f>VLOOKUP(I187,Presupuesto!$B$11:$C$565,2,0)</f>
        <v>DECIMOCUARTO MES</v>
      </c>
      <c r="K187" s="106" t="str">
        <f t="shared" si="5"/>
        <v>Estudiantes y Graduados</v>
      </c>
      <c r="L187" s="124" t="s">
        <v>393</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69" t="str">
        <f>'5. Estudiantes y Graduados'!F13</f>
        <v>5.a.4</v>
      </c>
      <c r="E193" s="93"/>
      <c r="F193" s="93"/>
      <c r="G193" s="93"/>
      <c r="H193" s="76"/>
      <c r="I193" s="76"/>
      <c r="J193" s="76"/>
      <c r="K193" s="153"/>
    </row>
    <row r="194" spans="3:12" ht="18.75">
      <c r="C194" s="210"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Continuar con las actividades  escaneo de expedientes estudiantiles de primer ingreso en Ciudad Universitaria.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thickBot="1">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69" t="str">
        <f>'5. Estudiantes y Graduados'!F14</f>
        <v>5.a.5</v>
      </c>
      <c r="E253" s="93"/>
      <c r="F253" s="93"/>
      <c r="G253" s="93"/>
      <c r="H253" s="76"/>
      <c r="I253" s="76"/>
      <c r="J253" s="76"/>
      <c r="K253" s="153"/>
    </row>
    <row r="254" spans="3:12" ht="18.75">
      <c r="C254" s="210"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Compra de suministro, equipo y mobiliario necesario para la conservación y protección de los expedientes estudiantiles y documentos.</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thickBot="1">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69" t="str">
        <f>'5. Estudiantes y Graduados'!F15</f>
        <v>5.a.6</v>
      </c>
      <c r="E313" s="93"/>
      <c r="F313" s="93"/>
      <c r="G313" s="93"/>
      <c r="H313" s="76"/>
      <c r="I313" s="76"/>
      <c r="J313" s="76"/>
      <c r="K313" s="153"/>
    </row>
    <row r="314" spans="3:12" ht="18.75">
      <c r="C314" s="210" t="str">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Actualizar y comprar equipo y suminitros necesarios para proceder a la captura de datos, impresión y entrega de carné a los estudiantes, empleados y demas personas que visiten la institución a nivel nacional.</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thickBot="1">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69" t="str">
        <f>'5. Estudiantes y Graduados'!F16</f>
        <v>5.a.7</v>
      </c>
      <c r="E373" s="93"/>
      <c r="F373" s="93"/>
      <c r="G373" s="93"/>
      <c r="H373" s="76"/>
      <c r="I373" s="76"/>
      <c r="J373" s="76"/>
      <c r="K373" s="153"/>
    </row>
    <row r="374" spans="3:12" ht="18.75">
      <c r="C374" s="210" t="str">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thickBot="1">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69" t="str">
        <f>'5. Estudiantes y Graduados'!F17</f>
        <v>5.a.8</v>
      </c>
      <c r="E433" s="93"/>
      <c r="F433" s="93"/>
      <c r="G433" s="93"/>
      <c r="H433" s="76"/>
      <c r="I433" s="76"/>
      <c r="J433" s="76"/>
      <c r="K433" s="153"/>
    </row>
    <row r="434" spans="3:12" ht="18.75">
      <c r="C434" s="210" t="str">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thickBot="1">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69" t="str">
        <f>'5. Estudiantes y Graduados'!F18</f>
        <v>5.a.9</v>
      </c>
      <c r="E493" s="93"/>
      <c r="F493" s="93"/>
      <c r="G493" s="93"/>
      <c r="H493" s="76"/>
      <c r="I493" s="76"/>
      <c r="J493" s="76"/>
      <c r="K493" s="153"/>
    </row>
    <row r="494" spans="3:12" ht="18.75">
      <c r="C494" s="210" t="str">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thickBot="1">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c r="K549" s="153"/>
    </row>
    <row r="550" spans="3:12" ht="15.75" thickBot="1">
      <c r="C550" s="69" t="s">
        <v>43</v>
      </c>
      <c r="D550" s="30">
        <f>SUM(G557:G607)</f>
        <v>4050000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69" t="str">
        <f>'5. Estudiantes y Graduados'!F19</f>
        <v>5.a.10</v>
      </c>
      <c r="E553" s="93"/>
      <c r="F553" s="93"/>
      <c r="G553" s="93"/>
      <c r="H553" s="76"/>
      <c r="I553" s="76"/>
      <c r="J553" s="76"/>
      <c r="K553" s="153"/>
    </row>
    <row r="554" spans="3:12" ht="18.75">
      <c r="C554" s="210" t="str">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Aplicar proceso de reestructuración de personal en la Dirección.</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thickBot="1">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1359</v>
      </c>
      <c r="L557" s="98" t="s">
        <v>393</v>
      </c>
    </row>
    <row r="558" spans="3:12">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Estudiantes y Graduados</v>
      </c>
      <c r="L558" s="98" t="s">
        <v>411</v>
      </c>
    </row>
    <row r="559" spans="3:12" ht="15.75" thickBot="1">
      <c r="C559" s="172" t="s">
        <v>59</v>
      </c>
      <c r="D559" s="163"/>
      <c r="E559" s="154">
        <v>0</v>
      </c>
      <c r="F559" s="117">
        <f>IF(E557&lt;6,"",((E557-6)/12)*(G557/E557))</f>
        <v>0</v>
      </c>
      <c r="G559" s="97">
        <f>F559</f>
        <v>0</v>
      </c>
      <c r="H559" s="164"/>
      <c r="I559" s="101" t="s">
        <v>518</v>
      </c>
      <c r="J559" s="101" t="str">
        <f>VLOOKUP(I559,Presupuesto!$B$11:$C$565,2,0)</f>
        <v>DECIMOCUARTO MES</v>
      </c>
      <c r="K559" s="98" t="str">
        <f t="shared" si="18"/>
        <v>Estudiantes y Graduados</v>
      </c>
      <c r="L559" s="98" t="s">
        <v>394</v>
      </c>
    </row>
    <row r="560" spans="3:12" ht="15.75" thickBot="1">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Estudiantes y Graduados</v>
      </c>
      <c r="L560" s="98" t="s">
        <v>394</v>
      </c>
    </row>
    <row r="561" spans="3:12">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Estudiantes y Graduados</v>
      </c>
      <c r="L561" s="98" t="s">
        <v>394</v>
      </c>
    </row>
    <row r="562" spans="3:12" ht="15.75" thickBot="1">
      <c r="C562" s="172" t="s">
        <v>59</v>
      </c>
      <c r="D562" s="163"/>
      <c r="E562" s="154">
        <v>0</v>
      </c>
      <c r="F562" s="117">
        <f>IF(E560&lt;6,"",((E560-6)/12)*(G560/E560))</f>
        <v>0</v>
      </c>
      <c r="G562" s="97">
        <f>F562</f>
        <v>0</v>
      </c>
      <c r="H562" s="164"/>
      <c r="I562" s="101" t="s">
        <v>518</v>
      </c>
      <c r="J562" s="101" t="str">
        <f>VLOOKUP(I562,Presupuesto!$B$11:$C$565,2,0)</f>
        <v>DECIMOCUARTO MES</v>
      </c>
      <c r="K562" s="98" t="str">
        <f t="shared" si="18"/>
        <v>Estudiantes y Graduados</v>
      </c>
      <c r="L562" s="98" t="s">
        <v>394</v>
      </c>
    </row>
    <row r="563" spans="3:12" ht="15.75" thickBot="1">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Estudiantes y Graduados</v>
      </c>
      <c r="L563" s="98" t="s">
        <v>394</v>
      </c>
    </row>
    <row r="564" spans="3:12">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Estudiantes y Graduados</v>
      </c>
      <c r="L564" s="98" t="s">
        <v>394</v>
      </c>
    </row>
    <row r="565" spans="3:12" ht="15.75" thickBot="1">
      <c r="C565" s="172" t="s">
        <v>59</v>
      </c>
      <c r="D565" s="163"/>
      <c r="E565" s="154">
        <v>0</v>
      </c>
      <c r="F565" s="117">
        <f>IF(E563&lt;6,"",((E563-6)/12)*(G563/E563))</f>
        <v>0</v>
      </c>
      <c r="G565" s="97">
        <f>F565</f>
        <v>0</v>
      </c>
      <c r="H565" s="164"/>
      <c r="I565" s="101" t="s">
        <v>518</v>
      </c>
      <c r="J565" s="101" t="str">
        <f>VLOOKUP(I565,Presupuesto!$B$11:$C$565,2,0)</f>
        <v>DECIMOCUARTO MES</v>
      </c>
      <c r="K565" s="98" t="str">
        <f t="shared" si="18"/>
        <v>Estudiantes y Graduados</v>
      </c>
      <c r="L565" s="98" t="s">
        <v>394</v>
      </c>
    </row>
    <row r="566" spans="3:12" ht="15.75" thickBot="1">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Estudiantes y Graduados</v>
      </c>
      <c r="L566" s="98" t="s">
        <v>394</v>
      </c>
    </row>
    <row r="567" spans="3:12">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Estudiantes y Graduados</v>
      </c>
      <c r="L567" s="98" t="s">
        <v>394</v>
      </c>
    </row>
    <row r="568" spans="3:12" ht="15.75" thickBot="1">
      <c r="C568" s="172" t="s">
        <v>59</v>
      </c>
      <c r="D568" s="163"/>
      <c r="E568" s="154">
        <v>0</v>
      </c>
      <c r="F568" s="117">
        <f>IF(E566&lt;6,"",((E566-6)/12)*(G566/E566))</f>
        <v>0</v>
      </c>
      <c r="G568" s="97">
        <f>F568</f>
        <v>0</v>
      </c>
      <c r="H568" s="164"/>
      <c r="I568" s="101" t="s">
        <v>518</v>
      </c>
      <c r="J568" s="101" t="str">
        <f>VLOOKUP(I568,Presupuesto!$B$11:$C$565,2,0)</f>
        <v>DECIMOCUARTO MES</v>
      </c>
      <c r="K568" s="98" t="str">
        <f t="shared" si="18"/>
        <v>Estudiantes y Graduados</v>
      </c>
      <c r="L568" s="98" t="s">
        <v>394</v>
      </c>
    </row>
    <row r="569" spans="3:12" ht="15.75" thickBot="1">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Estudiantes y Graduados</v>
      </c>
      <c r="L569" s="98" t="s">
        <v>394</v>
      </c>
    </row>
    <row r="570" spans="3:12">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Estudiantes y Graduados</v>
      </c>
      <c r="L570" s="98" t="s">
        <v>394</v>
      </c>
    </row>
    <row r="571" spans="3:12" ht="15.75" thickBot="1">
      <c r="C571" s="172" t="s">
        <v>59</v>
      </c>
      <c r="D571" s="163"/>
      <c r="E571" s="154">
        <v>0</v>
      </c>
      <c r="F571" s="117">
        <f>IF(E569&lt;6,"",((E569-6)/12)*(G569/E569))</f>
        <v>0</v>
      </c>
      <c r="G571" s="97">
        <f>F571</f>
        <v>0</v>
      </c>
      <c r="H571" s="164"/>
      <c r="I571" s="101" t="s">
        <v>518</v>
      </c>
      <c r="J571" s="101" t="str">
        <f>VLOOKUP(I571,Presupuesto!$B$11:$C$565,2,0)</f>
        <v>DECIMOCUARTO MES</v>
      </c>
      <c r="K571" s="98" t="str">
        <f t="shared" si="18"/>
        <v>Estudiantes y Graduados</v>
      </c>
      <c r="L571" s="98" t="s">
        <v>394</v>
      </c>
    </row>
    <row r="572" spans="3:12" ht="15.75" thickBot="1">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Estudiantes y Graduados</v>
      </c>
      <c r="L572" s="98" t="s">
        <v>394</v>
      </c>
    </row>
    <row r="573" spans="3:12">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Estudiantes y Graduados</v>
      </c>
      <c r="L573" s="98" t="s">
        <v>394</v>
      </c>
    </row>
    <row r="574" spans="3:12" ht="15.75" thickBot="1">
      <c r="C574" s="172" t="s">
        <v>59</v>
      </c>
      <c r="D574" s="163"/>
      <c r="E574" s="154">
        <v>0</v>
      </c>
      <c r="F574" s="117">
        <f>IF(E572&lt;6,"",((E572-6)/12)*(G572/E572))</f>
        <v>0</v>
      </c>
      <c r="G574" s="97">
        <f>F574</f>
        <v>0</v>
      </c>
      <c r="H574" s="164"/>
      <c r="I574" s="101" t="s">
        <v>518</v>
      </c>
      <c r="J574" s="101" t="str">
        <f>VLOOKUP(I574,Presupuesto!$B$11:$C$565,2,0)</f>
        <v>DECIMOCUARTO MES</v>
      </c>
      <c r="K574" s="98" t="str">
        <f t="shared" si="18"/>
        <v>Estudiantes y Graduados</v>
      </c>
      <c r="L574" s="98" t="s">
        <v>394</v>
      </c>
    </row>
    <row r="575" spans="3:12" ht="15.75" thickBot="1">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Estudiantes y Graduados</v>
      </c>
      <c r="L575" s="98" t="s">
        <v>394</v>
      </c>
    </row>
    <row r="576" spans="3:12">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Estudiantes y Graduados</v>
      </c>
      <c r="L576" s="98" t="s">
        <v>394</v>
      </c>
    </row>
    <row r="577" spans="3:12" ht="15.75" thickBot="1">
      <c r="C577" s="172" t="s">
        <v>59</v>
      </c>
      <c r="D577" s="163"/>
      <c r="E577" s="154">
        <v>0</v>
      </c>
      <c r="F577" s="117">
        <f>IF(E575&lt;6,"",((E575-6)/12)*(G575/E575))</f>
        <v>0</v>
      </c>
      <c r="G577" s="97">
        <f>F577</f>
        <v>0</v>
      </c>
      <c r="H577" s="164"/>
      <c r="I577" s="101" t="s">
        <v>518</v>
      </c>
      <c r="J577" s="101" t="str">
        <f>VLOOKUP(I577,Presupuesto!$B$11:$C$565,2,0)</f>
        <v>DECIMOCUARTO MES</v>
      </c>
      <c r="K577" s="98" t="str">
        <f t="shared" si="18"/>
        <v>Estudiantes y Graduados</v>
      </c>
      <c r="L577" s="98" t="s">
        <v>394</v>
      </c>
    </row>
    <row r="578" spans="3:12" ht="15.75" thickBot="1">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Estudiantes y Graduados</v>
      </c>
      <c r="L578" s="98" t="s">
        <v>394</v>
      </c>
    </row>
    <row r="579" spans="3:12">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Estudiantes y Graduados</v>
      </c>
      <c r="L579" s="98" t="s">
        <v>394</v>
      </c>
    </row>
    <row r="580" spans="3:12" ht="15.75" thickBot="1">
      <c r="C580" s="172" t="s">
        <v>59</v>
      </c>
      <c r="D580" s="163"/>
      <c r="E580" s="154">
        <v>0</v>
      </c>
      <c r="F580" s="117">
        <f>IF(E578&lt;6,"",((E578-6)/12)*(G578/E578))</f>
        <v>0</v>
      </c>
      <c r="G580" s="97">
        <f>F580</f>
        <v>0</v>
      </c>
      <c r="H580" s="164"/>
      <c r="I580" s="101" t="s">
        <v>518</v>
      </c>
      <c r="J580" s="101" t="str">
        <f>VLOOKUP(I580,Presupuesto!$B$11:$C$565,2,0)</f>
        <v>DECIMOCUARTO MES</v>
      </c>
      <c r="K580" s="98" t="str">
        <f t="shared" si="18"/>
        <v>Estudiantes y Graduados</v>
      </c>
      <c r="L580" s="98" t="s">
        <v>394</v>
      </c>
    </row>
    <row r="581" spans="3:12" ht="15.75" thickBot="1">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Estudiantes y Graduados</v>
      </c>
      <c r="L581" s="98" t="s">
        <v>394</v>
      </c>
    </row>
    <row r="582" spans="3:12">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Estudiantes y Graduados</v>
      </c>
      <c r="L582" s="98" t="s">
        <v>394</v>
      </c>
    </row>
    <row r="583" spans="3:12" ht="15.75" thickBot="1">
      <c r="C583" s="172" t="s">
        <v>59</v>
      </c>
      <c r="D583" s="163"/>
      <c r="E583" s="154">
        <v>0</v>
      </c>
      <c r="F583" s="117">
        <f>IF(E581&lt;6,"",((E581-6)/12)*(G581/E581))</f>
        <v>0</v>
      </c>
      <c r="G583" s="97">
        <f>F583</f>
        <v>0</v>
      </c>
      <c r="H583" s="164"/>
      <c r="I583" s="101" t="s">
        <v>518</v>
      </c>
      <c r="J583" s="101" t="str">
        <f>VLOOKUP(I583,Presupuesto!$B$11:$C$565,2,0)</f>
        <v>DECIMOCUARTO MES</v>
      </c>
      <c r="K583" s="98" t="str">
        <f t="shared" si="18"/>
        <v>Estudiantes y Graduados</v>
      </c>
      <c r="L583" s="98" t="s">
        <v>394</v>
      </c>
    </row>
    <row r="584" spans="3:12" ht="15.75" thickBot="1">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Estudiantes y Graduados</v>
      </c>
      <c r="L584" s="98" t="s">
        <v>394</v>
      </c>
    </row>
    <row r="585" spans="3:12">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Estudiantes y Graduados</v>
      </c>
      <c r="L585" s="98" t="s">
        <v>394</v>
      </c>
    </row>
    <row r="586" spans="3:12" ht="15.75" thickBot="1">
      <c r="C586" s="172" t="s">
        <v>59</v>
      </c>
      <c r="D586" s="163"/>
      <c r="E586" s="154">
        <v>0</v>
      </c>
      <c r="F586" s="117">
        <f>IF(E584&lt;6,"",((E584-6)/12)*(G584/E584))</f>
        <v>0</v>
      </c>
      <c r="G586" s="97">
        <f>F586</f>
        <v>0</v>
      </c>
      <c r="H586" s="164"/>
      <c r="I586" s="101" t="s">
        <v>518</v>
      </c>
      <c r="J586" s="101" t="str">
        <f>VLOOKUP(I586,Presupuesto!$B$11:$C$565,2,0)</f>
        <v>DECIMOCUARTO MES</v>
      </c>
      <c r="K586" s="98" t="str">
        <f t="shared" si="18"/>
        <v>Estudiantes y Graduados</v>
      </c>
      <c r="L586" s="98" t="s">
        <v>394</v>
      </c>
    </row>
    <row r="587" spans="3:12" ht="15.75" thickBot="1">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Estudiantes y Graduados</v>
      </c>
      <c r="L587" s="98" t="s">
        <v>394</v>
      </c>
    </row>
    <row r="588" spans="3:12">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Estudiantes y Graduados</v>
      </c>
      <c r="L588" s="98" t="s">
        <v>394</v>
      </c>
    </row>
    <row r="589" spans="3:12" ht="15.75" thickBot="1">
      <c r="C589" s="172" t="s">
        <v>59</v>
      </c>
      <c r="D589" s="163"/>
      <c r="E589" s="154">
        <v>0</v>
      </c>
      <c r="F589" s="117">
        <f>IF(E587&lt;6,"",((E587-6)/12)*(G587/E587))</f>
        <v>0</v>
      </c>
      <c r="G589" s="97">
        <f>F589</f>
        <v>0</v>
      </c>
      <c r="H589" s="164"/>
      <c r="I589" s="101" t="s">
        <v>518</v>
      </c>
      <c r="J589" s="101" t="str">
        <f>VLOOKUP(I589,Presupuesto!$B$11:$C$565,2,0)</f>
        <v>DECIMOCUARTO MES</v>
      </c>
      <c r="K589" s="98" t="str">
        <f t="shared" si="18"/>
        <v>Estudiantes y Graduados</v>
      </c>
      <c r="L589" s="98" t="s">
        <v>394</v>
      </c>
    </row>
    <row r="590" spans="3:12" ht="15.75" thickBot="1">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Estudiantes y Graduados</v>
      </c>
      <c r="L590" s="98" t="s">
        <v>394</v>
      </c>
    </row>
    <row r="591" spans="3:12">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Estudiantes y Graduados</v>
      </c>
      <c r="L591" s="98" t="s">
        <v>394</v>
      </c>
    </row>
    <row r="592" spans="3:12" ht="15.75" thickBot="1">
      <c r="C592" s="172" t="s">
        <v>59</v>
      </c>
      <c r="D592" s="163"/>
      <c r="E592" s="154">
        <v>0</v>
      </c>
      <c r="F592" s="117">
        <f>IF(E590&lt;6,"",((E590-6)/12)*(G590/E590))</f>
        <v>0</v>
      </c>
      <c r="G592" s="97">
        <f>F592</f>
        <v>0</v>
      </c>
      <c r="H592" s="164"/>
      <c r="I592" s="101" t="s">
        <v>518</v>
      </c>
      <c r="J592" s="101" t="str">
        <f>VLOOKUP(I592,Presupuesto!$B$11:$C$565,2,0)</f>
        <v>DECIMOCUARTO MES</v>
      </c>
      <c r="K592" s="98" t="str">
        <f t="shared" si="19"/>
        <v>Estudiantes y Graduados</v>
      </c>
      <c r="L592" s="98" t="s">
        <v>394</v>
      </c>
    </row>
    <row r="593" spans="3:12" ht="15.75" thickBot="1">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Estudiantes y Graduados</v>
      </c>
      <c r="L593" s="98" t="s">
        <v>394</v>
      </c>
    </row>
    <row r="594" spans="3:12">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Estudiantes y Graduados</v>
      </c>
      <c r="L594" s="98" t="s">
        <v>394</v>
      </c>
    </row>
    <row r="595" spans="3:12" ht="15.75" thickBot="1">
      <c r="C595" s="172" t="s">
        <v>59</v>
      </c>
      <c r="D595" s="163"/>
      <c r="E595" s="154">
        <v>0</v>
      </c>
      <c r="F595" s="117">
        <f>IF(E593&lt;6,"",((E593-6)/12)*(G593/E593))</f>
        <v>0</v>
      </c>
      <c r="G595" s="97">
        <f>F595</f>
        <v>0</v>
      </c>
      <c r="H595" s="164"/>
      <c r="I595" s="101" t="s">
        <v>518</v>
      </c>
      <c r="J595" s="101" t="str">
        <f>VLOOKUP(I595,Presupuesto!$B$11:$C$565,2,0)</f>
        <v>DECIMOCUARTO MES</v>
      </c>
      <c r="K595" s="98" t="str">
        <f t="shared" si="19"/>
        <v>Estudiantes y Graduados</v>
      </c>
      <c r="L595" s="98" t="s">
        <v>394</v>
      </c>
    </row>
    <row r="596" spans="3:12" ht="15.75" thickBot="1">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Estudiantes y Graduados</v>
      </c>
      <c r="L596" s="98" t="s">
        <v>394</v>
      </c>
    </row>
    <row r="597" spans="3:12">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Estudiantes y Graduados</v>
      </c>
      <c r="L597" s="98" t="s">
        <v>394</v>
      </c>
    </row>
    <row r="598" spans="3:12" ht="15.75" thickBot="1">
      <c r="C598" s="172" t="s">
        <v>59</v>
      </c>
      <c r="D598" s="163"/>
      <c r="E598" s="154">
        <v>0</v>
      </c>
      <c r="F598" s="117">
        <f>IF(E596&lt;6,"",((E596-6)/12)*(G596/E596))</f>
        <v>0</v>
      </c>
      <c r="G598" s="97">
        <f>F598</f>
        <v>0</v>
      </c>
      <c r="H598" s="164"/>
      <c r="I598" s="101" t="s">
        <v>518</v>
      </c>
      <c r="J598" s="101" t="str">
        <f>VLOOKUP(I598,Presupuesto!$B$11:$C$565,2,0)</f>
        <v>DECIMOCUARTO MES</v>
      </c>
      <c r="K598" s="98" t="str">
        <f t="shared" si="19"/>
        <v>Estudiantes y Graduados</v>
      </c>
      <c r="L598" s="98" t="s">
        <v>394</v>
      </c>
    </row>
    <row r="599" spans="3:12" ht="15.75" thickBot="1">
      <c r="C599" s="140" t="s">
        <v>83</v>
      </c>
      <c r="D599" s="199"/>
      <c r="E599" s="152">
        <v>12</v>
      </c>
      <c r="F599" s="139">
        <v>30000</v>
      </c>
      <c r="G599" s="113">
        <f>D599*E599*F599</f>
        <v>0</v>
      </c>
      <c r="H599" s="166"/>
      <c r="I599" s="114" t="s">
        <v>563</v>
      </c>
      <c r="J599" s="114" t="str">
        <f>VLOOKUP(I599,Presupuesto!$B$11:$C$565,2,0)</f>
        <v>CONTRATOS ESPECIALES</v>
      </c>
      <c r="K599" s="98" t="str">
        <f t="shared" si="19"/>
        <v>Estudiantes y Graduados</v>
      </c>
      <c r="L599" s="98" t="s">
        <v>394</v>
      </c>
    </row>
    <row r="600" spans="3:12">
      <c r="C600" s="171" t="s">
        <v>58</v>
      </c>
      <c r="D600" s="163"/>
      <c r="E600" s="154">
        <v>0</v>
      </c>
      <c r="F600" s="117">
        <f>IF(E599=0,"",(G599/E599)/12*E599)</f>
        <v>0</v>
      </c>
      <c r="G600" s="97">
        <f>F600</f>
        <v>0</v>
      </c>
      <c r="H600" s="164"/>
      <c r="I600" s="101" t="s">
        <v>563</v>
      </c>
      <c r="J600" s="101" t="str">
        <f>VLOOKUP(I600,Presupuesto!$B$11:$C$565,2,0)</f>
        <v>CONTRATOS ESPECIALES</v>
      </c>
      <c r="K600" s="98" t="str">
        <f t="shared" si="19"/>
        <v>Estudiantes y Graduados</v>
      </c>
      <c r="L600" s="98" t="s">
        <v>393</v>
      </c>
    </row>
    <row r="601" spans="3:12" ht="15.75" thickBot="1">
      <c r="C601" s="172" t="s">
        <v>59</v>
      </c>
      <c r="D601" s="163"/>
      <c r="E601" s="154">
        <v>0</v>
      </c>
      <c r="F601" s="100">
        <f>IF(E599&lt;6,"",((E599-6)/12)*(G599/E599))</f>
        <v>0</v>
      </c>
      <c r="G601" s="97">
        <f>F601</f>
        <v>0</v>
      </c>
      <c r="H601" s="164"/>
      <c r="I601" s="101" t="s">
        <v>563</v>
      </c>
      <c r="J601" s="101" t="str">
        <f>VLOOKUP(I601,Presupuesto!$B$11:$C$565,2,0)</f>
        <v>CONTRATOS ESPECIALES</v>
      </c>
      <c r="K601" s="98" t="str">
        <f t="shared" si="19"/>
        <v>Estudiantes y Graduados</v>
      </c>
      <c r="L601" s="98" t="s">
        <v>398</v>
      </c>
    </row>
    <row r="602" spans="3:12" ht="15.75" thickBot="1">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Estudiantes y Graduados</v>
      </c>
      <c r="L602" s="98" t="s">
        <v>393</v>
      </c>
    </row>
    <row r="603" spans="3:12">
      <c r="C603" s="171" t="s">
        <v>58</v>
      </c>
      <c r="D603" s="163"/>
      <c r="E603" s="154">
        <v>0</v>
      </c>
      <c r="F603" s="100">
        <v>0</v>
      </c>
      <c r="G603" s="97">
        <f>F603</f>
        <v>0</v>
      </c>
      <c r="H603" s="164"/>
      <c r="I603" s="101" t="s">
        <v>704</v>
      </c>
      <c r="J603" s="101" t="str">
        <f>VLOOKUP(I603,Presupuesto!$B$11:$C$565,2,0)</f>
        <v>OTROS SERVICIOS TECNICOS Y PROFESIONALES</v>
      </c>
      <c r="K603" s="98" t="str">
        <f t="shared" si="19"/>
        <v>Estudiantes y Graduados</v>
      </c>
      <c r="L603" s="98" t="s">
        <v>393</v>
      </c>
    </row>
    <row r="604" spans="3:12" ht="15.75" thickBot="1">
      <c r="C604" s="172" t="s">
        <v>59</v>
      </c>
      <c r="D604" s="163"/>
      <c r="E604" s="154">
        <v>0</v>
      </c>
      <c r="F604" s="100">
        <v>0</v>
      </c>
      <c r="G604" s="97">
        <f>F604</f>
        <v>0</v>
      </c>
      <c r="H604" s="164"/>
      <c r="I604" s="101" t="s">
        <v>704</v>
      </c>
      <c r="J604" s="101" t="str">
        <f>VLOOKUP(I604,Presupuesto!$B$11:$C$565,2,0)</f>
        <v>OTROS SERVICIOS TECNICOS Y PROFESIONALES</v>
      </c>
      <c r="K604" s="98" t="str">
        <f t="shared" si="19"/>
        <v>Estudiantes y Graduados</v>
      </c>
      <c r="L604" s="98" t="s">
        <v>393</v>
      </c>
    </row>
    <row r="605" spans="3:12" ht="15.75" thickBot="1">
      <c r="C605" s="140" t="s">
        <v>61</v>
      </c>
      <c r="D605" s="199">
        <v>10</v>
      </c>
      <c r="E605" s="152">
        <v>12</v>
      </c>
      <c r="F605" s="118">
        <v>30000</v>
      </c>
      <c r="G605" s="113">
        <f>D605*E605*F605</f>
        <v>3600000</v>
      </c>
      <c r="H605" s="166" t="s">
        <v>128</v>
      </c>
      <c r="I605" s="114" t="s">
        <v>495</v>
      </c>
      <c r="J605" s="114" t="str">
        <f>VLOOKUP(I605,Presupuesto!$B$11:$C$565,2,0)</f>
        <v>SUELDOS Y SALARIOS PERMANENTES</v>
      </c>
      <c r="K605" s="98" t="str">
        <f t="shared" si="19"/>
        <v>Estudiantes y Graduados</v>
      </c>
      <c r="L605" s="98" t="s">
        <v>393</v>
      </c>
    </row>
    <row r="606" spans="3:12">
      <c r="C606" s="171" t="s">
        <v>58</v>
      </c>
      <c r="D606" s="169"/>
      <c r="E606" s="131">
        <v>0</v>
      </c>
      <c r="F606" s="119">
        <f>IF(E605=0,"",(G605/E605)/12*E605)</f>
        <v>300000</v>
      </c>
      <c r="G606" s="120">
        <f>F606</f>
        <v>300000</v>
      </c>
      <c r="H606" s="164" t="s">
        <v>128</v>
      </c>
      <c r="I606" s="101" t="s">
        <v>515</v>
      </c>
      <c r="J606" s="101" t="str">
        <f>VLOOKUP(I606,Presupuesto!$B$11:$C$565,2,0)</f>
        <v>AGUINALDO Y DECIMO CUARTO MES</v>
      </c>
      <c r="K606" s="98" t="str">
        <f t="shared" si="19"/>
        <v>Estudiantes y Graduados</v>
      </c>
      <c r="L606" s="98" t="s">
        <v>393</v>
      </c>
    </row>
    <row r="607" spans="3:12" ht="15.75" thickBot="1">
      <c r="C607" s="173" t="s">
        <v>59</v>
      </c>
      <c r="D607" s="162"/>
      <c r="E607" s="132">
        <v>0</v>
      </c>
      <c r="F607" s="105">
        <f>IF(E605&lt;6,"",((E605-6)/12)*(G605/E605))</f>
        <v>150000</v>
      </c>
      <c r="G607" s="105">
        <f>F607</f>
        <v>150000</v>
      </c>
      <c r="H607" s="162" t="s">
        <v>128</v>
      </c>
      <c r="I607" s="106" t="s">
        <v>518</v>
      </c>
      <c r="J607" s="124" t="str">
        <f>VLOOKUP(I607,Presupuesto!$B$11:$C$565,2,0)</f>
        <v>DECIMOCUARTO MES</v>
      </c>
      <c r="K607" s="106" t="str">
        <f t="shared" si="19"/>
        <v>Estudiantes y Graduados</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69" t="str">
        <f>'5. Estudiantes y Graduados'!F20</f>
        <v>5.a.11</v>
      </c>
      <c r="E613" s="93"/>
      <c r="F613" s="93"/>
      <c r="G613" s="93"/>
      <c r="H613" s="76"/>
      <c r="I613" s="76"/>
      <c r="J613" s="76"/>
      <c r="K613" s="153"/>
    </row>
    <row r="614" spans="3:12" ht="18.75">
      <c r="C614" s="210" t="str">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Apoyar el Proceso de Habilitación Aspirante para la PAA y PCCNS  a nivel nacional.</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thickBot="1">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69" t="str">
        <f>'5. Estudiantes y Graduados'!F21</f>
        <v>5.a.12</v>
      </c>
      <c r="E673" s="93"/>
      <c r="F673" s="93"/>
      <c r="G673" s="93"/>
      <c r="H673" s="76"/>
      <c r="I673" s="76"/>
      <c r="J673" s="76"/>
      <c r="K673" s="153"/>
    </row>
    <row r="674" spans="3:12" ht="18.75">
      <c r="C674" s="210" t="str">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Diseñar un plan en acción que establezca un nuevo proceso de difusión y comunicación de la Dirección a nivel nacional.</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thickBot="1">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69"/>
      <c r="E733" s="93"/>
      <c r="F733" s="93"/>
      <c r="G733" s="93"/>
      <c r="H733" s="76"/>
      <c r="I733" s="76"/>
      <c r="J733" s="76"/>
      <c r="K733" s="153"/>
    </row>
    <row r="734" spans="3:12" ht="18.7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thickBot="1">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69"/>
      <c r="E793" s="93"/>
      <c r="F793" s="93"/>
      <c r="G793" s="93"/>
      <c r="H793" s="76"/>
      <c r="I793" s="76"/>
      <c r="J793" s="76"/>
      <c r="K793" s="153"/>
    </row>
    <row r="794" spans="3:12" ht="18.7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thickBot="1">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69"/>
      <c r="E853" s="93"/>
      <c r="F853" s="93"/>
      <c r="G853" s="93"/>
      <c r="H853" s="76"/>
      <c r="I853" s="76"/>
      <c r="J853" s="76"/>
    </row>
    <row r="854" spans="3:12" ht="18.7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thickBot="1">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69"/>
      <c r="E913" s="93"/>
      <c r="F913" s="93"/>
      <c r="G913" s="93"/>
      <c r="H913" s="76"/>
      <c r="I913" s="76"/>
      <c r="J913" s="76"/>
    </row>
    <row r="914" spans="3:12" ht="18.7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thickBot="1">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231" workbookViewId="0">
      <selection activeCell="D6" sqref="D6"/>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c r="C5" s="87" t="s">
        <v>383</v>
      </c>
      <c r="D5" s="461">
        <f>SUMIF($C:$C,$C$10,D:D)</f>
        <v>421800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387400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t="str">
        <f>'5. Estudiantes y Graduados'!F10</f>
        <v>5.a.1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Acondicionar el espacio físico en la Dirección de Registro Estudiantil, a través de la compra de mobiliario y equipo en base a la implementaciòn de la nueva estructura propuesta.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v>8</v>
      </c>
      <c r="E17" s="96">
        <v>2800</v>
      </c>
      <c r="F17" s="97">
        <f>D17*E17</f>
        <v>22400</v>
      </c>
      <c r="G17" s="161" t="s">
        <v>128</v>
      </c>
      <c r="H17" s="98" t="s">
        <v>984</v>
      </c>
      <c r="I17" s="98" t="str">
        <f>VLOOKUP(H17,Presupuesto!$B$11:$C$565,2,0)</f>
        <v>MUEBLES VARIOS DE OFICINA</v>
      </c>
      <c r="J17" s="218" t="s">
        <v>1359</v>
      </c>
      <c r="K17" s="98" t="s">
        <v>403</v>
      </c>
    </row>
    <row r="18" spans="2:11" ht="32.25" customHeight="1">
      <c r="B18" s="93"/>
      <c r="C18" s="99" t="s">
        <v>64</v>
      </c>
      <c r="D18" s="151">
        <v>35</v>
      </c>
      <c r="E18" s="100">
        <v>2400</v>
      </c>
      <c r="F18" s="97">
        <f>D18*E18</f>
        <v>84000</v>
      </c>
      <c r="G18" s="161" t="s">
        <v>128</v>
      </c>
      <c r="H18" s="101" t="s">
        <v>984</v>
      </c>
      <c r="I18" s="98" t="str">
        <f>VLOOKUP(H18,Presupuesto!$B$11:$C$565,2,0)</f>
        <v>MUEBLES VARIOS DE OFICINA</v>
      </c>
      <c r="J18" s="98" t="str">
        <f t="shared" ref="J18:J26" si="0">$J$17</f>
        <v>Estudiantes y Graduados</v>
      </c>
      <c r="K18" s="98" t="s">
        <v>411</v>
      </c>
    </row>
    <row r="19" spans="2:11">
      <c r="B19" s="93"/>
      <c r="C19" s="99" t="s">
        <v>65</v>
      </c>
      <c r="D19" s="151">
        <v>30</v>
      </c>
      <c r="E19" s="100">
        <v>1000</v>
      </c>
      <c r="F19" s="97">
        <f t="shared" ref="F19:F26" si="1">D19*E19</f>
        <v>30000</v>
      </c>
      <c r="G19" s="161" t="s">
        <v>128</v>
      </c>
      <c r="H19" s="101" t="s">
        <v>984</v>
      </c>
      <c r="I19" s="98" t="str">
        <f>VLOOKUP(H19,Presupuesto!$B$11:$C$565,2,0)</f>
        <v>MUEBLES VARIOS DE OFICINA</v>
      </c>
      <c r="J19" s="98" t="str">
        <f t="shared" si="0"/>
        <v>Estudiantes y Graduados</v>
      </c>
      <c r="K19" s="98" t="s">
        <v>394</v>
      </c>
    </row>
    <row r="20" spans="2:11">
      <c r="B20" s="93"/>
      <c r="C20" s="99" t="s">
        <v>66</v>
      </c>
      <c r="D20" s="151">
        <v>5</v>
      </c>
      <c r="E20" s="100">
        <v>6000</v>
      </c>
      <c r="F20" s="97">
        <f t="shared" si="1"/>
        <v>30000</v>
      </c>
      <c r="G20" s="161" t="s">
        <v>128</v>
      </c>
      <c r="H20" s="101" t="s">
        <v>984</v>
      </c>
      <c r="I20" s="98" t="str">
        <f>VLOOKUP(H20,Presupuesto!$B$11:$C$565,2,0)</f>
        <v>MUEBLES VARIOS DE OFICINA</v>
      </c>
      <c r="J20" s="98" t="str">
        <f t="shared" si="0"/>
        <v>Estudiantes y Graduados</v>
      </c>
      <c r="K20" s="98" t="s">
        <v>394</v>
      </c>
    </row>
    <row r="21" spans="2:11">
      <c r="B21" s="93"/>
      <c r="C21" s="99" t="s">
        <v>67</v>
      </c>
      <c r="D21" s="151">
        <v>42</v>
      </c>
      <c r="E21" s="100">
        <v>3000</v>
      </c>
      <c r="F21" s="97">
        <f t="shared" si="1"/>
        <v>126000</v>
      </c>
      <c r="G21" s="161" t="s">
        <v>128</v>
      </c>
      <c r="H21" s="101" t="s">
        <v>984</v>
      </c>
      <c r="I21" s="98" t="str">
        <f>VLOOKUP(H21,Presupuesto!$B$11:$C$565,2,0)</f>
        <v>MUEBLES VARIOS DE OFICINA</v>
      </c>
      <c r="J21" s="98" t="str">
        <f t="shared" si="0"/>
        <v>Estudiantes y Graduados</v>
      </c>
      <c r="K21" s="98" t="s">
        <v>394</v>
      </c>
    </row>
    <row r="22" spans="2:11">
      <c r="B22" s="93"/>
      <c r="C22" s="99" t="s">
        <v>68</v>
      </c>
      <c r="D22" s="151">
        <v>1</v>
      </c>
      <c r="E22" s="100">
        <v>10000</v>
      </c>
      <c r="F22" s="97">
        <f t="shared" si="1"/>
        <v>10000</v>
      </c>
      <c r="G22" s="161" t="s">
        <v>128</v>
      </c>
      <c r="H22" s="101" t="s">
        <v>984</v>
      </c>
      <c r="I22" s="98" t="str">
        <f>VLOOKUP(H22,Presupuesto!$B$11:$C$565,2,0)</f>
        <v>MUEBLES VARIOS DE OFICINA</v>
      </c>
      <c r="J22" s="98" t="str">
        <f t="shared" si="0"/>
        <v>Estudiantes y Graduados</v>
      </c>
      <c r="K22" s="98" t="s">
        <v>394</v>
      </c>
    </row>
    <row r="23" spans="2:11">
      <c r="B23" s="93"/>
      <c r="C23" s="99" t="s">
        <v>69</v>
      </c>
      <c r="D23" s="151">
        <v>10</v>
      </c>
      <c r="E23" s="100">
        <v>8000</v>
      </c>
      <c r="F23" s="97">
        <f t="shared" si="1"/>
        <v>80000</v>
      </c>
      <c r="G23" s="161" t="s">
        <v>128</v>
      </c>
      <c r="H23" s="101" t="s">
        <v>987</v>
      </c>
      <c r="I23" s="98" t="str">
        <f>VLOOKUP(H23,Presupuesto!$B$11:$C$565,2,0)</f>
        <v>EQUIPOS VARIOS DE OFICINA</v>
      </c>
      <c r="J23" s="98" t="str">
        <f t="shared" si="0"/>
        <v>Estudiantes y Graduados</v>
      </c>
      <c r="K23" s="98" t="s">
        <v>394</v>
      </c>
    </row>
    <row r="24" spans="2:11">
      <c r="B24" s="93"/>
      <c r="C24" s="99" t="s">
        <v>70</v>
      </c>
      <c r="D24" s="151"/>
      <c r="E24" s="100">
        <v>2000</v>
      </c>
      <c r="F24" s="97">
        <f t="shared" si="1"/>
        <v>0</v>
      </c>
      <c r="G24" s="161" t="s">
        <v>128</v>
      </c>
      <c r="H24" s="101" t="s">
        <v>987</v>
      </c>
      <c r="I24" s="98" t="str">
        <f>VLOOKUP(H24,Presupuesto!$B$11:$C$565,2,0)</f>
        <v>EQUIPOS VARIOS DE OFICINA</v>
      </c>
      <c r="J24" s="98" t="str">
        <f t="shared" si="0"/>
        <v>Estudiantes y Graduados</v>
      </c>
      <c r="K24" s="98" t="s">
        <v>402</v>
      </c>
    </row>
    <row r="25" spans="2:11">
      <c r="B25" s="93"/>
      <c r="C25" s="99" t="s">
        <v>71</v>
      </c>
      <c r="D25" s="151">
        <v>1</v>
      </c>
      <c r="E25" s="100">
        <v>5000</v>
      </c>
      <c r="F25" s="97">
        <f t="shared" si="1"/>
        <v>5000</v>
      </c>
      <c r="G25" s="161" t="s">
        <v>128</v>
      </c>
      <c r="H25" s="101" t="s">
        <v>987</v>
      </c>
      <c r="I25" s="98" t="str">
        <f>VLOOKUP(H25,Presupuesto!$B$11:$C$565,2,0)</f>
        <v>EQUIPOS VARIOS DE OFICINA</v>
      </c>
      <c r="J25" s="98" t="str">
        <f t="shared" si="0"/>
        <v>Estudiantes y Graduados</v>
      </c>
      <c r="K25" s="98" t="s">
        <v>398</v>
      </c>
    </row>
    <row r="26" spans="2:11" ht="15.75" thickBot="1">
      <c r="B26" s="93"/>
      <c r="C26" s="102" t="s">
        <v>72</v>
      </c>
      <c r="D26" s="159"/>
      <c r="E26" s="104">
        <v>100000</v>
      </c>
      <c r="F26" s="105">
        <f t="shared" si="1"/>
        <v>0</v>
      </c>
      <c r="G26" s="161" t="s">
        <v>128</v>
      </c>
      <c r="H26" s="106" t="s">
        <v>987</v>
      </c>
      <c r="I26" s="106" t="str">
        <f>VLOOKUP(H26,Presupuesto!$B$11:$C$565,2,0)</f>
        <v>EQUIPOS VARIOS DE OFICINA</v>
      </c>
      <c r="J26" s="106" t="str">
        <f t="shared" si="0"/>
        <v>Estudiantes y Graduados</v>
      </c>
      <c r="K26" s="124" t="s">
        <v>393</v>
      </c>
    </row>
    <row r="27" spans="2:11">
      <c r="B27" s="93"/>
    </row>
    <row r="28" spans="2:11" ht="15.75" thickBot="1">
      <c r="B28" s="93"/>
      <c r="C28" s="336"/>
      <c r="D28" s="337"/>
      <c r="E28" s="338"/>
      <c r="F28" s="338"/>
      <c r="G28" s="339"/>
      <c r="H28" s="338"/>
      <c r="I28" s="338"/>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69" t="str">
        <f>'5. Estudiantes y Graduados'!F11</f>
        <v>5.a.2</v>
      </c>
      <c r="E32" s="93"/>
      <c r="F32" s="93"/>
      <c r="G32" s="93"/>
      <c r="H32" s="76"/>
      <c r="I32" s="76"/>
      <c r="J32" s="76"/>
      <c r="K32" s="112"/>
    </row>
    <row r="33" spans="3:11" ht="18.7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Continuar el proceso de Depurar la información de los estudiantes de la UNAH a realizarse por personal de ésta Dirección.</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c r="C36" s="95" t="s">
        <v>63</v>
      </c>
      <c r="D36" s="158"/>
      <c r="E36" s="96">
        <v>2800</v>
      </c>
      <c r="F36" s="97">
        <f>D36*E36</f>
        <v>0</v>
      </c>
      <c r="G36" s="161"/>
      <c r="H36" s="98" t="s">
        <v>984</v>
      </c>
      <c r="I36" s="98" t="str">
        <f>VLOOKUP(H36,Presupuesto!$B$11:$C$565,2,0)</f>
        <v>MUEBLES VARIOS DE OFICINA</v>
      </c>
      <c r="J36" s="218" t="s">
        <v>1359</v>
      </c>
      <c r="K36" s="98" t="s">
        <v>403</v>
      </c>
    </row>
    <row r="37" spans="3:11">
      <c r="C37" s="99" t="s">
        <v>64</v>
      </c>
      <c r="D37" s="151"/>
      <c r="E37" s="100">
        <v>2400</v>
      </c>
      <c r="F37" s="97">
        <f>D37*E37</f>
        <v>0</v>
      </c>
      <c r="G37" s="161"/>
      <c r="H37" s="101" t="s">
        <v>984</v>
      </c>
      <c r="I37" s="98" t="str">
        <f>VLOOKUP(H37,Presupuesto!$B$11:$C$565,2,0)</f>
        <v>MUEBLES VARIOS DE OFICINA</v>
      </c>
      <c r="J37" s="98" t="str">
        <f>$J$36</f>
        <v>Estudiantes y Graduados</v>
      </c>
      <c r="K37" s="98" t="s">
        <v>411</v>
      </c>
    </row>
    <row r="38" spans="3:11">
      <c r="C38" s="99" t="s">
        <v>65</v>
      </c>
      <c r="D38" s="151"/>
      <c r="E38" s="100">
        <v>1000</v>
      </c>
      <c r="F38" s="97">
        <f t="shared" ref="F38:F45" si="2">D38*E38</f>
        <v>0</v>
      </c>
      <c r="G38" s="161"/>
      <c r="H38" s="101" t="s">
        <v>984</v>
      </c>
      <c r="I38" s="98" t="str">
        <f>VLOOKUP(H38,Presupuesto!$B$11:$C$565,2,0)</f>
        <v>MUEBLES VARIOS DE OFICINA</v>
      </c>
      <c r="J38" s="98" t="str">
        <f t="shared" ref="J38:J45" si="3">$J$36</f>
        <v>Estudiantes y Graduados</v>
      </c>
      <c r="K38" s="98" t="s">
        <v>394</v>
      </c>
    </row>
    <row r="39" spans="3:11">
      <c r="C39" s="99" t="s">
        <v>66</v>
      </c>
      <c r="D39" s="151"/>
      <c r="E39" s="100">
        <v>6000</v>
      </c>
      <c r="F39" s="97">
        <f t="shared" si="2"/>
        <v>0</v>
      </c>
      <c r="G39" s="161"/>
      <c r="H39" s="101" t="s">
        <v>984</v>
      </c>
      <c r="I39" s="98" t="str">
        <f>VLOOKUP(H39,Presupuesto!$B$11:$C$565,2,0)</f>
        <v>MUEBLES VARIOS DE OFICINA</v>
      </c>
      <c r="J39" s="98" t="str">
        <f t="shared" si="3"/>
        <v>Estudiantes y Graduados</v>
      </c>
      <c r="K39" s="98" t="s">
        <v>394</v>
      </c>
    </row>
    <row r="40" spans="3:11">
      <c r="C40" s="99" t="s">
        <v>67</v>
      </c>
      <c r="D40" s="151"/>
      <c r="E40" s="100">
        <v>3000</v>
      </c>
      <c r="F40" s="97">
        <f t="shared" si="2"/>
        <v>0</v>
      </c>
      <c r="G40" s="161"/>
      <c r="H40" s="101" t="s">
        <v>984</v>
      </c>
      <c r="I40" s="98" t="str">
        <f>VLOOKUP(H40,Presupuesto!$B$11:$C$565,2,0)</f>
        <v>MUEBLES VARIOS DE OFICINA</v>
      </c>
      <c r="J40" s="98" t="str">
        <f t="shared" si="3"/>
        <v>Estudiantes y Graduados</v>
      </c>
      <c r="K40" s="98" t="s">
        <v>394</v>
      </c>
    </row>
    <row r="41" spans="3:11">
      <c r="C41" s="99" t="s">
        <v>68</v>
      </c>
      <c r="D41" s="151"/>
      <c r="E41" s="100">
        <v>10000</v>
      </c>
      <c r="F41" s="97">
        <f t="shared" si="2"/>
        <v>0</v>
      </c>
      <c r="G41" s="161"/>
      <c r="H41" s="101" t="s">
        <v>984</v>
      </c>
      <c r="I41" s="98" t="str">
        <f>VLOOKUP(H41,Presupuesto!$B$11:$C$565,2,0)</f>
        <v>MUEBLES VARIOS DE OFICINA</v>
      </c>
      <c r="J41" s="98" t="str">
        <f t="shared" si="3"/>
        <v>Estudiantes y Graduados</v>
      </c>
      <c r="K41" s="98" t="s">
        <v>394</v>
      </c>
    </row>
    <row r="42" spans="3:11">
      <c r="C42" s="99" t="s">
        <v>69</v>
      </c>
      <c r="D42" s="151"/>
      <c r="E42" s="100">
        <v>8000</v>
      </c>
      <c r="F42" s="97">
        <f t="shared" si="2"/>
        <v>0</v>
      </c>
      <c r="G42" s="161"/>
      <c r="H42" s="101" t="s">
        <v>987</v>
      </c>
      <c r="I42" s="98" t="str">
        <f>VLOOKUP(H42,Presupuesto!$B$11:$C$565,2,0)</f>
        <v>EQUIPOS VARIOS DE OFICINA</v>
      </c>
      <c r="J42" s="98" t="str">
        <f t="shared" si="3"/>
        <v>Estudiantes y Graduados</v>
      </c>
      <c r="K42" s="98" t="s">
        <v>394</v>
      </c>
    </row>
    <row r="43" spans="3:11">
      <c r="C43" s="99" t="s">
        <v>70</v>
      </c>
      <c r="D43" s="151"/>
      <c r="E43" s="100">
        <v>2000</v>
      </c>
      <c r="F43" s="97">
        <f t="shared" si="2"/>
        <v>0</v>
      </c>
      <c r="G43" s="161"/>
      <c r="H43" s="101" t="s">
        <v>987</v>
      </c>
      <c r="I43" s="98" t="str">
        <f>VLOOKUP(H43,Presupuesto!$B$11:$C$565,2,0)</f>
        <v>EQUIPOS VARIOS DE OFICINA</v>
      </c>
      <c r="J43" s="98" t="str">
        <f t="shared" si="3"/>
        <v>Estudiantes y Graduados</v>
      </c>
      <c r="K43" s="98" t="s">
        <v>402</v>
      </c>
    </row>
    <row r="44" spans="3:11">
      <c r="C44" s="99" t="s">
        <v>71</v>
      </c>
      <c r="D44" s="151"/>
      <c r="E44" s="100">
        <v>5000</v>
      </c>
      <c r="F44" s="97">
        <f t="shared" si="2"/>
        <v>0</v>
      </c>
      <c r="G44" s="161"/>
      <c r="H44" s="101" t="s">
        <v>987</v>
      </c>
      <c r="I44" s="98" t="str">
        <f>VLOOKUP(H44,Presupuesto!$B$11:$C$565,2,0)</f>
        <v>EQUIPOS VARIOS DE OFICINA</v>
      </c>
      <c r="J44" s="98" t="str">
        <f t="shared" si="3"/>
        <v>Estudiantes y Graduados</v>
      </c>
      <c r="K44" s="98" t="s">
        <v>398</v>
      </c>
    </row>
    <row r="45" spans="3:11" ht="15.75" thickBot="1">
      <c r="C45" s="102" t="s">
        <v>72</v>
      </c>
      <c r="D45" s="159"/>
      <c r="E45" s="104">
        <v>100000</v>
      </c>
      <c r="F45" s="105">
        <f t="shared" si="2"/>
        <v>0</v>
      </c>
      <c r="G45" s="162"/>
      <c r="H45" s="106" t="s">
        <v>987</v>
      </c>
      <c r="I45" s="106" t="str">
        <f>VLOOKUP(H45,Presupuesto!$B$11:$C$565,2,0)</f>
        <v>EQUIPOS VARIOS DE OFICINA</v>
      </c>
      <c r="J45" s="106" t="str">
        <f t="shared" si="3"/>
        <v>Estudiantes y Graduados</v>
      </c>
      <c r="K45" s="124" t="s">
        <v>393</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69" t="str">
        <f>'5. Estudiantes y Graduados'!F12</f>
        <v>5.a.3</v>
      </c>
      <c r="E51" s="93"/>
      <c r="F51" s="93"/>
      <c r="G51" s="93"/>
      <c r="H51" s="76"/>
      <c r="I51" s="76"/>
      <c r="J51" s="76"/>
      <c r="K51" s="112"/>
    </row>
    <row r="52" spans="3:11" ht="18.7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Capacitar al personal de la Dirección para fortalecer sus habilidades y desarrollar en ellos nuevas competencias que contribuyan a mejorar cada uno de los servicios que brinda ésta Dirección, como ser: estadística, office, excel avanzado.</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c r="C55" s="95" t="s">
        <v>63</v>
      </c>
      <c r="D55" s="158"/>
      <c r="E55" s="96">
        <v>2800</v>
      </c>
      <c r="F55" s="97">
        <f>D55*E55</f>
        <v>0</v>
      </c>
      <c r="G55" s="161"/>
      <c r="H55" s="98" t="s">
        <v>984</v>
      </c>
      <c r="I55" s="98" t="str">
        <f>VLOOKUP(H55,Presupuesto!$B$11:$C$565,2,0)</f>
        <v>MUEBLES VARIOS DE OFICINA</v>
      </c>
      <c r="J55" s="218" t="s">
        <v>1359</v>
      </c>
      <c r="K55" s="98" t="s">
        <v>403</v>
      </c>
    </row>
    <row r="56" spans="3:11">
      <c r="C56" s="99" t="s">
        <v>64</v>
      </c>
      <c r="D56" s="151"/>
      <c r="E56" s="100">
        <v>2400</v>
      </c>
      <c r="F56" s="97">
        <f>D56*E56</f>
        <v>0</v>
      </c>
      <c r="G56" s="161"/>
      <c r="H56" s="101" t="s">
        <v>984</v>
      </c>
      <c r="I56" s="98" t="str">
        <f>VLOOKUP(H56,Presupuesto!$B$11:$C$565,2,0)</f>
        <v>MUEBLES VARIOS DE OFICINA</v>
      </c>
      <c r="J56" s="98" t="str">
        <f>$J$55</f>
        <v>Estudiantes y Graduados</v>
      </c>
      <c r="K56" s="98" t="s">
        <v>411</v>
      </c>
    </row>
    <row r="57" spans="3:11">
      <c r="C57" s="99" t="s">
        <v>65</v>
      </c>
      <c r="D57" s="151"/>
      <c r="E57" s="100">
        <v>1000</v>
      </c>
      <c r="F57" s="97">
        <f t="shared" ref="F57:F64" si="4">D57*E57</f>
        <v>0</v>
      </c>
      <c r="G57" s="161"/>
      <c r="H57" s="101" t="s">
        <v>984</v>
      </c>
      <c r="I57" s="98" t="str">
        <f>VLOOKUP(H57,Presupuesto!$B$11:$C$565,2,0)</f>
        <v>MUEBLES VARIOS DE OFICINA</v>
      </c>
      <c r="J57" s="98" t="str">
        <f t="shared" ref="J57:J64" si="5">$J$17</f>
        <v>Estudiantes y Graduados</v>
      </c>
      <c r="K57" s="98" t="s">
        <v>394</v>
      </c>
    </row>
    <row r="58" spans="3:11">
      <c r="C58" s="99" t="s">
        <v>66</v>
      </c>
      <c r="D58" s="151"/>
      <c r="E58" s="100">
        <v>6000</v>
      </c>
      <c r="F58" s="97">
        <f t="shared" si="4"/>
        <v>0</v>
      </c>
      <c r="G58" s="161"/>
      <c r="H58" s="101" t="s">
        <v>984</v>
      </c>
      <c r="I58" s="98" t="str">
        <f>VLOOKUP(H58,Presupuesto!$B$11:$C$565,2,0)</f>
        <v>MUEBLES VARIOS DE OFICINA</v>
      </c>
      <c r="J58" s="98" t="str">
        <f t="shared" si="5"/>
        <v>Estudiantes y Graduados</v>
      </c>
      <c r="K58" s="98" t="s">
        <v>394</v>
      </c>
    </row>
    <row r="59" spans="3:11">
      <c r="C59" s="99" t="s">
        <v>67</v>
      </c>
      <c r="D59" s="151"/>
      <c r="E59" s="100">
        <v>3000</v>
      </c>
      <c r="F59" s="97">
        <f t="shared" si="4"/>
        <v>0</v>
      </c>
      <c r="G59" s="161"/>
      <c r="H59" s="101" t="s">
        <v>984</v>
      </c>
      <c r="I59" s="98" t="str">
        <f>VLOOKUP(H59,Presupuesto!$B$11:$C$565,2,0)</f>
        <v>MUEBLES VARIOS DE OFICINA</v>
      </c>
      <c r="J59" s="98" t="str">
        <f t="shared" si="5"/>
        <v>Estudiantes y Graduados</v>
      </c>
      <c r="K59" s="98" t="s">
        <v>394</v>
      </c>
    </row>
    <row r="60" spans="3:11">
      <c r="C60" s="99" t="s">
        <v>68</v>
      </c>
      <c r="D60" s="151"/>
      <c r="E60" s="100">
        <v>10000</v>
      </c>
      <c r="F60" s="97">
        <f t="shared" si="4"/>
        <v>0</v>
      </c>
      <c r="G60" s="161"/>
      <c r="H60" s="101" t="s">
        <v>984</v>
      </c>
      <c r="I60" s="98" t="str">
        <f>VLOOKUP(H60,Presupuesto!$B$11:$C$565,2,0)</f>
        <v>MUEBLES VARIOS DE OFICINA</v>
      </c>
      <c r="J60" s="98" t="str">
        <f t="shared" si="5"/>
        <v>Estudiantes y Graduados</v>
      </c>
      <c r="K60" s="98" t="s">
        <v>394</v>
      </c>
    </row>
    <row r="61" spans="3:11">
      <c r="C61" s="99" t="s">
        <v>69</v>
      </c>
      <c r="D61" s="151"/>
      <c r="E61" s="100">
        <v>8000</v>
      </c>
      <c r="F61" s="97">
        <f t="shared" si="4"/>
        <v>0</v>
      </c>
      <c r="G61" s="161"/>
      <c r="H61" s="101" t="s">
        <v>987</v>
      </c>
      <c r="I61" s="98" t="str">
        <f>VLOOKUP(H61,Presupuesto!$B$11:$C$565,2,0)</f>
        <v>EQUIPOS VARIOS DE OFICINA</v>
      </c>
      <c r="J61" s="98" t="str">
        <f t="shared" si="5"/>
        <v>Estudiantes y Graduados</v>
      </c>
      <c r="K61" s="98" t="s">
        <v>394</v>
      </c>
    </row>
    <row r="62" spans="3:11">
      <c r="C62" s="99" t="s">
        <v>70</v>
      </c>
      <c r="D62" s="151"/>
      <c r="E62" s="100">
        <v>2000</v>
      </c>
      <c r="F62" s="97">
        <f t="shared" si="4"/>
        <v>0</v>
      </c>
      <c r="G62" s="161"/>
      <c r="H62" s="101" t="s">
        <v>987</v>
      </c>
      <c r="I62" s="98" t="str">
        <f>VLOOKUP(H62,Presupuesto!$B$11:$C$565,2,0)</f>
        <v>EQUIPOS VARIOS DE OFICINA</v>
      </c>
      <c r="J62" s="98" t="str">
        <f t="shared" si="5"/>
        <v>Estudiantes y Graduados</v>
      </c>
      <c r="K62" s="98" t="s">
        <v>402</v>
      </c>
    </row>
    <row r="63" spans="3:11">
      <c r="C63" s="99" t="s">
        <v>71</v>
      </c>
      <c r="D63" s="151"/>
      <c r="E63" s="100">
        <v>5000</v>
      </c>
      <c r="F63" s="97">
        <f t="shared" si="4"/>
        <v>0</v>
      </c>
      <c r="G63" s="161"/>
      <c r="H63" s="101" t="s">
        <v>987</v>
      </c>
      <c r="I63" s="98" t="str">
        <f>VLOOKUP(H63,Presupuesto!$B$11:$C$565,2,0)</f>
        <v>EQUIPOS VARIOS DE OFICINA</v>
      </c>
      <c r="J63" s="98" t="str">
        <f t="shared" si="5"/>
        <v>Estudiantes y Graduados</v>
      </c>
      <c r="K63" s="98" t="s">
        <v>398</v>
      </c>
    </row>
    <row r="64" spans="3:11" ht="15.75" thickBot="1">
      <c r="C64" s="102" t="s">
        <v>72</v>
      </c>
      <c r="D64" s="159"/>
      <c r="E64" s="104">
        <v>100000</v>
      </c>
      <c r="F64" s="105">
        <f t="shared" si="4"/>
        <v>0</v>
      </c>
      <c r="G64" s="162"/>
      <c r="H64" s="106" t="s">
        <v>987</v>
      </c>
      <c r="I64" s="106" t="str">
        <f>VLOOKUP(H64,Presupuesto!$B$11:$C$565,2,0)</f>
        <v>EQUIPOS VARIOS DE OFICINA</v>
      </c>
      <c r="J64" s="106" t="str">
        <f t="shared" si="5"/>
        <v>Estudiantes y Graduados</v>
      </c>
      <c r="K64" s="124" t="s">
        <v>393</v>
      </c>
    </row>
    <row r="66" spans="3:11" ht="15.75" thickBot="1">
      <c r="C66" s="336"/>
      <c r="D66" s="337"/>
      <c r="E66" s="338"/>
      <c r="F66" s="338"/>
      <c r="G66" s="339"/>
      <c r="H66" s="338"/>
      <c r="I66" s="338"/>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69" t="str">
        <f>'5. Estudiantes y Graduados'!F13</f>
        <v>5.a.4</v>
      </c>
      <c r="E70" s="93"/>
      <c r="F70" s="93"/>
      <c r="G70" s="93"/>
      <c r="H70" s="76"/>
      <c r="I70" s="76"/>
      <c r="J70" s="76"/>
      <c r="K70" s="112"/>
    </row>
    <row r="71" spans="3:11" ht="18.7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Continuar con las actividades  escaneo de expedientes estudiantiles de primer ingreso en Ciudad Universitaria.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c r="C74" s="95" t="s">
        <v>63</v>
      </c>
      <c r="D74" s="158"/>
      <c r="E74" s="96">
        <v>2800</v>
      </c>
      <c r="F74" s="97">
        <f>D74*E74</f>
        <v>0</v>
      </c>
      <c r="G74" s="161"/>
      <c r="H74" s="98" t="s">
        <v>984</v>
      </c>
      <c r="I74" s="98" t="str">
        <f>VLOOKUP(H74,Presupuesto!$B$11:$C$565,2,0)</f>
        <v>MUEBLES VARIOS DE OFICINA</v>
      </c>
      <c r="J74" s="218" t="s">
        <v>1359</v>
      </c>
      <c r="K74" s="98" t="s">
        <v>403</v>
      </c>
    </row>
    <row r="75" spans="3:11">
      <c r="C75" s="99" t="s">
        <v>64</v>
      </c>
      <c r="D75" s="151"/>
      <c r="E75" s="100">
        <v>2400</v>
      </c>
      <c r="F75" s="97">
        <f>D75*E75</f>
        <v>0</v>
      </c>
      <c r="G75" s="161"/>
      <c r="H75" s="101" t="s">
        <v>984</v>
      </c>
      <c r="I75" s="98" t="str">
        <f>VLOOKUP(H75,Presupuesto!$B$11:$C$565,2,0)</f>
        <v>MUEBLES VARIOS DE OFICINA</v>
      </c>
      <c r="J75" s="98" t="str">
        <f>$J$74</f>
        <v>Estudiantes y Graduados</v>
      </c>
      <c r="K75" s="98" t="s">
        <v>411</v>
      </c>
    </row>
    <row r="76" spans="3:11">
      <c r="C76" s="99" t="s">
        <v>65</v>
      </c>
      <c r="D76" s="151"/>
      <c r="E76" s="100">
        <v>1000</v>
      </c>
      <c r="F76" s="97">
        <f t="shared" ref="F76:F83" si="6">D76*E76</f>
        <v>0</v>
      </c>
      <c r="G76" s="161"/>
      <c r="H76" s="101" t="s">
        <v>984</v>
      </c>
      <c r="I76" s="98" t="str">
        <f>VLOOKUP(H76,Presupuesto!$B$11:$C$565,2,0)</f>
        <v>MUEBLES VARIOS DE OFICINA</v>
      </c>
      <c r="J76" s="98" t="str">
        <f t="shared" ref="J76:J83" si="7">$J$74</f>
        <v>Estudiantes y Graduados</v>
      </c>
      <c r="K76" s="98" t="s">
        <v>394</v>
      </c>
    </row>
    <row r="77" spans="3:11">
      <c r="C77" s="99" t="s">
        <v>66</v>
      </c>
      <c r="D77" s="151"/>
      <c r="E77" s="100">
        <v>6000</v>
      </c>
      <c r="F77" s="97">
        <f t="shared" si="6"/>
        <v>0</v>
      </c>
      <c r="G77" s="161"/>
      <c r="H77" s="101" t="s">
        <v>984</v>
      </c>
      <c r="I77" s="98" t="str">
        <f>VLOOKUP(H77,Presupuesto!$B$11:$C$565,2,0)</f>
        <v>MUEBLES VARIOS DE OFICINA</v>
      </c>
      <c r="J77" s="98" t="str">
        <f t="shared" si="7"/>
        <v>Estudiantes y Graduados</v>
      </c>
      <c r="K77" s="98" t="s">
        <v>394</v>
      </c>
    </row>
    <row r="78" spans="3:11">
      <c r="C78" s="99" t="s">
        <v>67</v>
      </c>
      <c r="D78" s="151"/>
      <c r="E78" s="100">
        <v>3000</v>
      </c>
      <c r="F78" s="97">
        <f t="shared" si="6"/>
        <v>0</v>
      </c>
      <c r="G78" s="161"/>
      <c r="H78" s="101" t="s">
        <v>984</v>
      </c>
      <c r="I78" s="98" t="str">
        <f>VLOOKUP(H78,Presupuesto!$B$11:$C$565,2,0)</f>
        <v>MUEBLES VARIOS DE OFICINA</v>
      </c>
      <c r="J78" s="98" t="str">
        <f t="shared" si="7"/>
        <v>Estudiantes y Graduados</v>
      </c>
      <c r="K78" s="98" t="s">
        <v>394</v>
      </c>
    </row>
    <row r="79" spans="3:11">
      <c r="C79" s="99" t="s">
        <v>68</v>
      </c>
      <c r="D79" s="151"/>
      <c r="E79" s="100">
        <v>10000</v>
      </c>
      <c r="F79" s="97">
        <f t="shared" si="6"/>
        <v>0</v>
      </c>
      <c r="G79" s="161"/>
      <c r="H79" s="101" t="s">
        <v>984</v>
      </c>
      <c r="I79" s="98" t="str">
        <f>VLOOKUP(H79,Presupuesto!$B$11:$C$565,2,0)</f>
        <v>MUEBLES VARIOS DE OFICINA</v>
      </c>
      <c r="J79" s="98" t="str">
        <f t="shared" si="7"/>
        <v>Estudiantes y Graduados</v>
      </c>
      <c r="K79" s="98" t="s">
        <v>394</v>
      </c>
    </row>
    <row r="80" spans="3:11">
      <c r="C80" s="99" t="s">
        <v>69</v>
      </c>
      <c r="D80" s="151"/>
      <c r="E80" s="100">
        <v>8000</v>
      </c>
      <c r="F80" s="97">
        <f t="shared" si="6"/>
        <v>0</v>
      </c>
      <c r="G80" s="161"/>
      <c r="H80" s="101" t="s">
        <v>987</v>
      </c>
      <c r="I80" s="98" t="str">
        <f>VLOOKUP(H80,Presupuesto!$B$11:$C$565,2,0)</f>
        <v>EQUIPOS VARIOS DE OFICINA</v>
      </c>
      <c r="J80" s="98" t="str">
        <f t="shared" si="7"/>
        <v>Estudiantes y Graduados</v>
      </c>
      <c r="K80" s="98" t="s">
        <v>394</v>
      </c>
    </row>
    <row r="81" spans="3:11">
      <c r="C81" s="99" t="s">
        <v>70</v>
      </c>
      <c r="D81" s="151"/>
      <c r="E81" s="100">
        <v>2000</v>
      </c>
      <c r="F81" s="97">
        <f t="shared" si="6"/>
        <v>0</v>
      </c>
      <c r="G81" s="161"/>
      <c r="H81" s="101" t="s">
        <v>987</v>
      </c>
      <c r="I81" s="98" t="str">
        <f>VLOOKUP(H81,Presupuesto!$B$11:$C$565,2,0)</f>
        <v>EQUIPOS VARIOS DE OFICINA</v>
      </c>
      <c r="J81" s="98" t="str">
        <f t="shared" si="7"/>
        <v>Estudiantes y Graduados</v>
      </c>
      <c r="K81" s="98" t="s">
        <v>402</v>
      </c>
    </row>
    <row r="82" spans="3:11">
      <c r="C82" s="99" t="s">
        <v>71</v>
      </c>
      <c r="D82" s="151"/>
      <c r="E82" s="100">
        <v>5000</v>
      </c>
      <c r="F82" s="97">
        <f t="shared" si="6"/>
        <v>0</v>
      </c>
      <c r="G82" s="161"/>
      <c r="H82" s="101" t="s">
        <v>987</v>
      </c>
      <c r="I82" s="98" t="str">
        <f>VLOOKUP(H82,Presupuesto!$B$11:$C$565,2,0)</f>
        <v>EQUIPOS VARIOS DE OFICINA</v>
      </c>
      <c r="J82" s="98" t="str">
        <f t="shared" si="7"/>
        <v>Estudiantes y Graduados</v>
      </c>
      <c r="K82" s="98" t="s">
        <v>398</v>
      </c>
    </row>
    <row r="83" spans="3:11" ht="15.75" thickBot="1">
      <c r="C83" s="102" t="s">
        <v>72</v>
      </c>
      <c r="D83" s="159"/>
      <c r="E83" s="104">
        <v>100000</v>
      </c>
      <c r="F83" s="105">
        <f t="shared" si="6"/>
        <v>0</v>
      </c>
      <c r="G83" s="162"/>
      <c r="H83" s="106" t="s">
        <v>987</v>
      </c>
      <c r="I83" s="106" t="str">
        <f>VLOOKUP(H83,Presupuesto!$B$11:$C$565,2,0)</f>
        <v>EQUIPOS VARIOS DE OFICINA</v>
      </c>
      <c r="J83" s="106" t="str">
        <f t="shared" si="7"/>
        <v>Estudiantes y Graduados</v>
      </c>
      <c r="K83" s="124" t="s">
        <v>393</v>
      </c>
    </row>
    <row r="85" spans="3:11" ht="15.75" thickBot="1"/>
    <row r="86" spans="3:11" ht="15.75" thickBot="1">
      <c r="C86" s="29" t="s">
        <v>43</v>
      </c>
      <c r="D86" s="30">
        <f>SUM(F93:F102)</f>
        <v>34400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69" t="str">
        <f>'5. Estudiantes y Graduados'!F14</f>
        <v>5.a.5</v>
      </c>
      <c r="E89" s="93"/>
      <c r="F89" s="93"/>
      <c r="G89" s="93"/>
      <c r="H89" s="76"/>
      <c r="I89" s="76"/>
      <c r="J89" s="76"/>
      <c r="K89" s="112"/>
    </row>
    <row r="90" spans="3:11" ht="18.7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Compra de suministro, equipo y mobiliario necesario para la conservación y protección de los expedientes estudiantiles y documentos.</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c r="C93" s="95" t="s">
        <v>63</v>
      </c>
      <c r="D93" s="158"/>
      <c r="E93" s="96">
        <v>2800</v>
      </c>
      <c r="F93" s="97">
        <f>D93*E93</f>
        <v>0</v>
      </c>
      <c r="G93" s="161" t="s">
        <v>1698</v>
      </c>
      <c r="H93" s="98" t="s">
        <v>984</v>
      </c>
      <c r="I93" s="98" t="str">
        <f>VLOOKUP(H93,Presupuesto!$B$11:$C$565,2,0)</f>
        <v>MUEBLES VARIOS DE OFICINA</v>
      </c>
      <c r="J93" s="218" t="s">
        <v>1359</v>
      </c>
      <c r="K93" s="98" t="s">
        <v>403</v>
      </c>
    </row>
    <row r="94" spans="3:11">
      <c r="C94" s="99" t="s">
        <v>64</v>
      </c>
      <c r="D94" s="151">
        <v>6</v>
      </c>
      <c r="E94" s="100">
        <v>2400</v>
      </c>
      <c r="F94" s="97">
        <f>D94*E94</f>
        <v>14400</v>
      </c>
      <c r="G94" s="161" t="s">
        <v>1698</v>
      </c>
      <c r="H94" s="101" t="s">
        <v>984</v>
      </c>
      <c r="I94" s="98" t="str">
        <f>VLOOKUP(H94,Presupuesto!$B$11:$C$565,2,0)</f>
        <v>MUEBLES VARIOS DE OFICINA</v>
      </c>
      <c r="J94" s="98" t="str">
        <f>$J$93</f>
        <v>Estudiantes y Graduados</v>
      </c>
      <c r="K94" s="98" t="s">
        <v>411</v>
      </c>
    </row>
    <row r="95" spans="3:11">
      <c r="C95" s="99" t="s">
        <v>65</v>
      </c>
      <c r="D95" s="151"/>
      <c r="E95" s="100">
        <v>1000</v>
      </c>
      <c r="F95" s="97">
        <f t="shared" ref="F95:F102" si="8">D95*E95</f>
        <v>0</v>
      </c>
      <c r="G95" s="161" t="s">
        <v>1698</v>
      </c>
      <c r="H95" s="101" t="s">
        <v>984</v>
      </c>
      <c r="I95" s="98" t="str">
        <f>VLOOKUP(H95,Presupuesto!$B$11:$C$565,2,0)</f>
        <v>MUEBLES VARIOS DE OFICINA</v>
      </c>
      <c r="J95" s="98" t="str">
        <f t="shared" ref="J95:J102" si="9">$J$93</f>
        <v>Estudiantes y Graduados</v>
      </c>
      <c r="K95" s="98" t="s">
        <v>394</v>
      </c>
    </row>
    <row r="96" spans="3:11">
      <c r="C96" s="99" t="s">
        <v>66</v>
      </c>
      <c r="D96" s="151"/>
      <c r="E96" s="100">
        <v>6000</v>
      </c>
      <c r="F96" s="97">
        <f t="shared" si="8"/>
        <v>0</v>
      </c>
      <c r="G96" s="161" t="s">
        <v>1698</v>
      </c>
      <c r="H96" s="101" t="s">
        <v>984</v>
      </c>
      <c r="I96" s="98" t="str">
        <f>VLOOKUP(H96,Presupuesto!$B$11:$C$565,2,0)</f>
        <v>MUEBLES VARIOS DE OFICINA</v>
      </c>
      <c r="J96" s="98" t="str">
        <f t="shared" si="9"/>
        <v>Estudiantes y Graduados</v>
      </c>
      <c r="K96" s="98" t="s">
        <v>394</v>
      </c>
    </row>
    <row r="97" spans="3:11">
      <c r="C97" s="99" t="s">
        <v>67</v>
      </c>
      <c r="D97" s="151"/>
      <c r="E97" s="100">
        <v>3000</v>
      </c>
      <c r="F97" s="97">
        <f t="shared" si="8"/>
        <v>0</v>
      </c>
      <c r="G97" s="161" t="s">
        <v>1698</v>
      </c>
      <c r="H97" s="101" t="s">
        <v>984</v>
      </c>
      <c r="I97" s="98" t="str">
        <f>VLOOKUP(H97,Presupuesto!$B$11:$C$565,2,0)</f>
        <v>MUEBLES VARIOS DE OFICINA</v>
      </c>
      <c r="J97" s="98" t="str">
        <f t="shared" si="9"/>
        <v>Estudiantes y Graduados</v>
      </c>
      <c r="K97" s="98" t="s">
        <v>394</v>
      </c>
    </row>
    <row r="98" spans="3:11">
      <c r="C98" s="99" t="s">
        <v>68</v>
      </c>
      <c r="D98" s="151">
        <v>2</v>
      </c>
      <c r="E98" s="100">
        <v>10000</v>
      </c>
      <c r="F98" s="97">
        <f t="shared" si="8"/>
        <v>20000</v>
      </c>
      <c r="G98" s="161" t="s">
        <v>1698</v>
      </c>
      <c r="H98" s="101" t="s">
        <v>984</v>
      </c>
      <c r="I98" s="98" t="str">
        <f>VLOOKUP(H98,Presupuesto!$B$11:$C$565,2,0)</f>
        <v>MUEBLES VARIOS DE OFICINA</v>
      </c>
      <c r="J98" s="98" t="str">
        <f t="shared" si="9"/>
        <v>Estudiantes y Graduados</v>
      </c>
      <c r="K98" s="98" t="s">
        <v>394</v>
      </c>
    </row>
    <row r="99" spans="3:11">
      <c r="C99" s="99" t="s">
        <v>69</v>
      </c>
      <c r="D99" s="151"/>
      <c r="E99" s="100">
        <v>8000</v>
      </c>
      <c r="F99" s="97">
        <f t="shared" si="8"/>
        <v>0</v>
      </c>
      <c r="G99" s="161" t="s">
        <v>1698</v>
      </c>
      <c r="H99" s="101" t="s">
        <v>987</v>
      </c>
      <c r="I99" s="98" t="str">
        <f>VLOOKUP(H99,Presupuesto!$B$11:$C$565,2,0)</f>
        <v>EQUIPOS VARIOS DE OFICINA</v>
      </c>
      <c r="J99" s="98" t="str">
        <f t="shared" si="9"/>
        <v>Estudiantes y Graduados</v>
      </c>
      <c r="K99" s="98" t="s">
        <v>394</v>
      </c>
    </row>
    <row r="100" spans="3:11">
      <c r="C100" s="99" t="s">
        <v>70</v>
      </c>
      <c r="D100" s="151"/>
      <c r="E100" s="100">
        <v>2000</v>
      </c>
      <c r="F100" s="97">
        <f t="shared" si="8"/>
        <v>0</v>
      </c>
      <c r="G100" s="161" t="s">
        <v>1698</v>
      </c>
      <c r="H100" s="101" t="s">
        <v>987</v>
      </c>
      <c r="I100" s="98" t="str">
        <f>VLOOKUP(H100,Presupuesto!$B$11:$C$565,2,0)</f>
        <v>EQUIPOS VARIOS DE OFICINA</v>
      </c>
      <c r="J100" s="98" t="str">
        <f t="shared" si="9"/>
        <v>Estudiantes y Graduados</v>
      </c>
      <c r="K100" s="98" t="s">
        <v>402</v>
      </c>
    </row>
    <row r="101" spans="3:11">
      <c r="C101" s="99" t="s">
        <v>71</v>
      </c>
      <c r="D101" s="151"/>
      <c r="E101" s="100">
        <v>5000</v>
      </c>
      <c r="F101" s="97">
        <f t="shared" si="8"/>
        <v>0</v>
      </c>
      <c r="G101" s="161" t="s">
        <v>1698</v>
      </c>
      <c r="H101" s="101" t="s">
        <v>987</v>
      </c>
      <c r="I101" s="98" t="str">
        <f>VLOOKUP(H101,Presupuesto!$B$11:$C$565,2,0)</f>
        <v>EQUIPOS VARIOS DE OFICINA</v>
      </c>
      <c r="J101" s="98" t="str">
        <f t="shared" si="9"/>
        <v>Estudiantes y Graduados</v>
      </c>
      <c r="K101" s="98" t="s">
        <v>398</v>
      </c>
    </row>
    <row r="102" spans="3:11" ht="15.75" thickBot="1">
      <c r="C102" s="102" t="s">
        <v>72</v>
      </c>
      <c r="D102" s="159"/>
      <c r="E102" s="104">
        <v>100000</v>
      </c>
      <c r="F102" s="105">
        <f t="shared" si="8"/>
        <v>0</v>
      </c>
      <c r="G102" s="161" t="s">
        <v>1698</v>
      </c>
      <c r="H102" s="106" t="s">
        <v>987</v>
      </c>
      <c r="I102" s="106" t="str">
        <f>VLOOKUP(H102,Presupuesto!$B$11:$C$565,2,0)</f>
        <v>EQUIPOS VARIOS DE OFICINA</v>
      </c>
      <c r="J102" s="106" t="str">
        <f t="shared" si="9"/>
        <v>Estudiantes y Graduados</v>
      </c>
      <c r="K102" s="124" t="s">
        <v>393</v>
      </c>
    </row>
    <row r="104" spans="3:11" ht="15.75" thickBot="1">
      <c r="C104" s="336"/>
      <c r="D104" s="337"/>
      <c r="E104" s="338"/>
      <c r="F104" s="338"/>
      <c r="G104" s="339"/>
      <c r="H104" s="338"/>
      <c r="I104" s="338"/>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69" t="str">
        <f>'5. Estudiantes y Graduados'!F15</f>
        <v>5.a.6</v>
      </c>
      <c r="E108" s="93"/>
      <c r="F108" s="93"/>
      <c r="G108" s="93"/>
      <c r="H108" s="76"/>
      <c r="I108" s="76"/>
      <c r="J108" s="76"/>
      <c r="K108" s="112"/>
    </row>
    <row r="109" spans="3:11" ht="18.7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Actualizar y comprar equipo y suminitros necesarios para proceder a la captura de datos, impresión y entrega de carné a los estudiantes, empleados y demas personas que visiten la institución a nivel nacional.</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130</v>
      </c>
      <c r="H111" s="128" t="s">
        <v>46</v>
      </c>
      <c r="I111" s="128" t="s">
        <v>131</v>
      </c>
      <c r="J111" s="128" t="s">
        <v>409</v>
      </c>
      <c r="K111" s="128" t="s">
        <v>410</v>
      </c>
    </row>
    <row r="112" spans="3:11">
      <c r="C112" s="95" t="s">
        <v>63</v>
      </c>
      <c r="D112" s="158"/>
      <c r="E112" s="96">
        <v>2800</v>
      </c>
      <c r="F112" s="97">
        <f>D112*E112</f>
        <v>0</v>
      </c>
      <c r="G112" s="161"/>
      <c r="H112" s="98" t="s">
        <v>984</v>
      </c>
      <c r="I112" s="98" t="str">
        <f>VLOOKUP(H112,Presupuesto!$B$11:$C$565,2,0)</f>
        <v>MUEBLES VARIOS DE OFICINA</v>
      </c>
      <c r="J112" s="218" t="s">
        <v>1359</v>
      </c>
      <c r="K112" s="98" t="s">
        <v>403</v>
      </c>
    </row>
    <row r="113" spans="3:11">
      <c r="C113" s="99" t="s">
        <v>64</v>
      </c>
      <c r="D113" s="151"/>
      <c r="E113" s="100">
        <v>2400</v>
      </c>
      <c r="F113" s="97">
        <f>D113*E113</f>
        <v>0</v>
      </c>
      <c r="G113" s="161"/>
      <c r="H113" s="101" t="s">
        <v>984</v>
      </c>
      <c r="I113" s="98" t="str">
        <f>VLOOKUP(H113,Presupuesto!$B$11:$C$565,2,0)</f>
        <v>MUEBLES VARIOS DE OFICINA</v>
      </c>
      <c r="J113" s="98" t="str">
        <f>$J$112</f>
        <v>Estudiantes y Graduados</v>
      </c>
      <c r="K113" s="98" t="s">
        <v>411</v>
      </c>
    </row>
    <row r="114" spans="3:1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Estudiantes y Graduados</v>
      </c>
      <c r="K114" s="98" t="s">
        <v>394</v>
      </c>
    </row>
    <row r="115" spans="3:11">
      <c r="C115" s="99" t="s">
        <v>66</v>
      </c>
      <c r="D115" s="151"/>
      <c r="E115" s="100">
        <v>6000</v>
      </c>
      <c r="F115" s="97">
        <f t="shared" si="10"/>
        <v>0</v>
      </c>
      <c r="G115" s="161"/>
      <c r="H115" s="101" t="s">
        <v>984</v>
      </c>
      <c r="I115" s="98" t="str">
        <f>VLOOKUP(H115,Presupuesto!$B$11:$C$565,2,0)</f>
        <v>MUEBLES VARIOS DE OFICINA</v>
      </c>
      <c r="J115" s="98" t="str">
        <f t="shared" si="11"/>
        <v>Estudiantes y Graduados</v>
      </c>
      <c r="K115" s="98" t="s">
        <v>394</v>
      </c>
    </row>
    <row r="116" spans="3:11">
      <c r="C116" s="99" t="s">
        <v>67</v>
      </c>
      <c r="D116" s="151"/>
      <c r="E116" s="100">
        <v>3000</v>
      </c>
      <c r="F116" s="97">
        <f t="shared" si="10"/>
        <v>0</v>
      </c>
      <c r="G116" s="161"/>
      <c r="H116" s="101" t="s">
        <v>984</v>
      </c>
      <c r="I116" s="98" t="str">
        <f>VLOOKUP(H116,Presupuesto!$B$11:$C$565,2,0)</f>
        <v>MUEBLES VARIOS DE OFICINA</v>
      </c>
      <c r="J116" s="98" t="str">
        <f t="shared" si="11"/>
        <v>Estudiantes y Graduados</v>
      </c>
      <c r="K116" s="98" t="s">
        <v>394</v>
      </c>
    </row>
    <row r="117" spans="3:11">
      <c r="C117" s="99" t="s">
        <v>68</v>
      </c>
      <c r="D117" s="151"/>
      <c r="E117" s="100">
        <v>10000</v>
      </c>
      <c r="F117" s="97">
        <f t="shared" si="10"/>
        <v>0</v>
      </c>
      <c r="G117" s="161"/>
      <c r="H117" s="101" t="s">
        <v>984</v>
      </c>
      <c r="I117" s="98" t="str">
        <f>VLOOKUP(H117,Presupuesto!$B$11:$C$565,2,0)</f>
        <v>MUEBLES VARIOS DE OFICINA</v>
      </c>
      <c r="J117" s="98" t="str">
        <f t="shared" si="11"/>
        <v>Estudiantes y Graduados</v>
      </c>
      <c r="K117" s="98" t="s">
        <v>394</v>
      </c>
    </row>
    <row r="118" spans="3:11">
      <c r="C118" s="99" t="s">
        <v>69</v>
      </c>
      <c r="D118" s="151"/>
      <c r="E118" s="100">
        <v>8000</v>
      </c>
      <c r="F118" s="97">
        <f t="shared" si="10"/>
        <v>0</v>
      </c>
      <c r="G118" s="161"/>
      <c r="H118" s="101" t="s">
        <v>987</v>
      </c>
      <c r="I118" s="98" t="str">
        <f>VLOOKUP(H118,Presupuesto!$B$11:$C$565,2,0)</f>
        <v>EQUIPOS VARIOS DE OFICINA</v>
      </c>
      <c r="J118" s="98" t="str">
        <f t="shared" si="11"/>
        <v>Estudiantes y Graduados</v>
      </c>
      <c r="K118" s="98" t="s">
        <v>394</v>
      </c>
    </row>
    <row r="119" spans="3:11">
      <c r="C119" s="99" t="s">
        <v>70</v>
      </c>
      <c r="D119" s="151"/>
      <c r="E119" s="100">
        <v>2000</v>
      </c>
      <c r="F119" s="97">
        <f t="shared" si="10"/>
        <v>0</v>
      </c>
      <c r="G119" s="161"/>
      <c r="H119" s="101" t="s">
        <v>987</v>
      </c>
      <c r="I119" s="98" t="str">
        <f>VLOOKUP(H119,Presupuesto!$B$11:$C$565,2,0)</f>
        <v>EQUIPOS VARIOS DE OFICINA</v>
      </c>
      <c r="J119" s="98" t="str">
        <f t="shared" si="11"/>
        <v>Estudiantes y Graduados</v>
      </c>
      <c r="K119" s="98" t="s">
        <v>402</v>
      </c>
    </row>
    <row r="120" spans="3:11">
      <c r="C120" s="99" t="s">
        <v>71</v>
      </c>
      <c r="D120" s="151"/>
      <c r="E120" s="100">
        <v>5000</v>
      </c>
      <c r="F120" s="97">
        <f t="shared" si="10"/>
        <v>0</v>
      </c>
      <c r="G120" s="161"/>
      <c r="H120" s="101" t="s">
        <v>987</v>
      </c>
      <c r="I120" s="98" t="str">
        <f>VLOOKUP(H120,Presupuesto!$B$11:$C$565,2,0)</f>
        <v>EQUIPOS VARIOS DE OFICINA</v>
      </c>
      <c r="J120" s="98" t="str">
        <f t="shared" si="11"/>
        <v>Estudiantes y Graduados</v>
      </c>
      <c r="K120" s="98" t="s">
        <v>398</v>
      </c>
    </row>
    <row r="121" spans="3:11" ht="15.75" thickBot="1">
      <c r="C121" s="102" t="s">
        <v>72</v>
      </c>
      <c r="D121" s="159"/>
      <c r="E121" s="104">
        <v>100000</v>
      </c>
      <c r="F121" s="105">
        <f t="shared" si="10"/>
        <v>0</v>
      </c>
      <c r="G121" s="162"/>
      <c r="H121" s="106" t="s">
        <v>987</v>
      </c>
      <c r="I121" s="106" t="str">
        <f>VLOOKUP(H121,Presupuesto!$B$11:$C$565,2,0)</f>
        <v>EQUIPOS VARIOS DE OFICINA</v>
      </c>
      <c r="J121" s="106" t="str">
        <f t="shared" si="11"/>
        <v>Estudiantes y Graduados</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69" t="str">
        <f>'5. Estudiantes y Graduados'!F16</f>
        <v>5.a.7</v>
      </c>
      <c r="E127" s="93"/>
      <c r="F127" s="93"/>
      <c r="G127" s="93"/>
      <c r="H127" s="76"/>
      <c r="I127" s="76"/>
      <c r="J127" s="76"/>
      <c r="K127" s="112"/>
    </row>
    <row r="128" spans="3:11" ht="18.7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130</v>
      </c>
      <c r="H130" s="128" t="s">
        <v>46</v>
      </c>
      <c r="I130" s="128" t="s">
        <v>131</v>
      </c>
      <c r="J130" s="128" t="s">
        <v>409</v>
      </c>
      <c r="K130" s="128" t="s">
        <v>410</v>
      </c>
    </row>
    <row r="131" spans="3:11">
      <c r="C131" s="95" t="s">
        <v>63</v>
      </c>
      <c r="D131" s="158"/>
      <c r="E131" s="96">
        <v>2800</v>
      </c>
      <c r="F131" s="97">
        <f>D131*E131</f>
        <v>0</v>
      </c>
      <c r="G131" s="161"/>
      <c r="H131" s="98" t="s">
        <v>984</v>
      </c>
      <c r="I131" s="98" t="str">
        <f>VLOOKUP(H131,Presupuesto!$B$11:$C$565,2,0)</f>
        <v>MUEBLES VARIOS DE OFICINA</v>
      </c>
      <c r="J131" s="218" t="s">
        <v>1359</v>
      </c>
      <c r="K131" s="98" t="s">
        <v>403</v>
      </c>
    </row>
    <row r="132" spans="3:11">
      <c r="C132" s="99" t="s">
        <v>64</v>
      </c>
      <c r="D132" s="151"/>
      <c r="E132" s="100">
        <v>2400</v>
      </c>
      <c r="F132" s="97">
        <f>D132*E132</f>
        <v>0</v>
      </c>
      <c r="G132" s="161"/>
      <c r="H132" s="101" t="s">
        <v>984</v>
      </c>
      <c r="I132" s="98" t="str">
        <f>VLOOKUP(H132,Presupuesto!$B$11:$C$565,2,0)</f>
        <v>MUEBLES VARIOS DE OFICINA</v>
      </c>
      <c r="J132" s="98" t="str">
        <f>$J$131</f>
        <v>Estudiantes y Graduados</v>
      </c>
      <c r="K132" s="98" t="s">
        <v>411</v>
      </c>
    </row>
    <row r="133" spans="3:1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Estudiantes y Graduados</v>
      </c>
      <c r="K133" s="98" t="s">
        <v>394</v>
      </c>
    </row>
    <row r="134" spans="3:11">
      <c r="C134" s="99" t="s">
        <v>66</v>
      </c>
      <c r="D134" s="151"/>
      <c r="E134" s="100">
        <v>6000</v>
      </c>
      <c r="F134" s="97">
        <f t="shared" si="12"/>
        <v>0</v>
      </c>
      <c r="G134" s="161"/>
      <c r="H134" s="101" t="s">
        <v>984</v>
      </c>
      <c r="I134" s="98" t="str">
        <f>VLOOKUP(H134,Presupuesto!$B$11:$C$565,2,0)</f>
        <v>MUEBLES VARIOS DE OFICINA</v>
      </c>
      <c r="J134" s="98" t="str">
        <f t="shared" si="13"/>
        <v>Estudiantes y Graduados</v>
      </c>
      <c r="K134" s="98" t="s">
        <v>394</v>
      </c>
    </row>
    <row r="135" spans="3:11">
      <c r="C135" s="99" t="s">
        <v>67</v>
      </c>
      <c r="D135" s="151"/>
      <c r="E135" s="100">
        <v>3000</v>
      </c>
      <c r="F135" s="97">
        <f t="shared" si="12"/>
        <v>0</v>
      </c>
      <c r="G135" s="161"/>
      <c r="H135" s="101" t="s">
        <v>984</v>
      </c>
      <c r="I135" s="98" t="str">
        <f>VLOOKUP(H135,Presupuesto!$B$11:$C$565,2,0)</f>
        <v>MUEBLES VARIOS DE OFICINA</v>
      </c>
      <c r="J135" s="98" t="str">
        <f t="shared" si="13"/>
        <v>Estudiantes y Graduados</v>
      </c>
      <c r="K135" s="98" t="s">
        <v>394</v>
      </c>
    </row>
    <row r="136" spans="3:11">
      <c r="C136" s="99" t="s">
        <v>68</v>
      </c>
      <c r="D136" s="151"/>
      <c r="E136" s="100">
        <v>10000</v>
      </c>
      <c r="F136" s="97">
        <f t="shared" si="12"/>
        <v>0</v>
      </c>
      <c r="G136" s="161"/>
      <c r="H136" s="101" t="s">
        <v>984</v>
      </c>
      <c r="I136" s="98" t="str">
        <f>VLOOKUP(H136,Presupuesto!$B$11:$C$565,2,0)</f>
        <v>MUEBLES VARIOS DE OFICINA</v>
      </c>
      <c r="J136" s="98" t="str">
        <f t="shared" si="13"/>
        <v>Estudiantes y Graduados</v>
      </c>
      <c r="K136" s="98" t="s">
        <v>394</v>
      </c>
    </row>
    <row r="137" spans="3:11">
      <c r="C137" s="99" t="s">
        <v>69</v>
      </c>
      <c r="D137" s="151"/>
      <c r="E137" s="100">
        <v>8000</v>
      </c>
      <c r="F137" s="97">
        <f t="shared" si="12"/>
        <v>0</v>
      </c>
      <c r="G137" s="161"/>
      <c r="H137" s="101" t="s">
        <v>987</v>
      </c>
      <c r="I137" s="98" t="str">
        <f>VLOOKUP(H137,Presupuesto!$B$11:$C$565,2,0)</f>
        <v>EQUIPOS VARIOS DE OFICINA</v>
      </c>
      <c r="J137" s="98" t="str">
        <f t="shared" si="13"/>
        <v>Estudiantes y Graduados</v>
      </c>
      <c r="K137" s="98" t="s">
        <v>394</v>
      </c>
    </row>
    <row r="138" spans="3:11">
      <c r="C138" s="99" t="s">
        <v>70</v>
      </c>
      <c r="D138" s="151"/>
      <c r="E138" s="100">
        <v>2000</v>
      </c>
      <c r="F138" s="97">
        <f t="shared" si="12"/>
        <v>0</v>
      </c>
      <c r="G138" s="161"/>
      <c r="H138" s="101" t="s">
        <v>987</v>
      </c>
      <c r="I138" s="98" t="str">
        <f>VLOOKUP(H138,Presupuesto!$B$11:$C$565,2,0)</f>
        <v>EQUIPOS VARIOS DE OFICINA</v>
      </c>
      <c r="J138" s="98" t="str">
        <f t="shared" si="13"/>
        <v>Estudiantes y Graduados</v>
      </c>
      <c r="K138" s="98" t="s">
        <v>402</v>
      </c>
    </row>
    <row r="139" spans="3:11">
      <c r="C139" s="99" t="s">
        <v>71</v>
      </c>
      <c r="D139" s="151"/>
      <c r="E139" s="100">
        <v>5000</v>
      </c>
      <c r="F139" s="97">
        <f t="shared" si="12"/>
        <v>0</v>
      </c>
      <c r="G139" s="161"/>
      <c r="H139" s="101" t="s">
        <v>987</v>
      </c>
      <c r="I139" s="98" t="str">
        <f>VLOOKUP(H139,Presupuesto!$B$11:$C$565,2,0)</f>
        <v>EQUIPOS VARIOS DE OFICINA</v>
      </c>
      <c r="J139" s="98" t="str">
        <f t="shared" si="13"/>
        <v>Estudiantes y Graduados</v>
      </c>
      <c r="K139" s="98" t="s">
        <v>398</v>
      </c>
    </row>
    <row r="140" spans="3:11" ht="15.75" thickBot="1">
      <c r="C140" s="102" t="s">
        <v>72</v>
      </c>
      <c r="D140" s="159"/>
      <c r="E140" s="104">
        <v>100000</v>
      </c>
      <c r="F140" s="105">
        <f t="shared" si="12"/>
        <v>0</v>
      </c>
      <c r="G140" s="162"/>
      <c r="H140" s="106" t="s">
        <v>987</v>
      </c>
      <c r="I140" s="106" t="str">
        <f>VLOOKUP(H140,Presupuesto!$B$11:$C$565,2,0)</f>
        <v>EQUIPOS VARIOS DE OFICINA</v>
      </c>
      <c r="J140" s="106" t="str">
        <f t="shared" si="13"/>
        <v>Estudiantes y Graduados</v>
      </c>
      <c r="K140" s="124" t="s">
        <v>393</v>
      </c>
    </row>
    <row r="142" spans="3:11" ht="15.75" thickBot="1">
      <c r="C142" s="336"/>
      <c r="D142" s="337"/>
      <c r="E142" s="338"/>
      <c r="F142" s="338"/>
      <c r="G142" s="339"/>
      <c r="H142" s="338"/>
      <c r="I142" s="338"/>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69" t="str">
        <f>'5. Estudiantes y Graduados'!F17</f>
        <v>5.a.8</v>
      </c>
      <c r="E146" s="93"/>
      <c r="F146" s="93"/>
      <c r="G146" s="93"/>
      <c r="H146" s="76"/>
      <c r="I146" s="76"/>
      <c r="J146" s="76"/>
      <c r="K146" s="112"/>
    </row>
    <row r="147" spans="3:11" ht="18.7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130</v>
      </c>
      <c r="H149" s="128" t="s">
        <v>46</v>
      </c>
      <c r="I149" s="128" t="s">
        <v>131</v>
      </c>
      <c r="J149" s="128" t="s">
        <v>409</v>
      </c>
      <c r="K149" s="128" t="s">
        <v>410</v>
      </c>
    </row>
    <row r="150" spans="3:11">
      <c r="C150" s="95" t="s">
        <v>63</v>
      </c>
      <c r="D150" s="158"/>
      <c r="E150" s="96">
        <v>2800</v>
      </c>
      <c r="F150" s="97">
        <f>D150*E150</f>
        <v>0</v>
      </c>
      <c r="G150" s="161"/>
      <c r="H150" s="98" t="s">
        <v>984</v>
      </c>
      <c r="I150" s="98" t="str">
        <f>VLOOKUP(H150,Presupuesto!$B$11:$C$565,2,0)</f>
        <v>MUEBLES VARIOS DE OFICINA</v>
      </c>
      <c r="J150" s="218" t="s">
        <v>1359</v>
      </c>
      <c r="K150" s="98" t="s">
        <v>403</v>
      </c>
    </row>
    <row r="151" spans="3:11">
      <c r="C151" s="99" t="s">
        <v>64</v>
      </c>
      <c r="D151" s="151"/>
      <c r="E151" s="100">
        <v>2400</v>
      </c>
      <c r="F151" s="97">
        <f>D151*E151</f>
        <v>0</v>
      </c>
      <c r="G151" s="161"/>
      <c r="H151" s="101" t="s">
        <v>984</v>
      </c>
      <c r="I151" s="98" t="str">
        <f>VLOOKUP(H151,Presupuesto!$B$11:$C$565,2,0)</f>
        <v>MUEBLES VARIOS DE OFICINA</v>
      </c>
      <c r="J151" s="98" t="str">
        <f>$J$150</f>
        <v>Estudiantes y Graduados</v>
      </c>
      <c r="K151" s="98" t="s">
        <v>411</v>
      </c>
    </row>
    <row r="152" spans="3:1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Estudiantes y Graduados</v>
      </c>
      <c r="K152" s="98" t="s">
        <v>394</v>
      </c>
    </row>
    <row r="153" spans="3:11">
      <c r="C153" s="99" t="s">
        <v>66</v>
      </c>
      <c r="D153" s="151"/>
      <c r="E153" s="100">
        <v>6000</v>
      </c>
      <c r="F153" s="97">
        <f t="shared" si="14"/>
        <v>0</v>
      </c>
      <c r="G153" s="161"/>
      <c r="H153" s="101" t="s">
        <v>984</v>
      </c>
      <c r="I153" s="98" t="str">
        <f>VLOOKUP(H153,Presupuesto!$B$11:$C$565,2,0)</f>
        <v>MUEBLES VARIOS DE OFICINA</v>
      </c>
      <c r="J153" s="98" t="str">
        <f t="shared" si="15"/>
        <v>Estudiantes y Graduados</v>
      </c>
      <c r="K153" s="98" t="s">
        <v>394</v>
      </c>
    </row>
    <row r="154" spans="3:11">
      <c r="C154" s="99" t="s">
        <v>67</v>
      </c>
      <c r="D154" s="151"/>
      <c r="E154" s="100">
        <v>3000</v>
      </c>
      <c r="F154" s="97">
        <f t="shared" si="14"/>
        <v>0</v>
      </c>
      <c r="G154" s="161"/>
      <c r="H154" s="101" t="s">
        <v>984</v>
      </c>
      <c r="I154" s="98" t="str">
        <f>VLOOKUP(H154,Presupuesto!$B$11:$C$565,2,0)</f>
        <v>MUEBLES VARIOS DE OFICINA</v>
      </c>
      <c r="J154" s="98" t="str">
        <f t="shared" si="15"/>
        <v>Estudiantes y Graduados</v>
      </c>
      <c r="K154" s="98" t="s">
        <v>394</v>
      </c>
    </row>
    <row r="155" spans="3:11">
      <c r="C155" s="99" t="s">
        <v>68</v>
      </c>
      <c r="D155" s="151"/>
      <c r="E155" s="100">
        <v>10000</v>
      </c>
      <c r="F155" s="97">
        <f t="shared" si="14"/>
        <v>0</v>
      </c>
      <c r="G155" s="161"/>
      <c r="H155" s="101" t="s">
        <v>984</v>
      </c>
      <c r="I155" s="98" t="str">
        <f>VLOOKUP(H155,Presupuesto!$B$11:$C$565,2,0)</f>
        <v>MUEBLES VARIOS DE OFICINA</v>
      </c>
      <c r="J155" s="98" t="str">
        <f t="shared" si="15"/>
        <v>Estudiantes y Graduados</v>
      </c>
      <c r="K155" s="98" t="s">
        <v>394</v>
      </c>
    </row>
    <row r="156" spans="3:11">
      <c r="C156" s="99" t="s">
        <v>69</v>
      </c>
      <c r="D156" s="151"/>
      <c r="E156" s="100">
        <v>8000</v>
      </c>
      <c r="F156" s="97">
        <f t="shared" si="14"/>
        <v>0</v>
      </c>
      <c r="G156" s="161"/>
      <c r="H156" s="101" t="s">
        <v>987</v>
      </c>
      <c r="I156" s="98" t="str">
        <f>VLOOKUP(H156,Presupuesto!$B$11:$C$565,2,0)</f>
        <v>EQUIPOS VARIOS DE OFICINA</v>
      </c>
      <c r="J156" s="98" t="str">
        <f t="shared" si="15"/>
        <v>Estudiantes y Graduados</v>
      </c>
      <c r="K156" s="98" t="s">
        <v>394</v>
      </c>
    </row>
    <row r="157" spans="3:11">
      <c r="C157" s="99" t="s">
        <v>70</v>
      </c>
      <c r="D157" s="151"/>
      <c r="E157" s="100">
        <v>2000</v>
      </c>
      <c r="F157" s="97">
        <f t="shared" si="14"/>
        <v>0</v>
      </c>
      <c r="G157" s="161"/>
      <c r="H157" s="101" t="s">
        <v>987</v>
      </c>
      <c r="I157" s="98" t="str">
        <f>VLOOKUP(H157,Presupuesto!$B$11:$C$565,2,0)</f>
        <v>EQUIPOS VARIOS DE OFICINA</v>
      </c>
      <c r="J157" s="98" t="str">
        <f t="shared" si="15"/>
        <v>Estudiantes y Graduados</v>
      </c>
      <c r="K157" s="98" t="s">
        <v>402</v>
      </c>
    </row>
    <row r="158" spans="3:11">
      <c r="C158" s="99" t="s">
        <v>71</v>
      </c>
      <c r="D158" s="151"/>
      <c r="E158" s="100">
        <v>5000</v>
      </c>
      <c r="F158" s="97">
        <f t="shared" si="14"/>
        <v>0</v>
      </c>
      <c r="G158" s="161"/>
      <c r="H158" s="101" t="s">
        <v>987</v>
      </c>
      <c r="I158" s="98" t="str">
        <f>VLOOKUP(H158,Presupuesto!$B$11:$C$565,2,0)</f>
        <v>EQUIPOS VARIOS DE OFICINA</v>
      </c>
      <c r="J158" s="98" t="str">
        <f t="shared" si="15"/>
        <v>Estudiantes y Graduados</v>
      </c>
      <c r="K158" s="98" t="s">
        <v>398</v>
      </c>
    </row>
    <row r="159" spans="3:11" ht="15.75" thickBot="1">
      <c r="C159" s="102" t="s">
        <v>72</v>
      </c>
      <c r="D159" s="159"/>
      <c r="E159" s="104">
        <v>100000</v>
      </c>
      <c r="F159" s="105">
        <f t="shared" si="14"/>
        <v>0</v>
      </c>
      <c r="G159" s="162"/>
      <c r="H159" s="106" t="s">
        <v>987</v>
      </c>
      <c r="I159" s="106" t="str">
        <f>VLOOKUP(H159,Presupuesto!$B$11:$C$565,2,0)</f>
        <v>EQUIPOS VARIOS DE OFICINA</v>
      </c>
      <c r="J159" s="106" t="str">
        <f t="shared" si="15"/>
        <v>Estudiantes y Graduados</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69" t="str">
        <f>'5. Estudiantes y Graduados'!F18</f>
        <v>5.a.9</v>
      </c>
      <c r="E165" s="93"/>
      <c r="F165" s="93"/>
      <c r="G165" s="93"/>
      <c r="H165" s="76"/>
      <c r="I165" s="76"/>
      <c r="J165" s="76"/>
      <c r="K165" s="112"/>
    </row>
    <row r="166" spans="3:11" ht="18.7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130</v>
      </c>
      <c r="H168" s="128" t="s">
        <v>46</v>
      </c>
      <c r="I168" s="128" t="s">
        <v>131</v>
      </c>
      <c r="J168" s="128" t="s">
        <v>409</v>
      </c>
      <c r="K168" s="128" t="s">
        <v>410</v>
      </c>
    </row>
    <row r="169" spans="3:11">
      <c r="C169" s="95" t="s">
        <v>63</v>
      </c>
      <c r="D169" s="158"/>
      <c r="E169" s="96">
        <v>2800</v>
      </c>
      <c r="F169" s="97">
        <f>D169*E169</f>
        <v>0</v>
      </c>
      <c r="G169" s="161"/>
      <c r="H169" s="98" t="s">
        <v>984</v>
      </c>
      <c r="I169" s="98" t="str">
        <f>VLOOKUP(H169,Presupuesto!$B$11:$C$565,2,0)</f>
        <v>MUEBLES VARIOS DE OFICINA</v>
      </c>
      <c r="J169" s="218" t="s">
        <v>1359</v>
      </c>
      <c r="K169" s="98" t="s">
        <v>403</v>
      </c>
    </row>
    <row r="170" spans="3:11">
      <c r="C170" s="99" t="s">
        <v>64</v>
      </c>
      <c r="D170" s="151"/>
      <c r="E170" s="100">
        <v>2400</v>
      </c>
      <c r="F170" s="97">
        <f>D170*E170</f>
        <v>0</v>
      </c>
      <c r="G170" s="161"/>
      <c r="H170" s="101" t="s">
        <v>984</v>
      </c>
      <c r="I170" s="98" t="str">
        <f>VLOOKUP(H170,Presupuesto!$B$11:$C$565,2,0)</f>
        <v>MUEBLES VARIOS DE OFICINA</v>
      </c>
      <c r="J170" s="98" t="str">
        <f>$J$169</f>
        <v>Estudiantes y Graduados</v>
      </c>
      <c r="K170" s="98" t="s">
        <v>411</v>
      </c>
    </row>
    <row r="171" spans="3:1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Estudiantes y Graduados</v>
      </c>
      <c r="K171" s="98" t="s">
        <v>394</v>
      </c>
    </row>
    <row r="172" spans="3:11">
      <c r="C172" s="99" t="s">
        <v>66</v>
      </c>
      <c r="D172" s="151"/>
      <c r="E172" s="100">
        <v>6000</v>
      </c>
      <c r="F172" s="97">
        <f t="shared" si="16"/>
        <v>0</v>
      </c>
      <c r="G172" s="161"/>
      <c r="H172" s="101" t="s">
        <v>984</v>
      </c>
      <c r="I172" s="98" t="str">
        <f>VLOOKUP(H172,Presupuesto!$B$11:$C$565,2,0)</f>
        <v>MUEBLES VARIOS DE OFICINA</v>
      </c>
      <c r="J172" s="98" t="str">
        <f t="shared" si="17"/>
        <v>Estudiantes y Graduados</v>
      </c>
      <c r="K172" s="98" t="s">
        <v>394</v>
      </c>
    </row>
    <row r="173" spans="3:11">
      <c r="C173" s="99" t="s">
        <v>67</v>
      </c>
      <c r="D173" s="151"/>
      <c r="E173" s="100">
        <v>3000</v>
      </c>
      <c r="F173" s="97">
        <f t="shared" si="16"/>
        <v>0</v>
      </c>
      <c r="G173" s="161"/>
      <c r="H173" s="101" t="s">
        <v>984</v>
      </c>
      <c r="I173" s="98" t="str">
        <f>VLOOKUP(H173,Presupuesto!$B$11:$C$565,2,0)</f>
        <v>MUEBLES VARIOS DE OFICINA</v>
      </c>
      <c r="J173" s="98" t="str">
        <f t="shared" si="17"/>
        <v>Estudiantes y Graduados</v>
      </c>
      <c r="K173" s="98" t="s">
        <v>394</v>
      </c>
    </row>
    <row r="174" spans="3:11">
      <c r="C174" s="99" t="s">
        <v>68</v>
      </c>
      <c r="D174" s="151"/>
      <c r="E174" s="100">
        <v>10000</v>
      </c>
      <c r="F174" s="97">
        <f t="shared" si="16"/>
        <v>0</v>
      </c>
      <c r="G174" s="161"/>
      <c r="H174" s="101" t="s">
        <v>984</v>
      </c>
      <c r="I174" s="98" t="str">
        <f>VLOOKUP(H174,Presupuesto!$B$11:$C$565,2,0)</f>
        <v>MUEBLES VARIOS DE OFICINA</v>
      </c>
      <c r="J174" s="98" t="str">
        <f t="shared" si="17"/>
        <v>Estudiantes y Graduados</v>
      </c>
      <c r="K174" s="98" t="s">
        <v>394</v>
      </c>
    </row>
    <row r="175" spans="3:11">
      <c r="C175" s="99" t="s">
        <v>69</v>
      </c>
      <c r="D175" s="151"/>
      <c r="E175" s="100">
        <v>8000</v>
      </c>
      <c r="F175" s="97">
        <f t="shared" si="16"/>
        <v>0</v>
      </c>
      <c r="G175" s="161"/>
      <c r="H175" s="101" t="s">
        <v>987</v>
      </c>
      <c r="I175" s="98" t="str">
        <f>VLOOKUP(H175,Presupuesto!$B$11:$C$565,2,0)</f>
        <v>EQUIPOS VARIOS DE OFICINA</v>
      </c>
      <c r="J175" s="98" t="str">
        <f t="shared" si="17"/>
        <v>Estudiantes y Graduados</v>
      </c>
      <c r="K175" s="98" t="s">
        <v>394</v>
      </c>
    </row>
    <row r="176" spans="3:11">
      <c r="C176" s="99" t="s">
        <v>70</v>
      </c>
      <c r="D176" s="151"/>
      <c r="E176" s="100">
        <v>2000</v>
      </c>
      <c r="F176" s="97">
        <f t="shared" si="16"/>
        <v>0</v>
      </c>
      <c r="G176" s="161"/>
      <c r="H176" s="101" t="s">
        <v>987</v>
      </c>
      <c r="I176" s="98" t="str">
        <f>VLOOKUP(H176,Presupuesto!$B$11:$C$565,2,0)</f>
        <v>EQUIPOS VARIOS DE OFICINA</v>
      </c>
      <c r="J176" s="98" t="str">
        <f t="shared" si="17"/>
        <v>Estudiantes y Graduados</v>
      </c>
      <c r="K176" s="98" t="s">
        <v>402</v>
      </c>
    </row>
    <row r="177" spans="3:11">
      <c r="C177" s="99" t="s">
        <v>71</v>
      </c>
      <c r="D177" s="151"/>
      <c r="E177" s="100">
        <v>5000</v>
      </c>
      <c r="F177" s="97">
        <f t="shared" si="16"/>
        <v>0</v>
      </c>
      <c r="G177" s="161"/>
      <c r="H177" s="101" t="s">
        <v>987</v>
      </c>
      <c r="I177" s="98" t="str">
        <f>VLOOKUP(H177,Presupuesto!$B$11:$C$565,2,0)</f>
        <v>EQUIPOS VARIOS DE OFICINA</v>
      </c>
      <c r="J177" s="98" t="str">
        <f t="shared" si="17"/>
        <v>Estudiantes y Graduados</v>
      </c>
      <c r="K177" s="98" t="s">
        <v>398</v>
      </c>
    </row>
    <row r="178" spans="3:11" ht="15.75" thickBot="1">
      <c r="C178" s="102" t="s">
        <v>72</v>
      </c>
      <c r="D178" s="159"/>
      <c r="E178" s="104">
        <v>100000</v>
      </c>
      <c r="F178" s="105">
        <f t="shared" si="16"/>
        <v>0</v>
      </c>
      <c r="G178" s="162"/>
      <c r="H178" s="106" t="s">
        <v>987</v>
      </c>
      <c r="I178" s="106" t="str">
        <f>VLOOKUP(H178,Presupuesto!$B$11:$C$565,2,0)</f>
        <v>EQUIPOS VARIOS DE OFICINA</v>
      </c>
      <c r="J178" s="106" t="str">
        <f t="shared" si="17"/>
        <v>Estudiantes y Graduados</v>
      </c>
      <c r="K178" s="124" t="s">
        <v>393</v>
      </c>
    </row>
    <row r="180" spans="3:11" ht="15.75" thickBot="1">
      <c r="C180" s="336"/>
      <c r="D180" s="337"/>
      <c r="E180" s="338"/>
      <c r="F180" s="338"/>
      <c r="G180" s="339"/>
      <c r="H180" s="338"/>
      <c r="I180" s="338"/>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69" t="str">
        <f>'5. Estudiantes y Graduados'!F19</f>
        <v>5.a.10</v>
      </c>
      <c r="E184" s="93"/>
      <c r="F184" s="93"/>
      <c r="G184" s="93"/>
      <c r="H184" s="76"/>
      <c r="I184" s="76"/>
      <c r="J184" s="76"/>
      <c r="K184" s="112"/>
    </row>
    <row r="185" spans="3:11" ht="18.7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Aplicar proceso de reestructuración de personal en la Dirección.</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130</v>
      </c>
      <c r="H187" s="128" t="s">
        <v>46</v>
      </c>
      <c r="I187" s="128" t="s">
        <v>131</v>
      </c>
      <c r="J187" s="128" t="s">
        <v>409</v>
      </c>
      <c r="K187" s="128" t="s">
        <v>410</v>
      </c>
    </row>
    <row r="188" spans="3:11">
      <c r="C188" s="95" t="s">
        <v>63</v>
      </c>
      <c r="D188" s="158"/>
      <c r="E188" s="96">
        <v>2800</v>
      </c>
      <c r="F188" s="97">
        <f>D188*E188</f>
        <v>0</v>
      </c>
      <c r="G188" s="161"/>
      <c r="H188" s="98" t="s">
        <v>984</v>
      </c>
      <c r="I188" s="98" t="str">
        <f>VLOOKUP(H188,Presupuesto!$B$11:$C$565,2,0)</f>
        <v>MUEBLES VARIOS DE OFICINA</v>
      </c>
      <c r="J188" s="218" t="s">
        <v>1359</v>
      </c>
      <c r="K188" s="98" t="s">
        <v>403</v>
      </c>
    </row>
    <row r="189" spans="3:11">
      <c r="C189" s="99" t="s">
        <v>64</v>
      </c>
      <c r="D189" s="151"/>
      <c r="E189" s="100">
        <v>2400</v>
      </c>
      <c r="F189" s="97">
        <f>D189*E189</f>
        <v>0</v>
      </c>
      <c r="G189" s="161"/>
      <c r="H189" s="101" t="s">
        <v>984</v>
      </c>
      <c r="I189" s="98" t="str">
        <f>VLOOKUP(H189,Presupuesto!$B$11:$C$565,2,0)</f>
        <v>MUEBLES VARIOS DE OFICINA</v>
      </c>
      <c r="J189" s="98" t="str">
        <f>$J$188</f>
        <v>Estudiantes y Graduados</v>
      </c>
      <c r="K189" s="98" t="s">
        <v>411</v>
      </c>
    </row>
    <row r="190" spans="3:1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Estudiantes y Graduados</v>
      </c>
      <c r="K190" s="98" t="s">
        <v>394</v>
      </c>
    </row>
    <row r="191" spans="3:11">
      <c r="C191" s="99" t="s">
        <v>66</v>
      </c>
      <c r="D191" s="151"/>
      <c r="E191" s="100">
        <v>6000</v>
      </c>
      <c r="F191" s="97">
        <f t="shared" si="18"/>
        <v>0</v>
      </c>
      <c r="G191" s="161"/>
      <c r="H191" s="101" t="s">
        <v>984</v>
      </c>
      <c r="I191" s="98" t="str">
        <f>VLOOKUP(H191,Presupuesto!$B$11:$C$565,2,0)</f>
        <v>MUEBLES VARIOS DE OFICINA</v>
      </c>
      <c r="J191" s="98" t="str">
        <f t="shared" si="19"/>
        <v>Estudiantes y Graduados</v>
      </c>
      <c r="K191" s="98" t="s">
        <v>394</v>
      </c>
    </row>
    <row r="192" spans="3:11">
      <c r="C192" s="99" t="s">
        <v>67</v>
      </c>
      <c r="D192" s="151"/>
      <c r="E192" s="100">
        <v>3000</v>
      </c>
      <c r="F192" s="97">
        <f t="shared" si="18"/>
        <v>0</v>
      </c>
      <c r="G192" s="161"/>
      <c r="H192" s="101" t="s">
        <v>984</v>
      </c>
      <c r="I192" s="98" t="str">
        <f>VLOOKUP(H192,Presupuesto!$B$11:$C$565,2,0)</f>
        <v>MUEBLES VARIOS DE OFICINA</v>
      </c>
      <c r="J192" s="98" t="str">
        <f t="shared" si="19"/>
        <v>Estudiantes y Graduados</v>
      </c>
      <c r="K192" s="98" t="s">
        <v>394</v>
      </c>
    </row>
    <row r="193" spans="3:11">
      <c r="C193" s="99" t="s">
        <v>68</v>
      </c>
      <c r="D193" s="151"/>
      <c r="E193" s="100">
        <v>10000</v>
      </c>
      <c r="F193" s="97">
        <f t="shared" si="18"/>
        <v>0</v>
      </c>
      <c r="G193" s="161"/>
      <c r="H193" s="101" t="s">
        <v>984</v>
      </c>
      <c r="I193" s="98" t="str">
        <f>VLOOKUP(H193,Presupuesto!$B$11:$C$565,2,0)</f>
        <v>MUEBLES VARIOS DE OFICINA</v>
      </c>
      <c r="J193" s="98" t="str">
        <f t="shared" si="19"/>
        <v>Estudiantes y Graduados</v>
      </c>
      <c r="K193" s="98" t="s">
        <v>394</v>
      </c>
    </row>
    <row r="194" spans="3:11">
      <c r="C194" s="99" t="s">
        <v>69</v>
      </c>
      <c r="D194" s="151"/>
      <c r="E194" s="100">
        <v>8000</v>
      </c>
      <c r="F194" s="97">
        <f t="shared" si="18"/>
        <v>0</v>
      </c>
      <c r="G194" s="161"/>
      <c r="H194" s="101" t="s">
        <v>987</v>
      </c>
      <c r="I194" s="98" t="str">
        <f>VLOOKUP(H194,Presupuesto!$B$11:$C$565,2,0)</f>
        <v>EQUIPOS VARIOS DE OFICINA</v>
      </c>
      <c r="J194" s="98" t="str">
        <f t="shared" si="19"/>
        <v>Estudiantes y Graduados</v>
      </c>
      <c r="K194" s="98" t="s">
        <v>394</v>
      </c>
    </row>
    <row r="195" spans="3:11">
      <c r="C195" s="99" t="s">
        <v>70</v>
      </c>
      <c r="D195" s="151"/>
      <c r="E195" s="100">
        <v>2000</v>
      </c>
      <c r="F195" s="97">
        <f t="shared" si="18"/>
        <v>0</v>
      </c>
      <c r="G195" s="161"/>
      <c r="H195" s="101" t="s">
        <v>987</v>
      </c>
      <c r="I195" s="98" t="str">
        <f>VLOOKUP(H195,Presupuesto!$B$11:$C$565,2,0)</f>
        <v>EQUIPOS VARIOS DE OFICINA</v>
      </c>
      <c r="J195" s="98" t="str">
        <f t="shared" si="19"/>
        <v>Estudiantes y Graduados</v>
      </c>
      <c r="K195" s="98" t="s">
        <v>402</v>
      </c>
    </row>
    <row r="196" spans="3:11">
      <c r="C196" s="99" t="s">
        <v>71</v>
      </c>
      <c r="D196" s="151"/>
      <c r="E196" s="100">
        <v>5000</v>
      </c>
      <c r="F196" s="97">
        <f t="shared" si="18"/>
        <v>0</v>
      </c>
      <c r="G196" s="161"/>
      <c r="H196" s="101" t="s">
        <v>987</v>
      </c>
      <c r="I196" s="98" t="str">
        <f>VLOOKUP(H196,Presupuesto!$B$11:$C$565,2,0)</f>
        <v>EQUIPOS VARIOS DE OFICINA</v>
      </c>
      <c r="J196" s="98" t="str">
        <f t="shared" si="19"/>
        <v>Estudiantes y Graduados</v>
      </c>
      <c r="K196" s="98" t="s">
        <v>398</v>
      </c>
    </row>
    <row r="197" spans="3:11" ht="15.75" thickBot="1">
      <c r="C197" s="102" t="s">
        <v>72</v>
      </c>
      <c r="D197" s="159"/>
      <c r="E197" s="104">
        <v>100000</v>
      </c>
      <c r="F197" s="105">
        <f t="shared" si="18"/>
        <v>0</v>
      </c>
      <c r="G197" s="162"/>
      <c r="H197" s="106" t="s">
        <v>987</v>
      </c>
      <c r="I197" s="106" t="str">
        <f>VLOOKUP(H197,Presupuesto!$B$11:$C$565,2,0)</f>
        <v>EQUIPOS VARIOS DE OFICINA</v>
      </c>
      <c r="J197" s="106" t="str">
        <f t="shared" si="19"/>
        <v>Estudiantes y Graduados</v>
      </c>
      <c r="K197" s="124" t="s">
        <v>393</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391</v>
      </c>
      <c r="D203" s="369" t="str">
        <f>'5. Estudiantes y Graduados'!F20</f>
        <v>5.a.11</v>
      </c>
      <c r="E203" s="93"/>
      <c r="F203" s="93"/>
      <c r="G203" s="93"/>
      <c r="H203" s="76"/>
      <c r="I203" s="76"/>
      <c r="J203" s="76"/>
      <c r="K203" s="112"/>
    </row>
    <row r="204" spans="3:11" ht="18.7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Apoyar el Proceso de Habilitación Aspirante para la PAA y PCCNS  a nivel nacional.</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130</v>
      </c>
      <c r="H206" s="128" t="s">
        <v>46</v>
      </c>
      <c r="I206" s="128" t="s">
        <v>131</v>
      </c>
      <c r="J206" s="128" t="s">
        <v>409</v>
      </c>
      <c r="K206" s="128" t="s">
        <v>410</v>
      </c>
    </row>
    <row r="207" spans="3:11">
      <c r="C207" s="95" t="s">
        <v>63</v>
      </c>
      <c r="D207" s="158"/>
      <c r="E207" s="96">
        <v>2800</v>
      </c>
      <c r="F207" s="97">
        <f>D207*E207</f>
        <v>0</v>
      </c>
      <c r="G207" s="161"/>
      <c r="H207" s="98" t="s">
        <v>984</v>
      </c>
      <c r="I207" s="98" t="str">
        <f>VLOOKUP(H207,Presupuesto!$B$11:$C$565,2,0)</f>
        <v>MUEBLES VARIOS DE OFICINA</v>
      </c>
      <c r="J207" s="218" t="s">
        <v>1359</v>
      </c>
      <c r="K207" s="98" t="s">
        <v>403</v>
      </c>
    </row>
    <row r="208" spans="3:11">
      <c r="C208" s="99" t="s">
        <v>64</v>
      </c>
      <c r="D208" s="151"/>
      <c r="E208" s="100">
        <v>2400</v>
      </c>
      <c r="F208" s="97">
        <f>D208*E208</f>
        <v>0</v>
      </c>
      <c r="G208" s="161"/>
      <c r="H208" s="101" t="s">
        <v>984</v>
      </c>
      <c r="I208" s="98" t="str">
        <f>VLOOKUP(H208,Presupuesto!$B$11:$C$565,2,0)</f>
        <v>MUEBLES VARIOS DE OFICINA</v>
      </c>
      <c r="J208" s="98" t="str">
        <f>$J$207</f>
        <v>Estudiantes y Graduados</v>
      </c>
      <c r="K208" s="98" t="s">
        <v>411</v>
      </c>
    </row>
    <row r="209" spans="3:11">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Estudiantes y Graduados</v>
      </c>
      <c r="K209" s="98" t="s">
        <v>394</v>
      </c>
    </row>
    <row r="210" spans="3:11">
      <c r="C210" s="99" t="s">
        <v>66</v>
      </c>
      <c r="D210" s="151"/>
      <c r="E210" s="100">
        <v>6000</v>
      </c>
      <c r="F210" s="97">
        <f t="shared" si="20"/>
        <v>0</v>
      </c>
      <c r="G210" s="161"/>
      <c r="H210" s="101" t="s">
        <v>984</v>
      </c>
      <c r="I210" s="98" t="str">
        <f>VLOOKUP(H210,Presupuesto!$B$11:$C$565,2,0)</f>
        <v>MUEBLES VARIOS DE OFICINA</v>
      </c>
      <c r="J210" s="98" t="str">
        <f t="shared" si="21"/>
        <v>Estudiantes y Graduados</v>
      </c>
      <c r="K210" s="98" t="s">
        <v>394</v>
      </c>
    </row>
    <row r="211" spans="3:11">
      <c r="C211" s="99" t="s">
        <v>67</v>
      </c>
      <c r="D211" s="151"/>
      <c r="E211" s="100">
        <v>3000</v>
      </c>
      <c r="F211" s="97">
        <f t="shared" si="20"/>
        <v>0</v>
      </c>
      <c r="G211" s="161"/>
      <c r="H211" s="101" t="s">
        <v>984</v>
      </c>
      <c r="I211" s="98" t="str">
        <f>VLOOKUP(H211,Presupuesto!$B$11:$C$565,2,0)</f>
        <v>MUEBLES VARIOS DE OFICINA</v>
      </c>
      <c r="J211" s="98" t="str">
        <f t="shared" si="21"/>
        <v>Estudiantes y Graduados</v>
      </c>
      <c r="K211" s="98" t="s">
        <v>394</v>
      </c>
    </row>
    <row r="212" spans="3:11">
      <c r="C212" s="99" t="s">
        <v>68</v>
      </c>
      <c r="D212" s="151"/>
      <c r="E212" s="100">
        <v>10000</v>
      </c>
      <c r="F212" s="97">
        <f t="shared" si="20"/>
        <v>0</v>
      </c>
      <c r="G212" s="161"/>
      <c r="H212" s="101" t="s">
        <v>984</v>
      </c>
      <c r="I212" s="98" t="str">
        <f>VLOOKUP(H212,Presupuesto!$B$11:$C$565,2,0)</f>
        <v>MUEBLES VARIOS DE OFICINA</v>
      </c>
      <c r="J212" s="98" t="str">
        <f t="shared" si="21"/>
        <v>Estudiantes y Graduados</v>
      </c>
      <c r="K212" s="98" t="s">
        <v>394</v>
      </c>
    </row>
    <row r="213" spans="3:11">
      <c r="C213" s="99" t="s">
        <v>69</v>
      </c>
      <c r="D213" s="151"/>
      <c r="E213" s="100">
        <v>8000</v>
      </c>
      <c r="F213" s="97">
        <f t="shared" si="20"/>
        <v>0</v>
      </c>
      <c r="G213" s="161"/>
      <c r="H213" s="101" t="s">
        <v>987</v>
      </c>
      <c r="I213" s="98" t="str">
        <f>VLOOKUP(H213,Presupuesto!$B$11:$C$565,2,0)</f>
        <v>EQUIPOS VARIOS DE OFICINA</v>
      </c>
      <c r="J213" s="98" t="str">
        <f t="shared" si="21"/>
        <v>Estudiantes y Graduados</v>
      </c>
      <c r="K213" s="98" t="s">
        <v>394</v>
      </c>
    </row>
    <row r="214" spans="3:11">
      <c r="C214" s="99" t="s">
        <v>70</v>
      </c>
      <c r="D214" s="151"/>
      <c r="E214" s="100">
        <v>2000</v>
      </c>
      <c r="F214" s="97">
        <f t="shared" si="20"/>
        <v>0</v>
      </c>
      <c r="G214" s="161"/>
      <c r="H214" s="101" t="s">
        <v>987</v>
      </c>
      <c r="I214" s="98" t="str">
        <f>VLOOKUP(H214,Presupuesto!$B$11:$C$565,2,0)</f>
        <v>EQUIPOS VARIOS DE OFICINA</v>
      </c>
      <c r="J214" s="98" t="str">
        <f t="shared" si="21"/>
        <v>Estudiantes y Graduados</v>
      </c>
      <c r="K214" s="98" t="s">
        <v>402</v>
      </c>
    </row>
    <row r="215" spans="3:11">
      <c r="C215" s="99" t="s">
        <v>71</v>
      </c>
      <c r="D215" s="151"/>
      <c r="E215" s="100">
        <v>5000</v>
      </c>
      <c r="F215" s="97">
        <f t="shared" si="20"/>
        <v>0</v>
      </c>
      <c r="G215" s="161"/>
      <c r="H215" s="101" t="s">
        <v>987</v>
      </c>
      <c r="I215" s="98" t="str">
        <f>VLOOKUP(H215,Presupuesto!$B$11:$C$565,2,0)</f>
        <v>EQUIPOS VARIOS DE OFICINA</v>
      </c>
      <c r="J215" s="98" t="str">
        <f t="shared" si="21"/>
        <v>Estudiantes y Graduados</v>
      </c>
      <c r="K215" s="98" t="s">
        <v>398</v>
      </c>
    </row>
    <row r="216" spans="3:11" ht="15.75" thickBot="1">
      <c r="C216" s="102" t="s">
        <v>72</v>
      </c>
      <c r="D216" s="159"/>
      <c r="E216" s="104">
        <v>100000</v>
      </c>
      <c r="F216" s="105">
        <f t="shared" si="20"/>
        <v>0</v>
      </c>
      <c r="G216" s="162"/>
      <c r="H216" s="106" t="s">
        <v>987</v>
      </c>
      <c r="I216" s="106" t="str">
        <f>VLOOKUP(H216,Presupuesto!$B$11:$C$565,2,0)</f>
        <v>EQUIPOS VARIOS DE OFICINA</v>
      </c>
      <c r="J216" s="106" t="str">
        <f t="shared" si="21"/>
        <v>Estudiantes y Graduados</v>
      </c>
      <c r="K216" s="124" t="s">
        <v>393</v>
      </c>
    </row>
    <row r="218" spans="3:11" ht="15.75" thickBot="1">
      <c r="C218" s="336"/>
      <c r="D218" s="337"/>
      <c r="E218" s="338"/>
      <c r="F218" s="338"/>
      <c r="G218" s="339"/>
      <c r="H218" s="338"/>
      <c r="I218" s="338"/>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69" t="str">
        <f>'5. Estudiantes y Graduados'!F21</f>
        <v>5.a.12</v>
      </c>
      <c r="E222" s="93"/>
      <c r="F222" s="93"/>
      <c r="G222" s="93"/>
      <c r="H222" s="76"/>
      <c r="I222" s="76"/>
      <c r="J222" s="76"/>
      <c r="K222" s="112"/>
    </row>
    <row r="223" spans="3:11" ht="18.7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Diseñar un plan en acción que establezca un nuevo proceso de difusión y comunicación de la Dirección a nivel nacional.</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130</v>
      </c>
      <c r="H225" s="128" t="s">
        <v>46</v>
      </c>
      <c r="I225" s="128" t="s">
        <v>131</v>
      </c>
      <c r="J225" s="128" t="s">
        <v>409</v>
      </c>
      <c r="K225" s="128" t="s">
        <v>410</v>
      </c>
    </row>
    <row r="226" spans="3:11">
      <c r="C226" s="95" t="s">
        <v>63</v>
      </c>
      <c r="D226" s="158"/>
      <c r="E226" s="96">
        <v>2800</v>
      </c>
      <c r="F226" s="97">
        <f>D226*E226</f>
        <v>0</v>
      </c>
      <c r="G226" s="161"/>
      <c r="H226" s="98" t="s">
        <v>984</v>
      </c>
      <c r="I226" s="98" t="str">
        <f>VLOOKUP(H226,Presupuesto!$B$11:$C$565,2,0)</f>
        <v>MUEBLES VARIOS DE OFICINA</v>
      </c>
      <c r="J226" s="218" t="s">
        <v>1359</v>
      </c>
      <c r="K226" s="98" t="s">
        <v>403</v>
      </c>
    </row>
    <row r="227" spans="3:11">
      <c r="C227" s="99" t="s">
        <v>64</v>
      </c>
      <c r="D227" s="151"/>
      <c r="E227" s="100">
        <v>2400</v>
      </c>
      <c r="F227" s="97">
        <f>D227*E227</f>
        <v>0</v>
      </c>
      <c r="G227" s="161"/>
      <c r="H227" s="101" t="s">
        <v>984</v>
      </c>
      <c r="I227" s="98" t="str">
        <f>VLOOKUP(H227,Presupuesto!$B$11:$C$565,2,0)</f>
        <v>MUEBLES VARIOS DE OFICINA</v>
      </c>
      <c r="J227" s="98" t="str">
        <f>$J$226</f>
        <v>Estudiantes y Graduados</v>
      </c>
      <c r="K227" s="98" t="s">
        <v>411</v>
      </c>
    </row>
    <row r="228" spans="3:11">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Estudiantes y Graduados</v>
      </c>
      <c r="K228" s="98" t="s">
        <v>394</v>
      </c>
    </row>
    <row r="229" spans="3:11">
      <c r="C229" s="99" t="s">
        <v>66</v>
      </c>
      <c r="D229" s="151"/>
      <c r="E229" s="100">
        <v>6000</v>
      </c>
      <c r="F229" s="97">
        <f t="shared" si="22"/>
        <v>0</v>
      </c>
      <c r="G229" s="161"/>
      <c r="H229" s="101" t="s">
        <v>984</v>
      </c>
      <c r="I229" s="98" t="str">
        <f>VLOOKUP(H229,Presupuesto!$B$11:$C$565,2,0)</f>
        <v>MUEBLES VARIOS DE OFICINA</v>
      </c>
      <c r="J229" s="98" t="str">
        <f t="shared" si="23"/>
        <v>Estudiantes y Graduados</v>
      </c>
      <c r="K229" s="98" t="s">
        <v>394</v>
      </c>
    </row>
    <row r="230" spans="3:11">
      <c r="C230" s="99" t="s">
        <v>67</v>
      </c>
      <c r="D230" s="151"/>
      <c r="E230" s="100">
        <v>3000</v>
      </c>
      <c r="F230" s="97">
        <f t="shared" si="22"/>
        <v>0</v>
      </c>
      <c r="G230" s="161"/>
      <c r="H230" s="101" t="s">
        <v>984</v>
      </c>
      <c r="I230" s="98" t="str">
        <f>VLOOKUP(H230,Presupuesto!$B$11:$C$565,2,0)</f>
        <v>MUEBLES VARIOS DE OFICINA</v>
      </c>
      <c r="J230" s="98" t="str">
        <f t="shared" si="23"/>
        <v>Estudiantes y Graduados</v>
      </c>
      <c r="K230" s="98" t="s">
        <v>394</v>
      </c>
    </row>
    <row r="231" spans="3:11">
      <c r="C231" s="99" t="s">
        <v>68</v>
      </c>
      <c r="D231" s="151"/>
      <c r="E231" s="100">
        <v>10000</v>
      </c>
      <c r="F231" s="97">
        <f t="shared" si="22"/>
        <v>0</v>
      </c>
      <c r="G231" s="161"/>
      <c r="H231" s="101" t="s">
        <v>984</v>
      </c>
      <c r="I231" s="98" t="str">
        <f>VLOOKUP(H231,Presupuesto!$B$11:$C$565,2,0)</f>
        <v>MUEBLES VARIOS DE OFICINA</v>
      </c>
      <c r="J231" s="98" t="str">
        <f t="shared" si="23"/>
        <v>Estudiantes y Graduados</v>
      </c>
      <c r="K231" s="98" t="s">
        <v>394</v>
      </c>
    </row>
    <row r="232" spans="3:11">
      <c r="C232" s="99" t="s">
        <v>69</v>
      </c>
      <c r="D232" s="151"/>
      <c r="E232" s="100">
        <v>8000</v>
      </c>
      <c r="F232" s="97">
        <f t="shared" si="22"/>
        <v>0</v>
      </c>
      <c r="G232" s="161"/>
      <c r="H232" s="101" t="s">
        <v>987</v>
      </c>
      <c r="I232" s="98" t="str">
        <f>VLOOKUP(H232,Presupuesto!$B$11:$C$565,2,0)</f>
        <v>EQUIPOS VARIOS DE OFICINA</v>
      </c>
      <c r="J232" s="98" t="str">
        <f t="shared" si="23"/>
        <v>Estudiantes y Graduados</v>
      </c>
      <c r="K232" s="98" t="s">
        <v>394</v>
      </c>
    </row>
    <row r="233" spans="3:11">
      <c r="C233" s="99" t="s">
        <v>70</v>
      </c>
      <c r="D233" s="151"/>
      <c r="E233" s="100">
        <v>2000</v>
      </c>
      <c r="F233" s="97">
        <f t="shared" si="22"/>
        <v>0</v>
      </c>
      <c r="G233" s="161"/>
      <c r="H233" s="101" t="s">
        <v>987</v>
      </c>
      <c r="I233" s="98" t="str">
        <f>VLOOKUP(H233,Presupuesto!$B$11:$C$565,2,0)</f>
        <v>EQUIPOS VARIOS DE OFICINA</v>
      </c>
      <c r="J233" s="98" t="str">
        <f t="shared" si="23"/>
        <v>Estudiantes y Graduados</v>
      </c>
      <c r="K233" s="98" t="s">
        <v>402</v>
      </c>
    </row>
    <row r="234" spans="3:11">
      <c r="C234" s="99" t="s">
        <v>71</v>
      </c>
      <c r="D234" s="151"/>
      <c r="E234" s="100">
        <v>5000</v>
      </c>
      <c r="F234" s="97">
        <f t="shared" si="22"/>
        <v>0</v>
      </c>
      <c r="G234" s="161"/>
      <c r="H234" s="101" t="s">
        <v>987</v>
      </c>
      <c r="I234" s="98" t="str">
        <f>VLOOKUP(H234,Presupuesto!$B$11:$C$565,2,0)</f>
        <v>EQUIPOS VARIOS DE OFICINA</v>
      </c>
      <c r="J234" s="98" t="str">
        <f t="shared" si="23"/>
        <v>Estudiantes y Graduados</v>
      </c>
      <c r="K234" s="98" t="s">
        <v>398</v>
      </c>
    </row>
    <row r="235" spans="3:11" ht="15.75" thickBot="1">
      <c r="C235" s="102" t="s">
        <v>72</v>
      </c>
      <c r="D235" s="159"/>
      <c r="E235" s="104">
        <v>100000</v>
      </c>
      <c r="F235" s="105">
        <f t="shared" si="22"/>
        <v>0</v>
      </c>
      <c r="G235" s="162"/>
      <c r="H235" s="106" t="s">
        <v>987</v>
      </c>
      <c r="I235" s="106" t="str">
        <f>VLOOKUP(H235,Presupuesto!$B$11:$C$565,2,0)</f>
        <v>EQUIPOS VARIOS DE OFICINA</v>
      </c>
      <c r="J235" s="106" t="str">
        <f t="shared" si="23"/>
        <v>Estudiantes y Graduados</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36:G45 G55:G64 G74:G83 G17:G26 G112:G121 G131:G140 G150:G159 G169:G178 G188:G197 G207:G216 G93:G102">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6"/>
  <sheetViews>
    <sheetView showGridLines="0" topLeftCell="C9" workbookViewId="0">
      <selection activeCell="D11" sqref="D11"/>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row r="5" spans="1:555" ht="53.25" thickBot="1">
      <c r="C5" s="87" t="s">
        <v>382</v>
      </c>
      <c r="D5" s="198">
        <f>SUMIF(C:C,$C$10,D:D)</f>
        <v>3114000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SUM(F17:F34)</f>
        <v>1205000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t="str">
        <f>'5. Estudiantes y Graduados'!F10</f>
        <v>5.a.1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Acondicionar el espacio físico en la Dirección de Registro Estudiantil, a través de la compra de mobiliario y equipo en base a la implementaciòn de la nueva estructura propuesta.</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463</v>
      </c>
    </row>
    <row r="17" spans="2:12" ht="15.75" thickBot="1">
      <c r="B17" s="93"/>
      <c r="C17" s="305" t="s">
        <v>1338</v>
      </c>
      <c r="D17" s="158">
        <v>16</v>
      </c>
      <c r="E17" s="96">
        <f>HLOOKUP($C17,$CB$2:$CE$3,2,0)</f>
        <v>15000</v>
      </c>
      <c r="F17" s="97">
        <f>D17*E17</f>
        <v>240000</v>
      </c>
      <c r="G17" s="165" t="s">
        <v>128</v>
      </c>
      <c r="H17" s="98" t="s">
        <v>1013</v>
      </c>
      <c r="I17" s="98" t="str">
        <f>VLOOKUP(H17,Presupuesto!$B$11:$C$565,2,0)</f>
        <v>EQUIPO DE COMPUTACION</v>
      </c>
      <c r="J17" s="218" t="s">
        <v>1359</v>
      </c>
      <c r="K17" s="98" t="s">
        <v>393</v>
      </c>
      <c r="L17" s="98"/>
    </row>
    <row r="18" spans="2:12" s="466" customFormat="1" ht="15.75" thickBot="1">
      <c r="B18" s="93"/>
      <c r="C18" s="305" t="s">
        <v>1337</v>
      </c>
      <c r="D18" s="158">
        <v>3</v>
      </c>
      <c r="E18" s="96">
        <v>35000</v>
      </c>
      <c r="F18" s="97">
        <f t="shared" ref="F18:F19" si="0">D18*E18</f>
        <v>105000</v>
      </c>
      <c r="G18" s="165" t="s">
        <v>128</v>
      </c>
      <c r="H18" s="98" t="s">
        <v>1013</v>
      </c>
      <c r="I18" s="98" t="str">
        <f>VLOOKUP(H18,Presupuesto!$B$11:$C$565,2,0)</f>
        <v>EQUIPO DE COMPUTACION</v>
      </c>
      <c r="J18" s="218" t="s">
        <v>1359</v>
      </c>
      <c r="K18" s="98" t="s">
        <v>411</v>
      </c>
      <c r="L18" s="98"/>
    </row>
    <row r="19" spans="2:12" s="466" customFormat="1" ht="15.75" thickBot="1">
      <c r="B19" s="93"/>
      <c r="C19" s="305" t="s">
        <v>1335</v>
      </c>
      <c r="D19" s="158">
        <v>7</v>
      </c>
      <c r="E19" s="96">
        <v>35000</v>
      </c>
      <c r="F19" s="97">
        <f t="shared" si="0"/>
        <v>245000</v>
      </c>
      <c r="G19" s="165" t="s">
        <v>128</v>
      </c>
      <c r="H19" s="98" t="s">
        <v>1013</v>
      </c>
      <c r="I19" s="98" t="str">
        <f>VLOOKUP(H19,Presupuesto!$B$11:$C$565,2,0)</f>
        <v>EQUIPO DE COMPUTACION</v>
      </c>
      <c r="J19" s="218" t="s">
        <v>1359</v>
      </c>
      <c r="K19" s="98" t="s">
        <v>394</v>
      </c>
      <c r="L19" s="98"/>
    </row>
    <row r="20" spans="2:12">
      <c r="B20" s="93"/>
      <c r="C20" s="305" t="s">
        <v>1336</v>
      </c>
      <c r="D20" s="151">
        <v>3</v>
      </c>
      <c r="E20" s="96">
        <f>HLOOKUP($C20,$CB$2:$CE$3,2,0)</f>
        <v>35000</v>
      </c>
      <c r="F20" s="97">
        <f>D20*E20</f>
        <v>105000</v>
      </c>
      <c r="G20" s="165" t="s">
        <v>128</v>
      </c>
      <c r="H20" s="101" t="s">
        <v>1013</v>
      </c>
      <c r="I20" s="101" t="str">
        <f>VLOOKUP(H20,Presupuesto!$B$11:$C$565,2,0)</f>
        <v>EQUIPO DE COMPUTACION</v>
      </c>
      <c r="J20" s="98" t="str">
        <f t="shared" ref="J20:J32" si="1">$J$17</f>
        <v>Estudiantes y Graduados</v>
      </c>
      <c r="K20" s="98" t="s">
        <v>411</v>
      </c>
      <c r="L20" s="98"/>
    </row>
    <row r="21" spans="2:12">
      <c r="B21" s="93"/>
      <c r="C21" s="99" t="s">
        <v>73</v>
      </c>
      <c r="D21" s="151">
        <v>5</v>
      </c>
      <c r="E21" s="100">
        <v>30000</v>
      </c>
      <c r="F21" s="97">
        <f t="shared" ref="F21:F33" si="2">D21*E21</f>
        <v>150000</v>
      </c>
      <c r="G21" s="165" t="s">
        <v>128</v>
      </c>
      <c r="H21" s="101" t="s">
        <v>985</v>
      </c>
      <c r="I21" s="101" t="str">
        <f>VLOOKUP(H21,Presupuesto!$B$11:$C$565,2,0)</f>
        <v>EQUIPOS VARIOS DE OFICINA</v>
      </c>
      <c r="J21" s="98" t="str">
        <f t="shared" si="1"/>
        <v>Estudiantes y Graduados</v>
      </c>
      <c r="K21" s="98" t="s">
        <v>394</v>
      </c>
      <c r="L21" s="98"/>
    </row>
    <row r="22" spans="2:12">
      <c r="B22" s="93"/>
      <c r="C22" s="99" t="s">
        <v>74</v>
      </c>
      <c r="D22" s="151">
        <v>3</v>
      </c>
      <c r="E22" s="100">
        <v>8000</v>
      </c>
      <c r="F22" s="97">
        <f t="shared" si="2"/>
        <v>24000</v>
      </c>
      <c r="G22" s="165" t="s">
        <v>128</v>
      </c>
      <c r="H22" s="101" t="s">
        <v>1013</v>
      </c>
      <c r="I22" s="101" t="str">
        <f>VLOOKUP(H22,Presupuesto!$B$11:$C$565,2,0)</f>
        <v>EQUIPO DE COMPUTACION</v>
      </c>
      <c r="J22" s="98" t="str">
        <f t="shared" si="1"/>
        <v>Estudiantes y Graduados</v>
      </c>
      <c r="K22" s="98" t="s">
        <v>394</v>
      </c>
      <c r="L22" s="98"/>
    </row>
    <row r="23" spans="2:12" s="466" customFormat="1">
      <c r="B23" s="93"/>
      <c r="C23" s="99" t="s">
        <v>1753</v>
      </c>
      <c r="D23" s="151">
        <v>3</v>
      </c>
      <c r="E23" s="100">
        <v>70000</v>
      </c>
      <c r="F23" s="97">
        <f t="shared" si="2"/>
        <v>210000</v>
      </c>
      <c r="G23" s="165" t="s">
        <v>128</v>
      </c>
      <c r="H23" s="101" t="s">
        <v>1013</v>
      </c>
      <c r="I23" s="101" t="str">
        <f>VLOOKUP(H23,Presupuesto!$B$11:$C$565,2,0)</f>
        <v>EQUIPO DE COMPUTACION</v>
      </c>
      <c r="J23" s="98" t="str">
        <f t="shared" si="1"/>
        <v>Estudiantes y Graduados</v>
      </c>
      <c r="K23" s="98" t="s">
        <v>394</v>
      </c>
      <c r="L23" s="98"/>
    </row>
    <row r="24" spans="2:12">
      <c r="B24" s="93"/>
      <c r="C24" s="99" t="s">
        <v>75</v>
      </c>
      <c r="D24" s="151">
        <v>1</v>
      </c>
      <c r="E24" s="100">
        <v>5000</v>
      </c>
      <c r="F24" s="97">
        <f t="shared" si="2"/>
        <v>5000</v>
      </c>
      <c r="G24" s="165" t="s">
        <v>128</v>
      </c>
      <c r="H24" s="101" t="s">
        <v>1013</v>
      </c>
      <c r="I24" s="101" t="str">
        <f>VLOOKUP(H24,Presupuesto!$B$11:$C$565,2,0)</f>
        <v>EQUIPO DE COMPUTACION</v>
      </c>
      <c r="J24" s="98" t="str">
        <f t="shared" si="1"/>
        <v>Estudiantes y Graduados</v>
      </c>
      <c r="K24" s="98" t="s">
        <v>394</v>
      </c>
      <c r="L24" s="98"/>
    </row>
    <row r="25" spans="2:12">
      <c r="B25" s="93"/>
      <c r="C25" s="99" t="s">
        <v>35</v>
      </c>
      <c r="D25" s="151">
        <v>1</v>
      </c>
      <c r="E25" s="100">
        <v>13000</v>
      </c>
      <c r="F25" s="97">
        <f t="shared" si="2"/>
        <v>13000</v>
      </c>
      <c r="G25" s="165" t="s">
        <v>128</v>
      </c>
      <c r="H25" s="101" t="s">
        <v>999</v>
      </c>
      <c r="I25" s="101" t="str">
        <f>VLOOKUP(H25,Presupuesto!$B$11:$C$565,2,0)</f>
        <v>EQUIPO DE TRANSPORTE TRACCION Y ELEVACION</v>
      </c>
      <c r="J25" s="98" t="str">
        <f t="shared" si="1"/>
        <v>Estudiantes y Graduados</v>
      </c>
      <c r="K25" s="98" t="s">
        <v>394</v>
      </c>
      <c r="L25" s="98"/>
    </row>
    <row r="26" spans="2:12">
      <c r="B26" s="93"/>
      <c r="C26" s="99" t="s">
        <v>76</v>
      </c>
      <c r="D26" s="151">
        <v>2</v>
      </c>
      <c r="E26" s="100">
        <v>15000</v>
      </c>
      <c r="F26" s="97">
        <f t="shared" si="2"/>
        <v>30000</v>
      </c>
      <c r="G26" s="165" t="s">
        <v>128</v>
      </c>
      <c r="H26" s="101" t="s">
        <v>999</v>
      </c>
      <c r="I26" s="101" t="str">
        <f>VLOOKUP(H26,Presupuesto!$B$11:$C$565,2,0)</f>
        <v>EQUIPO DE TRANSPORTE TRACCION Y ELEVACION</v>
      </c>
      <c r="J26" s="98" t="str">
        <f t="shared" si="1"/>
        <v>Estudiantes y Graduados</v>
      </c>
      <c r="K26" s="98" t="s">
        <v>394</v>
      </c>
      <c r="L26" s="98"/>
    </row>
    <row r="27" spans="2:12">
      <c r="B27" s="93"/>
      <c r="C27" s="99" t="s">
        <v>77</v>
      </c>
      <c r="D27" s="151">
        <v>0</v>
      </c>
      <c r="E27" s="100">
        <v>10000</v>
      </c>
      <c r="F27" s="97">
        <f t="shared" si="2"/>
        <v>0</v>
      </c>
      <c r="G27" s="165" t="s">
        <v>128</v>
      </c>
      <c r="H27" s="101" t="s">
        <v>999</v>
      </c>
      <c r="I27" s="101" t="str">
        <f>VLOOKUP(H27,Presupuesto!$B$11:$C$565,2,0)</f>
        <v>EQUIPO DE TRANSPORTE TRACCION Y ELEVACION</v>
      </c>
      <c r="J27" s="98" t="str">
        <f t="shared" si="1"/>
        <v>Estudiantes y Graduados</v>
      </c>
      <c r="K27" s="98" t="s">
        <v>402</v>
      </c>
      <c r="L27" s="98"/>
    </row>
    <row r="28" spans="2:12">
      <c r="C28" s="99" t="s">
        <v>78</v>
      </c>
      <c r="D28" s="151">
        <v>0</v>
      </c>
      <c r="E28" s="100">
        <v>10000</v>
      </c>
      <c r="F28" s="97">
        <f t="shared" si="2"/>
        <v>0</v>
      </c>
      <c r="G28" s="165" t="s">
        <v>128</v>
      </c>
      <c r="H28" s="101" t="s">
        <v>1045</v>
      </c>
      <c r="I28" s="101" t="str">
        <f>VLOOKUP(H28,Presupuesto!$B$11:$C$565,2,0)</f>
        <v>APLICACIONES INFORMATICAS</v>
      </c>
      <c r="J28" s="98" t="str">
        <f t="shared" si="1"/>
        <v>Estudiantes y Graduados</v>
      </c>
      <c r="K28" s="98" t="s">
        <v>398</v>
      </c>
      <c r="L28" s="98"/>
    </row>
    <row r="29" spans="2:12">
      <c r="C29" s="109" t="s">
        <v>79</v>
      </c>
      <c r="D29" s="151">
        <v>7</v>
      </c>
      <c r="E29" s="100">
        <v>2000</v>
      </c>
      <c r="F29" s="97">
        <f t="shared" si="2"/>
        <v>14000</v>
      </c>
      <c r="G29" s="165" t="s">
        <v>128</v>
      </c>
      <c r="H29" s="110" t="s">
        <v>1013</v>
      </c>
      <c r="I29" s="110" t="str">
        <f>VLOOKUP(H29,Presupuesto!$B$11:$C$565,2,0)</f>
        <v>EQUIPO DE COMPUTACION</v>
      </c>
      <c r="J29" s="98" t="str">
        <f t="shared" si="1"/>
        <v>Estudiantes y Graduados</v>
      </c>
      <c r="K29" s="98" t="s">
        <v>394</v>
      </c>
      <c r="L29" s="98"/>
    </row>
    <row r="30" spans="2:12">
      <c r="C30" s="109" t="s">
        <v>1481</v>
      </c>
      <c r="D30" s="151">
        <v>34</v>
      </c>
      <c r="E30" s="100">
        <v>1500</v>
      </c>
      <c r="F30" s="97">
        <f t="shared" si="2"/>
        <v>51000</v>
      </c>
      <c r="G30" s="165" t="s">
        <v>128</v>
      </c>
      <c r="H30" s="110" t="s">
        <v>945</v>
      </c>
      <c r="I30" s="110" t="str">
        <f>VLOOKUP(H30,Presupuesto!$B$11:$C$565,2,0)</f>
        <v>UTILES Y MATERIALES ELECTRICOS</v>
      </c>
      <c r="J30" s="98" t="str">
        <f t="shared" si="1"/>
        <v>Estudiantes y Graduados</v>
      </c>
      <c r="K30" s="98" t="s">
        <v>394</v>
      </c>
      <c r="L30" s="98"/>
    </row>
    <row r="31" spans="2:12">
      <c r="C31" s="109" t="s">
        <v>80</v>
      </c>
      <c r="D31" s="151">
        <v>0</v>
      </c>
      <c r="E31" s="100">
        <v>1500</v>
      </c>
      <c r="F31" s="97">
        <f t="shared" si="2"/>
        <v>0</v>
      </c>
      <c r="G31" s="165" t="s">
        <v>128</v>
      </c>
      <c r="H31" s="110" t="s">
        <v>1013</v>
      </c>
      <c r="I31" s="110" t="str">
        <f>VLOOKUP(H31,Presupuesto!$B$11:$C$565,2,0)</f>
        <v>EQUIPO DE COMPUTACION</v>
      </c>
      <c r="J31" s="98" t="str">
        <f t="shared" si="1"/>
        <v>Estudiantes y Graduados</v>
      </c>
      <c r="K31" s="98" t="s">
        <v>394</v>
      </c>
      <c r="L31" s="98"/>
    </row>
    <row r="32" spans="2:12">
      <c r="C32" s="109" t="s">
        <v>81</v>
      </c>
      <c r="D32" s="151">
        <v>11</v>
      </c>
      <c r="E32" s="100">
        <v>500</v>
      </c>
      <c r="F32" s="97">
        <f t="shared" si="2"/>
        <v>5500</v>
      </c>
      <c r="G32" s="165" t="s">
        <v>128</v>
      </c>
      <c r="H32" s="110" t="s">
        <v>954</v>
      </c>
      <c r="I32" s="110" t="str">
        <f>VLOOKUP(H32,Presupuesto!$B$11:$C$565,2,0)</f>
        <v>OTROS RESPUESTOS Y ACCESORIOS MENORES</v>
      </c>
      <c r="J32" s="98" t="str">
        <f t="shared" si="1"/>
        <v>Estudiantes y Graduados</v>
      </c>
      <c r="K32" s="98" t="s">
        <v>394</v>
      </c>
      <c r="L32" s="98"/>
    </row>
    <row r="33" spans="2:12" ht="15.75" thickBot="1">
      <c r="B33" s="93"/>
      <c r="C33" s="102" t="s">
        <v>82</v>
      </c>
      <c r="D33" s="159">
        <v>300</v>
      </c>
      <c r="E33" s="104">
        <v>20</v>
      </c>
      <c r="F33" s="105">
        <f t="shared" si="2"/>
        <v>6000</v>
      </c>
      <c r="G33" s="165" t="s">
        <v>128</v>
      </c>
      <c r="H33" s="106" t="s">
        <v>954</v>
      </c>
      <c r="I33" s="106" t="str">
        <f>VLOOKUP(H33,Presupuesto!$B$11:$C$565,2,0)</f>
        <v>OTROS RESPUESTOS Y ACCESORIOS MENORES</v>
      </c>
      <c r="J33" s="106" t="str">
        <f t="shared" ref="J33:J34" si="3">$J$17</f>
        <v>Estudiantes y Graduados</v>
      </c>
      <c r="K33" s="124" t="s">
        <v>393</v>
      </c>
      <c r="L33" s="124"/>
    </row>
    <row r="34" spans="2:12" ht="15.75" thickBot="1">
      <c r="B34" s="93"/>
      <c r="C34" s="102" t="s">
        <v>1780</v>
      </c>
      <c r="D34" s="159">
        <v>50</v>
      </c>
      <c r="E34" s="104">
        <v>30</v>
      </c>
      <c r="F34" s="105">
        <f t="shared" ref="F34" si="4">D34*E34</f>
        <v>1500</v>
      </c>
      <c r="G34" s="165" t="s">
        <v>128</v>
      </c>
      <c r="H34" s="106" t="s">
        <v>954</v>
      </c>
      <c r="I34" s="106" t="str">
        <f>VLOOKUP(H34,Presupuesto!$B$11:$C$565,2,0)</f>
        <v>OTROS RESPUESTOS Y ACCESORIOS MENORES</v>
      </c>
      <c r="J34" s="106" t="str">
        <f t="shared" si="3"/>
        <v>Estudiantes y Graduados</v>
      </c>
      <c r="K34" s="124" t="s">
        <v>411</v>
      </c>
      <c r="L34" s="124"/>
    </row>
    <row r="35" spans="2:12" ht="15.75" thickBot="1"/>
    <row r="36" spans="2:12" ht="15.75" thickBot="1">
      <c r="C36" s="29" t="s">
        <v>43</v>
      </c>
      <c r="D36" s="108">
        <f>SUM(F43:F56)</f>
        <v>0</v>
      </c>
      <c r="F36" s="70"/>
      <c r="G36" s="79"/>
      <c r="H36" s="70"/>
      <c r="I36" s="70"/>
    </row>
    <row r="37" spans="2:12">
      <c r="C37" s="70"/>
      <c r="D37" s="31"/>
      <c r="E37" s="93"/>
      <c r="F37" s="93"/>
      <c r="G37" s="93"/>
      <c r="H37" s="76"/>
      <c r="I37" s="76"/>
      <c r="J37" s="76"/>
      <c r="K37" s="112"/>
    </row>
    <row r="38" spans="2:12">
      <c r="C38" s="70"/>
      <c r="D38" s="31"/>
      <c r="E38" s="93"/>
      <c r="F38" s="93"/>
      <c r="G38" s="93"/>
      <c r="H38" s="76"/>
      <c r="I38" s="76"/>
      <c r="J38" s="76"/>
      <c r="K38" s="112"/>
    </row>
    <row r="39" spans="2:12" ht="15.75">
      <c r="C39" s="202" t="s">
        <v>391</v>
      </c>
      <c r="D39" s="369" t="str">
        <f>'5. Estudiantes y Graduados'!F11</f>
        <v>5.a.2</v>
      </c>
      <c r="E39" s="93"/>
      <c r="F39" s="93"/>
      <c r="G39" s="93"/>
      <c r="H39" s="76"/>
      <c r="I39" s="76"/>
      <c r="J39" s="76"/>
      <c r="K39" s="112"/>
    </row>
    <row r="40" spans="2:12" ht="18.75">
      <c r="C40" s="210" t="str">
        <f>IFERROR(VLOOKUP(D39,'1. Desarrollo e Innov. Curricu.'!$F:$G,2,FALSE),IFERROR(VLOOKUP(D39,'2. Investigación Científica'!$F:$G,2,FALSE),IFERROR(VLOOKUP(D39,'3. Vinculación Univ. Sociedad'!$F:$G,2,FALSE),IFERROR(VLOOKUP(D39,'4. Docencia y Profesorado Univ.'!$F:$G,2,FALSE),IFERROR(VLOOKUP(D39,'5. Estudiantes y Graduados'!$F:$G,2,FALSE),IFERROR(VLOOKUP(D39,'11. Gestion Administrativa'!$F:$G,2,FALSE),IFERROR(VLOOKUP(D39,'13. Gestión Académica'!$F:$G,2,FALSE),IFERROR(VLOOKUP(D39,'9. Asegura. de la Calid. y M'!$F:$G,2,FALSE),IFERROR(VLOOKUP(D39,'6. Gestión del Conocimiento'!$F:$G,2,FALSE),IFERROR(VLOOKUP(D39,'15. Gobernabilidad y Proceso...'!$F:$G,2,FALSE),IFERROR(VLOOKUP(D39,'12. Gestión del Talento Humano'!$F:$G,2,FALSE),IFERROR(VLOOKUP(D39,'14. Internacional... de la E.S.'!$F:$G,2,FALSE),IFERROR(VLOOKUP(D39,'10. Posgrado'!$F:$G,2,FALSE),IFERROR(VLOOKUP(D39,'16. Desa. del Sistema Educ.Sup.'!$F:$G,2,FALSE),IFERROR(VLOOKUP(D39,'8. Cultura de Inno. Insti...'!$F:$G,2,FALSE),VLOOKUP(D39,'7. Lo Esencial de la Reforma U.'!$F:$G,2,0))))))))))))))))</f>
        <v>Continuar el proceso de Depurar la información de los estudiantes de la UNAH a realizarse por personal de ésta Dirección.</v>
      </c>
      <c r="D40" s="31"/>
      <c r="E40" s="93"/>
      <c r="F40" s="93"/>
      <c r="G40" s="93"/>
      <c r="H40" s="76"/>
      <c r="I40" s="76"/>
      <c r="J40" s="76"/>
      <c r="K40" s="112"/>
    </row>
    <row r="41" spans="2:12">
      <c r="F41" s="93"/>
      <c r="G41" s="76"/>
      <c r="H41" s="76"/>
      <c r="I41" s="76"/>
    </row>
    <row r="42" spans="2:12" ht="30.75" thickBot="1">
      <c r="C42" s="149" t="s">
        <v>44</v>
      </c>
      <c r="D42" s="149" t="s">
        <v>55</v>
      </c>
      <c r="E42" s="149" t="s">
        <v>57</v>
      </c>
      <c r="F42" s="150" t="s">
        <v>27</v>
      </c>
      <c r="G42" s="150" t="s">
        <v>130</v>
      </c>
      <c r="H42" s="149" t="s">
        <v>46</v>
      </c>
      <c r="I42" s="149" t="s">
        <v>131</v>
      </c>
      <c r="J42" s="149" t="s">
        <v>409</v>
      </c>
      <c r="K42" s="149" t="s">
        <v>410</v>
      </c>
      <c r="L42" s="149" t="s">
        <v>463</v>
      </c>
    </row>
    <row r="43" spans="2:12" ht="15.75" thickBot="1">
      <c r="C43" s="305" t="s">
        <v>1338</v>
      </c>
      <c r="D43" s="158"/>
      <c r="E43" s="96">
        <f>HLOOKUP($C43,$CB$2:$CE$3,2,0)</f>
        <v>15000</v>
      </c>
      <c r="F43" s="97">
        <f>D43*E43</f>
        <v>0</v>
      </c>
      <c r="G43" s="165"/>
      <c r="H43" s="98" t="s">
        <v>1013</v>
      </c>
      <c r="I43" s="98" t="str">
        <f>VLOOKUP(H43,Presupuesto!$B$11:$C$565,2,0)</f>
        <v>EQUIPO DE COMPUTACION</v>
      </c>
      <c r="J43" s="218" t="s">
        <v>1359</v>
      </c>
      <c r="K43" s="98" t="s">
        <v>393</v>
      </c>
      <c r="L43" s="98"/>
    </row>
    <row r="44" spans="2:12">
      <c r="C44" s="305" t="s">
        <v>1336</v>
      </c>
      <c r="D44" s="151"/>
      <c r="E44" s="96">
        <f>HLOOKUP($C44,$CB$2:$CE$3,2,0)</f>
        <v>35000</v>
      </c>
      <c r="F44" s="97">
        <f>D44*E44</f>
        <v>0</v>
      </c>
      <c r="G44" s="165"/>
      <c r="H44" s="101" t="s">
        <v>1013</v>
      </c>
      <c r="I44" s="101" t="str">
        <f>VLOOKUP(H44,Presupuesto!$B$11:$C$565,2,0)</f>
        <v>EQUIPO DE COMPUTACION</v>
      </c>
      <c r="J44" s="98" t="str">
        <f>$J$43</f>
        <v>Estudiantes y Graduados</v>
      </c>
      <c r="K44" s="98" t="s">
        <v>411</v>
      </c>
      <c r="L44" s="98"/>
    </row>
    <row r="45" spans="2:12">
      <c r="C45" s="99" t="s">
        <v>73</v>
      </c>
      <c r="D45" s="151"/>
      <c r="E45" s="100">
        <v>4000</v>
      </c>
      <c r="F45" s="97">
        <f t="shared" ref="F45:F56" si="5">D45*E45</f>
        <v>0</v>
      </c>
      <c r="G45" s="165"/>
      <c r="H45" s="101" t="s">
        <v>985</v>
      </c>
      <c r="I45" s="101" t="str">
        <f>VLOOKUP(H45,Presupuesto!$B$11:$C$565,2,0)</f>
        <v>EQUIPOS VARIOS DE OFICINA</v>
      </c>
      <c r="J45" s="98" t="str">
        <f t="shared" ref="J45:J56" si="6">$J$43</f>
        <v>Estudiantes y Graduados</v>
      </c>
      <c r="K45" s="98" t="s">
        <v>394</v>
      </c>
      <c r="L45" s="98"/>
    </row>
    <row r="46" spans="2:12">
      <c r="C46" s="99" t="s">
        <v>74</v>
      </c>
      <c r="D46" s="151"/>
      <c r="E46" s="100">
        <v>8000</v>
      </c>
      <c r="F46" s="97">
        <f t="shared" si="5"/>
        <v>0</v>
      </c>
      <c r="G46" s="165"/>
      <c r="H46" s="101" t="s">
        <v>1013</v>
      </c>
      <c r="I46" s="101" t="str">
        <f>VLOOKUP(H46,Presupuesto!$B$11:$C$565,2,0)</f>
        <v>EQUIPO DE COMPUTACION</v>
      </c>
      <c r="J46" s="98" t="str">
        <f t="shared" si="6"/>
        <v>Estudiantes y Graduados</v>
      </c>
      <c r="K46" s="98" t="s">
        <v>394</v>
      </c>
      <c r="L46" s="98"/>
    </row>
    <row r="47" spans="2:12">
      <c r="C47" s="99" t="s">
        <v>75</v>
      </c>
      <c r="D47" s="151"/>
      <c r="E47" s="100">
        <v>5000</v>
      </c>
      <c r="F47" s="97">
        <f t="shared" si="5"/>
        <v>0</v>
      </c>
      <c r="G47" s="165"/>
      <c r="H47" s="101" t="s">
        <v>1013</v>
      </c>
      <c r="I47" s="101" t="str">
        <f>VLOOKUP(H47,Presupuesto!$B$11:$C$565,2,0)</f>
        <v>EQUIPO DE COMPUTACION</v>
      </c>
      <c r="J47" s="98" t="str">
        <f t="shared" si="6"/>
        <v>Estudiantes y Graduados</v>
      </c>
      <c r="K47" s="98" t="s">
        <v>394</v>
      </c>
      <c r="L47" s="98"/>
    </row>
    <row r="48" spans="2:12">
      <c r="C48" s="99" t="s">
        <v>35</v>
      </c>
      <c r="D48" s="151"/>
      <c r="E48" s="100">
        <v>13000</v>
      </c>
      <c r="F48" s="97">
        <f t="shared" si="5"/>
        <v>0</v>
      </c>
      <c r="G48" s="165"/>
      <c r="H48" s="101" t="s">
        <v>999</v>
      </c>
      <c r="I48" s="101" t="str">
        <f>VLOOKUP(H48,Presupuesto!$B$11:$C$565,2,0)</f>
        <v>EQUIPO DE TRANSPORTE TRACCION Y ELEVACION</v>
      </c>
      <c r="J48" s="98" t="str">
        <f t="shared" si="6"/>
        <v>Estudiantes y Graduados</v>
      </c>
      <c r="K48" s="98" t="s">
        <v>394</v>
      </c>
      <c r="L48" s="98"/>
    </row>
    <row r="49" spans="3:12">
      <c r="C49" s="99" t="s">
        <v>76</v>
      </c>
      <c r="D49" s="151"/>
      <c r="E49" s="100">
        <v>15000</v>
      </c>
      <c r="F49" s="97">
        <f t="shared" si="5"/>
        <v>0</v>
      </c>
      <c r="G49" s="165"/>
      <c r="H49" s="101" t="s">
        <v>999</v>
      </c>
      <c r="I49" s="101" t="str">
        <f>VLOOKUP(H49,Presupuesto!$B$11:$C$565,2,0)</f>
        <v>EQUIPO DE TRANSPORTE TRACCION Y ELEVACION</v>
      </c>
      <c r="J49" s="98" t="str">
        <f t="shared" si="6"/>
        <v>Estudiantes y Graduados</v>
      </c>
      <c r="K49" s="98" t="s">
        <v>394</v>
      </c>
      <c r="L49" s="98"/>
    </row>
    <row r="50" spans="3:12">
      <c r="C50" s="99" t="s">
        <v>77</v>
      </c>
      <c r="D50" s="151"/>
      <c r="E50" s="100">
        <v>10000</v>
      </c>
      <c r="F50" s="97">
        <f t="shared" si="5"/>
        <v>0</v>
      </c>
      <c r="G50" s="165"/>
      <c r="H50" s="101" t="s">
        <v>999</v>
      </c>
      <c r="I50" s="101" t="str">
        <f>VLOOKUP(H50,Presupuesto!$B$11:$C$565,2,0)</f>
        <v>EQUIPO DE TRANSPORTE TRACCION Y ELEVACION</v>
      </c>
      <c r="J50" s="98" t="str">
        <f t="shared" si="6"/>
        <v>Estudiantes y Graduados</v>
      </c>
      <c r="K50" s="98" t="s">
        <v>402</v>
      </c>
      <c r="L50" s="98"/>
    </row>
    <row r="51" spans="3:12">
      <c r="C51" s="99" t="s">
        <v>78</v>
      </c>
      <c r="D51" s="151"/>
      <c r="E51" s="100">
        <v>10000</v>
      </c>
      <c r="F51" s="97">
        <f t="shared" si="5"/>
        <v>0</v>
      </c>
      <c r="G51" s="165"/>
      <c r="H51" s="101" t="s">
        <v>1045</v>
      </c>
      <c r="I51" s="101" t="str">
        <f>VLOOKUP(H51,Presupuesto!$B$11:$C$565,2,0)</f>
        <v>APLICACIONES INFORMATICAS</v>
      </c>
      <c r="J51" s="98" t="str">
        <f t="shared" si="6"/>
        <v>Estudiantes y Graduados</v>
      </c>
      <c r="K51" s="98" t="s">
        <v>398</v>
      </c>
      <c r="L51" s="98"/>
    </row>
    <row r="52" spans="3:12">
      <c r="C52" s="109" t="s">
        <v>79</v>
      </c>
      <c r="D52" s="151"/>
      <c r="E52" s="100">
        <v>2000</v>
      </c>
      <c r="F52" s="97">
        <f t="shared" si="5"/>
        <v>0</v>
      </c>
      <c r="G52" s="165"/>
      <c r="H52" s="110" t="s">
        <v>1013</v>
      </c>
      <c r="I52" s="110" t="str">
        <f>VLOOKUP(H52,Presupuesto!$B$11:$C$565,2,0)</f>
        <v>EQUIPO DE COMPUTACION</v>
      </c>
      <c r="J52" s="98" t="str">
        <f t="shared" si="6"/>
        <v>Estudiantes y Graduados</v>
      </c>
      <c r="K52" s="98" t="s">
        <v>394</v>
      </c>
      <c r="L52" s="98"/>
    </row>
    <row r="53" spans="3:12">
      <c r="C53" s="109" t="s">
        <v>1481</v>
      </c>
      <c r="D53" s="151"/>
      <c r="E53" s="100">
        <v>1500</v>
      </c>
      <c r="F53" s="97">
        <f t="shared" si="5"/>
        <v>0</v>
      </c>
      <c r="G53" s="165"/>
      <c r="H53" s="110" t="s">
        <v>945</v>
      </c>
      <c r="I53" s="110" t="str">
        <f>VLOOKUP(H53,Presupuesto!$B$11:$C$565,2,0)</f>
        <v>UTILES Y MATERIALES ELECTRICOS</v>
      </c>
      <c r="J53" s="98" t="str">
        <f t="shared" si="6"/>
        <v>Estudiantes y Graduados</v>
      </c>
      <c r="K53" s="98" t="s">
        <v>394</v>
      </c>
      <c r="L53" s="98"/>
    </row>
    <row r="54" spans="3:12">
      <c r="C54" s="109" t="s">
        <v>80</v>
      </c>
      <c r="D54" s="151"/>
      <c r="E54" s="100">
        <v>1500</v>
      </c>
      <c r="F54" s="97">
        <f t="shared" si="5"/>
        <v>0</v>
      </c>
      <c r="G54" s="165"/>
      <c r="H54" s="110" t="s">
        <v>1013</v>
      </c>
      <c r="I54" s="110" t="str">
        <f>VLOOKUP(H54,Presupuesto!$B$11:$C$565,2,0)</f>
        <v>EQUIPO DE COMPUTACION</v>
      </c>
      <c r="J54" s="98" t="str">
        <f t="shared" si="6"/>
        <v>Estudiantes y Graduados</v>
      </c>
      <c r="K54" s="98" t="s">
        <v>394</v>
      </c>
      <c r="L54" s="98"/>
    </row>
    <row r="55" spans="3:12">
      <c r="C55" s="109" t="s">
        <v>81</v>
      </c>
      <c r="D55" s="151"/>
      <c r="E55" s="100">
        <v>500</v>
      </c>
      <c r="F55" s="97">
        <f t="shared" si="5"/>
        <v>0</v>
      </c>
      <c r="G55" s="165"/>
      <c r="H55" s="110" t="s">
        <v>954</v>
      </c>
      <c r="I55" s="110" t="str">
        <f>VLOOKUP(H55,Presupuesto!$B$11:$C$565,2,0)</f>
        <v>OTROS RESPUESTOS Y ACCESORIOS MENORES</v>
      </c>
      <c r="J55" s="98" t="str">
        <f t="shared" si="6"/>
        <v>Estudiantes y Graduados</v>
      </c>
      <c r="K55" s="98" t="s">
        <v>394</v>
      </c>
      <c r="L55" s="98"/>
    </row>
    <row r="56" spans="3:12" ht="15.75" thickBot="1">
      <c r="C56" s="102" t="s">
        <v>82</v>
      </c>
      <c r="D56" s="159"/>
      <c r="E56" s="104">
        <v>20</v>
      </c>
      <c r="F56" s="105">
        <f t="shared" si="5"/>
        <v>0</v>
      </c>
      <c r="G56" s="162"/>
      <c r="H56" s="106" t="s">
        <v>954</v>
      </c>
      <c r="I56" s="106" t="str">
        <f>VLOOKUP(H56,Presupuesto!$B$11:$C$565,2,0)</f>
        <v>OTROS RESPUESTOS Y ACCESORIOS MENORES</v>
      </c>
      <c r="J56" s="106" t="str">
        <f t="shared" si="6"/>
        <v>Estudiantes y Graduados</v>
      </c>
      <c r="K56" s="124" t="s">
        <v>393</v>
      </c>
      <c r="L56" s="124"/>
    </row>
    <row r="58" spans="3:12" ht="15.75" thickBot="1"/>
    <row r="59" spans="3:12" ht="15.75" thickBot="1">
      <c r="C59" s="29" t="s">
        <v>43</v>
      </c>
      <c r="D59" s="108">
        <f>SUM(F66:F79)</f>
        <v>0</v>
      </c>
      <c r="F59" s="70"/>
      <c r="G59" s="79"/>
      <c r="H59" s="70"/>
      <c r="I59" s="70"/>
    </row>
    <row r="60" spans="3:12">
      <c r="C60" s="70"/>
      <c r="D60" s="31"/>
      <c r="E60" s="93"/>
      <c r="F60" s="93"/>
      <c r="G60" s="93"/>
      <c r="H60" s="76"/>
      <c r="I60" s="76"/>
      <c r="J60" s="76"/>
      <c r="K60" s="112"/>
    </row>
    <row r="61" spans="3:12">
      <c r="C61" s="70"/>
      <c r="D61" s="31"/>
      <c r="E61" s="93"/>
      <c r="F61" s="93"/>
      <c r="G61" s="93"/>
      <c r="H61" s="76"/>
      <c r="I61" s="76"/>
      <c r="J61" s="76"/>
      <c r="K61" s="112"/>
    </row>
    <row r="62" spans="3:12" ht="15.75">
      <c r="C62" s="202" t="s">
        <v>391</v>
      </c>
      <c r="D62" s="369" t="str">
        <f>'5. Estudiantes y Graduados'!F12</f>
        <v>5.a.3</v>
      </c>
      <c r="E62" s="93"/>
      <c r="F62" s="93"/>
      <c r="G62" s="93"/>
      <c r="H62" s="76"/>
      <c r="I62" s="76"/>
      <c r="J62" s="76"/>
      <c r="K62" s="112"/>
    </row>
    <row r="63" spans="3:12" ht="18.75">
      <c r="C63" s="210" t="str">
        <f>IFERROR(VLOOKUP(D62,'1. Desarrollo e Innov. Curricu.'!$F:$G,2,FALSE),IFERROR(VLOOKUP(D62,'2. Investigación Científica'!$F:$G,2,FALSE),IFERROR(VLOOKUP(D62,'3. Vinculación Univ. Sociedad'!$F:$G,2,FALSE),IFERROR(VLOOKUP(D62,'4. Docencia y Profesorado Univ.'!$F:$G,2,FALSE),IFERROR(VLOOKUP(D62,'5. Estudiantes y Graduados'!$F:$G,2,FALSE),IFERROR(VLOOKUP(D62,'11. Gestion Administrativa'!$F:$G,2,FALSE),IFERROR(VLOOKUP(D62,'13. Gestión Académica'!$F:$G,2,FALSE),IFERROR(VLOOKUP(D62,'9. Asegura. de la Calid. y M'!$F:$G,2,FALSE),IFERROR(VLOOKUP(D62,'6. Gestión del Conocimiento'!$F:$G,2,FALSE),IFERROR(VLOOKUP(D62,'15. Gobernabilidad y Proceso...'!$F:$G,2,FALSE),IFERROR(VLOOKUP(D62,'12. Gestión del Talento Humano'!$F:$G,2,FALSE),IFERROR(VLOOKUP(D62,'14. Internacional... de la E.S.'!$F:$G,2,FALSE),IFERROR(VLOOKUP(D62,'10. Posgrado'!$F:$G,2,FALSE),IFERROR(VLOOKUP(D62,'16. Desa. del Sistema Educ.Sup.'!$F:$G,2,FALSE),IFERROR(VLOOKUP(D62,'8. Cultura de Inno. Insti...'!$F:$G,2,FALSE),VLOOKUP(D62,'7. Lo Esencial de la Reforma U.'!$F:$G,2,0))))))))))))))))</f>
        <v>Capacitar al personal de la Dirección para fortalecer sus habilidades y desarrollar en ellos nuevas competencias que contribuyan a mejorar cada uno de los servicios que brinda ésta Dirección, como ser: estadística, office, excel avanzado.</v>
      </c>
      <c r="D63" s="31"/>
      <c r="E63" s="93"/>
      <c r="F63" s="93"/>
      <c r="G63" s="93"/>
      <c r="H63" s="76"/>
      <c r="I63" s="76"/>
      <c r="J63" s="76"/>
      <c r="K63" s="112"/>
    </row>
    <row r="64" spans="3:12">
      <c r="F64" s="93"/>
      <c r="G64" s="76"/>
      <c r="H64" s="76"/>
      <c r="I64" s="76"/>
    </row>
    <row r="65" spans="3:12" ht="30.75" thickBot="1">
      <c r="C65" s="149" t="s">
        <v>44</v>
      </c>
      <c r="D65" s="149" t="s">
        <v>55</v>
      </c>
      <c r="E65" s="149" t="s">
        <v>57</v>
      </c>
      <c r="F65" s="150" t="s">
        <v>27</v>
      </c>
      <c r="G65" s="150" t="s">
        <v>130</v>
      </c>
      <c r="H65" s="149" t="s">
        <v>46</v>
      </c>
      <c r="I65" s="149" t="s">
        <v>131</v>
      </c>
      <c r="J65" s="149" t="s">
        <v>409</v>
      </c>
      <c r="K65" s="149" t="s">
        <v>410</v>
      </c>
      <c r="L65" s="149" t="s">
        <v>463</v>
      </c>
    </row>
    <row r="66" spans="3:12" ht="15.75" thickBot="1">
      <c r="C66" s="305" t="s">
        <v>1338</v>
      </c>
      <c r="D66" s="158"/>
      <c r="E66" s="96">
        <f>HLOOKUP($C66,$CB$2:$CE$3,2,0)</f>
        <v>15000</v>
      </c>
      <c r="F66" s="97">
        <f>D66*E66</f>
        <v>0</v>
      </c>
      <c r="G66" s="165"/>
      <c r="H66" s="98" t="s">
        <v>1013</v>
      </c>
      <c r="I66" s="98" t="str">
        <f>VLOOKUP(H66,Presupuesto!$B$11:$C$565,2,0)</f>
        <v>EQUIPO DE COMPUTACION</v>
      </c>
      <c r="J66" s="218" t="s">
        <v>1359</v>
      </c>
      <c r="K66" s="98" t="s">
        <v>393</v>
      </c>
      <c r="L66" s="98"/>
    </row>
    <row r="67" spans="3:12">
      <c r="C67" s="305" t="s">
        <v>1336</v>
      </c>
      <c r="D67" s="151"/>
      <c r="E67" s="96">
        <f>HLOOKUP($C67,$CB$2:$CE$3,2,0)</f>
        <v>35000</v>
      </c>
      <c r="F67" s="97">
        <f>D67*E67</f>
        <v>0</v>
      </c>
      <c r="G67" s="165"/>
      <c r="H67" s="101" t="s">
        <v>1013</v>
      </c>
      <c r="I67" s="101" t="str">
        <f>VLOOKUP(H67,Presupuesto!$B$11:$C$565,2,0)</f>
        <v>EQUIPO DE COMPUTACION</v>
      </c>
      <c r="J67" s="98" t="str">
        <f>$J$66</f>
        <v>Estudiantes y Graduados</v>
      </c>
      <c r="K67" s="98" t="s">
        <v>411</v>
      </c>
      <c r="L67" s="98"/>
    </row>
    <row r="68" spans="3:12">
      <c r="C68" s="99" t="s">
        <v>73</v>
      </c>
      <c r="D68" s="151"/>
      <c r="E68" s="100">
        <v>4000</v>
      </c>
      <c r="F68" s="97">
        <f t="shared" ref="F68:F79" si="7">D68*E68</f>
        <v>0</v>
      </c>
      <c r="G68" s="165"/>
      <c r="H68" s="101" t="s">
        <v>985</v>
      </c>
      <c r="I68" s="101" t="str">
        <f>VLOOKUP(H68,Presupuesto!$B$11:$C$565,2,0)</f>
        <v>EQUIPOS VARIOS DE OFICINA</v>
      </c>
      <c r="J68" s="98" t="str">
        <f t="shared" ref="J68:J79" si="8">$J$66</f>
        <v>Estudiantes y Graduados</v>
      </c>
      <c r="K68" s="98" t="s">
        <v>394</v>
      </c>
      <c r="L68" s="98"/>
    </row>
    <row r="69" spans="3:12">
      <c r="C69" s="99" t="s">
        <v>74</v>
      </c>
      <c r="D69" s="151"/>
      <c r="E69" s="100">
        <v>8000</v>
      </c>
      <c r="F69" s="97">
        <f t="shared" si="7"/>
        <v>0</v>
      </c>
      <c r="G69" s="165"/>
      <c r="H69" s="101" t="s">
        <v>1013</v>
      </c>
      <c r="I69" s="101" t="str">
        <f>VLOOKUP(H69,Presupuesto!$B$11:$C$565,2,0)</f>
        <v>EQUIPO DE COMPUTACION</v>
      </c>
      <c r="J69" s="98" t="str">
        <f t="shared" si="8"/>
        <v>Estudiantes y Graduados</v>
      </c>
      <c r="K69" s="98" t="s">
        <v>394</v>
      </c>
      <c r="L69" s="98"/>
    </row>
    <row r="70" spans="3:12">
      <c r="C70" s="99" t="s">
        <v>75</v>
      </c>
      <c r="D70" s="151"/>
      <c r="E70" s="100">
        <v>5000</v>
      </c>
      <c r="F70" s="97">
        <f t="shared" si="7"/>
        <v>0</v>
      </c>
      <c r="G70" s="165"/>
      <c r="H70" s="101" t="s">
        <v>1013</v>
      </c>
      <c r="I70" s="101" t="str">
        <f>VLOOKUP(H70,Presupuesto!$B$11:$C$565,2,0)</f>
        <v>EQUIPO DE COMPUTACION</v>
      </c>
      <c r="J70" s="98" t="str">
        <f t="shared" si="8"/>
        <v>Estudiantes y Graduados</v>
      </c>
      <c r="K70" s="98" t="s">
        <v>394</v>
      </c>
      <c r="L70" s="98"/>
    </row>
    <row r="71" spans="3:12">
      <c r="C71" s="99" t="s">
        <v>35</v>
      </c>
      <c r="D71" s="151"/>
      <c r="E71" s="100">
        <v>13000</v>
      </c>
      <c r="F71" s="97">
        <f t="shared" si="7"/>
        <v>0</v>
      </c>
      <c r="G71" s="165"/>
      <c r="H71" s="101" t="s">
        <v>999</v>
      </c>
      <c r="I71" s="101" t="str">
        <f>VLOOKUP(H71,Presupuesto!$B$11:$C$565,2,0)</f>
        <v>EQUIPO DE TRANSPORTE TRACCION Y ELEVACION</v>
      </c>
      <c r="J71" s="98" t="str">
        <f t="shared" si="8"/>
        <v>Estudiantes y Graduados</v>
      </c>
      <c r="K71" s="98" t="s">
        <v>394</v>
      </c>
      <c r="L71" s="98"/>
    </row>
    <row r="72" spans="3:12">
      <c r="C72" s="99" t="s">
        <v>76</v>
      </c>
      <c r="D72" s="151"/>
      <c r="E72" s="100">
        <v>15000</v>
      </c>
      <c r="F72" s="97">
        <f t="shared" si="7"/>
        <v>0</v>
      </c>
      <c r="G72" s="165"/>
      <c r="H72" s="101" t="s">
        <v>999</v>
      </c>
      <c r="I72" s="101" t="str">
        <f>VLOOKUP(H72,Presupuesto!$B$11:$C$565,2,0)</f>
        <v>EQUIPO DE TRANSPORTE TRACCION Y ELEVACION</v>
      </c>
      <c r="J72" s="98" t="str">
        <f t="shared" si="8"/>
        <v>Estudiantes y Graduados</v>
      </c>
      <c r="K72" s="98" t="s">
        <v>394</v>
      </c>
      <c r="L72" s="98"/>
    </row>
    <row r="73" spans="3:12">
      <c r="C73" s="99" t="s">
        <v>77</v>
      </c>
      <c r="D73" s="151"/>
      <c r="E73" s="100">
        <v>10000</v>
      </c>
      <c r="F73" s="97">
        <f t="shared" si="7"/>
        <v>0</v>
      </c>
      <c r="G73" s="165"/>
      <c r="H73" s="101" t="s">
        <v>999</v>
      </c>
      <c r="I73" s="101" t="str">
        <f>VLOOKUP(H73,Presupuesto!$B$11:$C$565,2,0)</f>
        <v>EQUIPO DE TRANSPORTE TRACCION Y ELEVACION</v>
      </c>
      <c r="J73" s="98" t="str">
        <f t="shared" si="8"/>
        <v>Estudiantes y Graduados</v>
      </c>
      <c r="K73" s="98" t="s">
        <v>402</v>
      </c>
      <c r="L73" s="98"/>
    </row>
    <row r="74" spans="3:12">
      <c r="C74" s="99" t="s">
        <v>78</v>
      </c>
      <c r="D74" s="151"/>
      <c r="E74" s="100">
        <v>10000</v>
      </c>
      <c r="F74" s="97">
        <f t="shared" si="7"/>
        <v>0</v>
      </c>
      <c r="G74" s="165"/>
      <c r="H74" s="101" t="s">
        <v>1045</v>
      </c>
      <c r="I74" s="101" t="str">
        <f>VLOOKUP(H74,Presupuesto!$B$11:$C$565,2,0)</f>
        <v>APLICACIONES INFORMATICAS</v>
      </c>
      <c r="J74" s="98" t="str">
        <f t="shared" si="8"/>
        <v>Estudiantes y Graduados</v>
      </c>
      <c r="K74" s="98" t="s">
        <v>398</v>
      </c>
      <c r="L74" s="98"/>
    </row>
    <row r="75" spans="3:12">
      <c r="C75" s="109" t="s">
        <v>79</v>
      </c>
      <c r="D75" s="151"/>
      <c r="E75" s="100">
        <v>2000</v>
      </c>
      <c r="F75" s="97">
        <f t="shared" si="7"/>
        <v>0</v>
      </c>
      <c r="G75" s="165"/>
      <c r="H75" s="110" t="s">
        <v>1013</v>
      </c>
      <c r="I75" s="110" t="str">
        <f>VLOOKUP(H75,Presupuesto!$B$11:$C$565,2,0)</f>
        <v>EQUIPO DE COMPUTACION</v>
      </c>
      <c r="J75" s="98" t="str">
        <f t="shared" si="8"/>
        <v>Estudiantes y Graduados</v>
      </c>
      <c r="K75" s="98" t="s">
        <v>394</v>
      </c>
      <c r="L75" s="98"/>
    </row>
    <row r="76" spans="3:12">
      <c r="C76" s="109" t="s">
        <v>1481</v>
      </c>
      <c r="D76" s="151"/>
      <c r="E76" s="100">
        <v>1500</v>
      </c>
      <c r="F76" s="97">
        <f t="shared" si="7"/>
        <v>0</v>
      </c>
      <c r="G76" s="165"/>
      <c r="H76" s="110" t="s">
        <v>945</v>
      </c>
      <c r="I76" s="110" t="str">
        <f>VLOOKUP(H76,Presupuesto!$B$11:$C$565,2,0)</f>
        <v>UTILES Y MATERIALES ELECTRICOS</v>
      </c>
      <c r="J76" s="98" t="str">
        <f t="shared" si="8"/>
        <v>Estudiantes y Graduados</v>
      </c>
      <c r="K76" s="98" t="s">
        <v>394</v>
      </c>
      <c r="L76" s="98"/>
    </row>
    <row r="77" spans="3:12">
      <c r="C77" s="109" t="s">
        <v>80</v>
      </c>
      <c r="D77" s="151"/>
      <c r="E77" s="100">
        <v>1500</v>
      </c>
      <c r="F77" s="97">
        <f t="shared" si="7"/>
        <v>0</v>
      </c>
      <c r="G77" s="165"/>
      <c r="H77" s="110" t="s">
        <v>1013</v>
      </c>
      <c r="I77" s="110" t="str">
        <f>VLOOKUP(H77,Presupuesto!$B$11:$C$565,2,0)</f>
        <v>EQUIPO DE COMPUTACION</v>
      </c>
      <c r="J77" s="98" t="str">
        <f t="shared" si="8"/>
        <v>Estudiantes y Graduados</v>
      </c>
      <c r="K77" s="98" t="s">
        <v>394</v>
      </c>
      <c r="L77" s="98"/>
    </row>
    <row r="78" spans="3:12">
      <c r="C78" s="109" t="s">
        <v>81</v>
      </c>
      <c r="D78" s="151"/>
      <c r="E78" s="100">
        <v>500</v>
      </c>
      <c r="F78" s="97">
        <f t="shared" si="7"/>
        <v>0</v>
      </c>
      <c r="G78" s="165"/>
      <c r="H78" s="110" t="s">
        <v>954</v>
      </c>
      <c r="I78" s="110" t="str">
        <f>VLOOKUP(H78,Presupuesto!$B$11:$C$565,2,0)</f>
        <v>OTROS RESPUESTOS Y ACCESORIOS MENORES</v>
      </c>
      <c r="J78" s="98" t="str">
        <f t="shared" si="8"/>
        <v>Estudiantes y Graduados</v>
      </c>
      <c r="K78" s="98" t="s">
        <v>394</v>
      </c>
      <c r="L78" s="98"/>
    </row>
    <row r="79" spans="3:12" ht="15.75" thickBot="1">
      <c r="C79" s="102" t="s">
        <v>82</v>
      </c>
      <c r="D79" s="159"/>
      <c r="E79" s="104">
        <v>20</v>
      </c>
      <c r="F79" s="105">
        <f t="shared" si="7"/>
        <v>0</v>
      </c>
      <c r="G79" s="162"/>
      <c r="H79" s="106" t="s">
        <v>954</v>
      </c>
      <c r="I79" s="106" t="str">
        <f>VLOOKUP(H79,Presupuesto!$B$11:$C$565,2,0)</f>
        <v>OTROS RESPUESTOS Y ACCESORIOS MENORES</v>
      </c>
      <c r="J79" s="106" t="str">
        <f t="shared" si="8"/>
        <v>Estudiantes y Graduados</v>
      </c>
      <c r="K79" s="124" t="s">
        <v>393</v>
      </c>
      <c r="L79" s="124"/>
    </row>
    <row r="80" spans="3:12">
      <c r="F80" s="93"/>
      <c r="G80" s="76"/>
      <c r="H80" s="76"/>
      <c r="I80" s="76"/>
    </row>
    <row r="81" spans="3:12" ht="15.75" thickBot="1"/>
    <row r="82" spans="3:12" ht="15.75" thickBot="1">
      <c r="C82" s="29" t="s">
        <v>43</v>
      </c>
      <c r="D82" s="108">
        <f>SUM(F89:F102)</f>
        <v>150000</v>
      </c>
      <c r="F82" s="70"/>
      <c r="G82" s="79"/>
      <c r="H82" s="70"/>
      <c r="I82" s="70"/>
    </row>
    <row r="83" spans="3:12">
      <c r="C83" s="70"/>
      <c r="D83" s="31"/>
      <c r="E83" s="93"/>
      <c r="F83" s="93"/>
      <c r="G83" s="93"/>
      <c r="H83" s="76"/>
      <c r="I83" s="76"/>
      <c r="J83" s="76"/>
      <c r="K83" s="112"/>
    </row>
    <row r="84" spans="3:12">
      <c r="C84" s="70"/>
      <c r="D84" s="31"/>
      <c r="E84" s="93"/>
      <c r="F84" s="93"/>
      <c r="G84" s="93"/>
      <c r="H84" s="76"/>
      <c r="I84" s="76"/>
      <c r="J84" s="76"/>
      <c r="K84" s="112"/>
    </row>
    <row r="85" spans="3:12" ht="15.75">
      <c r="C85" s="202" t="s">
        <v>391</v>
      </c>
      <c r="D85" s="369" t="str">
        <f>'5. Estudiantes y Graduados'!F13</f>
        <v>5.a.4</v>
      </c>
      <c r="E85" s="93"/>
      <c r="F85" s="93"/>
      <c r="G85" s="93"/>
      <c r="H85" s="76"/>
      <c r="I85" s="76"/>
      <c r="J85" s="76"/>
      <c r="K85" s="112"/>
    </row>
    <row r="86" spans="3:12" ht="18.75">
      <c r="C86" s="210" t="str">
        <f>IFERROR(VLOOKUP(D85,'1. Desarrollo e Innov. Curricu.'!$F:$G,2,FALSE),IFERROR(VLOOKUP(D85,'2. Investigación Científica'!$F:$G,2,FALSE),IFERROR(VLOOKUP(D85,'3. Vinculación Univ. Sociedad'!$F:$G,2,FALSE),IFERROR(VLOOKUP(D85,'4. Docencia y Profesorado Univ.'!$F:$G,2,FALSE),IFERROR(VLOOKUP(D85,'5. Estudiantes y Graduados'!$F:$G,2,FALSE),IFERROR(VLOOKUP(D85,'11. Gestion Administrativa'!$F:$G,2,FALSE),IFERROR(VLOOKUP(D85,'13. Gestión Académica'!$F:$G,2,FALSE),IFERROR(VLOOKUP(D85,'9. Asegura. de la Calid. y M'!$F:$G,2,FALSE),IFERROR(VLOOKUP(D85,'6. Gestión del Conocimiento'!$F:$G,2,FALSE),IFERROR(VLOOKUP(D85,'15. Gobernabilidad y Proceso...'!$F:$G,2,FALSE),IFERROR(VLOOKUP(D85,'12. Gestión del Talento Humano'!$F:$G,2,FALSE),IFERROR(VLOOKUP(D85,'14. Internacional... de la E.S.'!$F:$G,2,FALSE),IFERROR(VLOOKUP(D85,'10. Posgrado'!$F:$G,2,FALSE),IFERROR(VLOOKUP(D85,'16. Desa. del Sistema Educ.Sup.'!$F:$G,2,FALSE),IFERROR(VLOOKUP(D85,'8. Cultura de Inno. Insti...'!$F:$G,2,FALSE),VLOOKUP(D85,'7. Lo Esencial de la Reforma U.'!$F:$G,2,0))))))))))))))))</f>
        <v>Continuar con las actividades  escaneo de expedientes estudiantiles de primer ingreso en Ciudad Universitaria.</v>
      </c>
      <c r="D86" s="31"/>
      <c r="E86" s="93"/>
      <c r="F86" s="93"/>
      <c r="G86" s="93"/>
      <c r="H86" s="76"/>
      <c r="I86" s="76"/>
      <c r="J86" s="76"/>
      <c r="K86" s="112"/>
    </row>
    <row r="87" spans="3:12">
      <c r="F87" s="93"/>
      <c r="G87" s="76"/>
      <c r="H87" s="76"/>
      <c r="I87" s="76"/>
    </row>
    <row r="88" spans="3:12" ht="30.75" thickBot="1">
      <c r="C88" s="149" t="s">
        <v>44</v>
      </c>
      <c r="D88" s="149" t="s">
        <v>55</v>
      </c>
      <c r="E88" s="149" t="s">
        <v>57</v>
      </c>
      <c r="F88" s="150" t="s">
        <v>27</v>
      </c>
      <c r="G88" s="150" t="s">
        <v>130</v>
      </c>
      <c r="H88" s="149" t="s">
        <v>46</v>
      </c>
      <c r="I88" s="149" t="s">
        <v>131</v>
      </c>
      <c r="J88" s="149" t="s">
        <v>409</v>
      </c>
      <c r="K88" s="149" t="s">
        <v>410</v>
      </c>
      <c r="L88" s="149" t="s">
        <v>463</v>
      </c>
    </row>
    <row r="89" spans="3:12" ht="15.75" thickBot="1">
      <c r="C89" s="305" t="s">
        <v>1338</v>
      </c>
      <c r="D89" s="158"/>
      <c r="E89" s="96">
        <f>HLOOKUP($C89,$CB$2:$CE$3,2,0)</f>
        <v>15000</v>
      </c>
      <c r="F89" s="97">
        <f>D89*E89</f>
        <v>0</v>
      </c>
      <c r="G89" s="165" t="s">
        <v>1698</v>
      </c>
      <c r="H89" s="98" t="s">
        <v>1013</v>
      </c>
      <c r="I89" s="98" t="str">
        <f>VLOOKUP(H89,Presupuesto!$B$11:$C$565,2,0)</f>
        <v>EQUIPO DE COMPUTACION</v>
      </c>
      <c r="J89" s="218" t="s">
        <v>1359</v>
      </c>
      <c r="K89" s="98" t="s">
        <v>393</v>
      </c>
      <c r="L89" s="98"/>
    </row>
    <row r="90" spans="3:12">
      <c r="C90" s="305" t="s">
        <v>1336</v>
      </c>
      <c r="D90" s="151"/>
      <c r="E90" s="96">
        <f>HLOOKUP($C90,$CB$2:$CE$3,2,0)</f>
        <v>35000</v>
      </c>
      <c r="F90" s="97">
        <f>D90*E90</f>
        <v>0</v>
      </c>
      <c r="G90" s="165" t="s">
        <v>1698</v>
      </c>
      <c r="H90" s="101" t="s">
        <v>1013</v>
      </c>
      <c r="I90" s="101" t="str">
        <f>VLOOKUP(H90,Presupuesto!$B$11:$C$565,2,0)</f>
        <v>EQUIPO DE COMPUTACION</v>
      </c>
      <c r="J90" s="98" t="str">
        <f>$J$89</f>
        <v>Estudiantes y Graduados</v>
      </c>
      <c r="K90" s="98" t="s">
        <v>411</v>
      </c>
      <c r="L90" s="98"/>
    </row>
    <row r="91" spans="3:12">
      <c r="C91" s="99" t="s">
        <v>73</v>
      </c>
      <c r="D91" s="151">
        <v>5</v>
      </c>
      <c r="E91" s="100">
        <v>30000</v>
      </c>
      <c r="F91" s="97">
        <f t="shared" ref="F91:F102" si="9">D91*E91</f>
        <v>150000</v>
      </c>
      <c r="G91" s="165" t="s">
        <v>1698</v>
      </c>
      <c r="H91" s="101" t="s">
        <v>985</v>
      </c>
      <c r="I91" s="101" t="str">
        <f>VLOOKUP(H91,Presupuesto!$B$11:$C$565,2,0)</f>
        <v>EQUIPOS VARIOS DE OFICINA</v>
      </c>
      <c r="J91" s="98" t="str">
        <f t="shared" ref="J91:J102" si="10">$J$89</f>
        <v>Estudiantes y Graduados</v>
      </c>
      <c r="K91" s="98" t="s">
        <v>394</v>
      </c>
      <c r="L91" s="98"/>
    </row>
    <row r="92" spans="3:12">
      <c r="C92" s="99" t="s">
        <v>74</v>
      </c>
      <c r="D92" s="151"/>
      <c r="E92" s="100">
        <v>8000</v>
      </c>
      <c r="F92" s="97">
        <f t="shared" si="9"/>
        <v>0</v>
      </c>
      <c r="G92" s="165" t="s">
        <v>1698</v>
      </c>
      <c r="H92" s="101" t="s">
        <v>1013</v>
      </c>
      <c r="I92" s="101" t="str">
        <f>VLOOKUP(H92,Presupuesto!$B$11:$C$565,2,0)</f>
        <v>EQUIPO DE COMPUTACION</v>
      </c>
      <c r="J92" s="98" t="str">
        <f t="shared" si="10"/>
        <v>Estudiantes y Graduados</v>
      </c>
      <c r="K92" s="98" t="s">
        <v>394</v>
      </c>
      <c r="L92" s="98"/>
    </row>
    <row r="93" spans="3:12">
      <c r="C93" s="99" t="s">
        <v>75</v>
      </c>
      <c r="D93" s="151"/>
      <c r="E93" s="100">
        <v>5000</v>
      </c>
      <c r="F93" s="97">
        <f t="shared" si="9"/>
        <v>0</v>
      </c>
      <c r="G93" s="165" t="s">
        <v>1698</v>
      </c>
      <c r="H93" s="101" t="s">
        <v>1013</v>
      </c>
      <c r="I93" s="101" t="str">
        <f>VLOOKUP(H93,Presupuesto!$B$11:$C$565,2,0)</f>
        <v>EQUIPO DE COMPUTACION</v>
      </c>
      <c r="J93" s="98" t="str">
        <f t="shared" si="10"/>
        <v>Estudiantes y Graduados</v>
      </c>
      <c r="K93" s="98" t="s">
        <v>394</v>
      </c>
      <c r="L93" s="98"/>
    </row>
    <row r="94" spans="3:12">
      <c r="C94" s="99" t="s">
        <v>35</v>
      </c>
      <c r="D94" s="151"/>
      <c r="E94" s="100">
        <v>13000</v>
      </c>
      <c r="F94" s="97">
        <f t="shared" si="9"/>
        <v>0</v>
      </c>
      <c r="G94" s="165" t="s">
        <v>1698</v>
      </c>
      <c r="H94" s="101" t="s">
        <v>999</v>
      </c>
      <c r="I94" s="101" t="str">
        <f>VLOOKUP(H94,Presupuesto!$B$11:$C$565,2,0)</f>
        <v>EQUIPO DE TRANSPORTE TRACCION Y ELEVACION</v>
      </c>
      <c r="J94" s="98" t="str">
        <f t="shared" si="10"/>
        <v>Estudiantes y Graduados</v>
      </c>
      <c r="K94" s="98" t="s">
        <v>394</v>
      </c>
      <c r="L94" s="98"/>
    </row>
    <row r="95" spans="3:12">
      <c r="C95" s="99" t="s">
        <v>76</v>
      </c>
      <c r="D95" s="151"/>
      <c r="E95" s="100">
        <v>15000</v>
      </c>
      <c r="F95" s="97">
        <f t="shared" si="9"/>
        <v>0</v>
      </c>
      <c r="G95" s="165" t="s">
        <v>1698</v>
      </c>
      <c r="H95" s="101" t="s">
        <v>999</v>
      </c>
      <c r="I95" s="101" t="str">
        <f>VLOOKUP(H95,Presupuesto!$B$11:$C$565,2,0)</f>
        <v>EQUIPO DE TRANSPORTE TRACCION Y ELEVACION</v>
      </c>
      <c r="J95" s="98" t="str">
        <f t="shared" si="10"/>
        <v>Estudiantes y Graduados</v>
      </c>
      <c r="K95" s="98" t="s">
        <v>394</v>
      </c>
      <c r="L95" s="98"/>
    </row>
    <row r="96" spans="3:12">
      <c r="C96" s="99" t="s">
        <v>77</v>
      </c>
      <c r="D96" s="151"/>
      <c r="E96" s="100">
        <v>10000</v>
      </c>
      <c r="F96" s="97">
        <f t="shared" si="9"/>
        <v>0</v>
      </c>
      <c r="G96" s="165" t="s">
        <v>1698</v>
      </c>
      <c r="H96" s="101" t="s">
        <v>999</v>
      </c>
      <c r="I96" s="101" t="str">
        <f>VLOOKUP(H96,Presupuesto!$B$11:$C$565,2,0)</f>
        <v>EQUIPO DE TRANSPORTE TRACCION Y ELEVACION</v>
      </c>
      <c r="J96" s="98" t="str">
        <f t="shared" si="10"/>
        <v>Estudiantes y Graduados</v>
      </c>
      <c r="K96" s="98" t="s">
        <v>402</v>
      </c>
      <c r="L96" s="98"/>
    </row>
    <row r="97" spans="3:12">
      <c r="C97" s="99"/>
      <c r="D97" s="151"/>
      <c r="E97" s="100">
        <v>10000</v>
      </c>
      <c r="F97" s="97">
        <f t="shared" si="9"/>
        <v>0</v>
      </c>
      <c r="G97" s="165" t="s">
        <v>1698</v>
      </c>
      <c r="H97" s="101" t="s">
        <v>1045</v>
      </c>
      <c r="I97" s="101" t="str">
        <f>VLOOKUP(H97,Presupuesto!$B$11:$C$565,2,0)</f>
        <v>APLICACIONES INFORMATICAS</v>
      </c>
      <c r="J97" s="98" t="str">
        <f t="shared" si="10"/>
        <v>Estudiantes y Graduados</v>
      </c>
      <c r="K97" s="98" t="s">
        <v>398</v>
      </c>
      <c r="L97" s="98"/>
    </row>
    <row r="98" spans="3:12">
      <c r="C98" s="109" t="s">
        <v>79</v>
      </c>
      <c r="D98" s="151"/>
      <c r="E98" s="100">
        <v>2000</v>
      </c>
      <c r="F98" s="97">
        <f t="shared" si="9"/>
        <v>0</v>
      </c>
      <c r="G98" s="165" t="s">
        <v>1698</v>
      </c>
      <c r="H98" s="110" t="s">
        <v>1013</v>
      </c>
      <c r="I98" s="110" t="str">
        <f>VLOOKUP(H98,Presupuesto!$B$11:$C$565,2,0)</f>
        <v>EQUIPO DE COMPUTACION</v>
      </c>
      <c r="J98" s="98" t="str">
        <f t="shared" si="10"/>
        <v>Estudiantes y Graduados</v>
      </c>
      <c r="K98" s="98" t="s">
        <v>394</v>
      </c>
      <c r="L98" s="98"/>
    </row>
    <row r="99" spans="3:12">
      <c r="C99" s="109" t="s">
        <v>1481</v>
      </c>
      <c r="D99" s="151"/>
      <c r="E99" s="100">
        <v>1500</v>
      </c>
      <c r="F99" s="97">
        <f t="shared" si="9"/>
        <v>0</v>
      </c>
      <c r="G99" s="165" t="s">
        <v>1698</v>
      </c>
      <c r="H99" s="110" t="s">
        <v>945</v>
      </c>
      <c r="I99" s="110" t="str">
        <f>VLOOKUP(H99,Presupuesto!$B$11:$C$565,2,0)</f>
        <v>UTILES Y MATERIALES ELECTRICOS</v>
      </c>
      <c r="J99" s="98" t="str">
        <f t="shared" si="10"/>
        <v>Estudiantes y Graduados</v>
      </c>
      <c r="K99" s="98" t="s">
        <v>394</v>
      </c>
      <c r="L99" s="98"/>
    </row>
    <row r="100" spans="3:12">
      <c r="C100" s="109" t="s">
        <v>80</v>
      </c>
      <c r="D100" s="151"/>
      <c r="E100" s="100">
        <v>1500</v>
      </c>
      <c r="F100" s="97">
        <f t="shared" si="9"/>
        <v>0</v>
      </c>
      <c r="G100" s="165" t="s">
        <v>1698</v>
      </c>
      <c r="H100" s="110" t="s">
        <v>1013</v>
      </c>
      <c r="I100" s="110" t="str">
        <f>VLOOKUP(H100,Presupuesto!$B$11:$C$565,2,0)</f>
        <v>EQUIPO DE COMPUTACION</v>
      </c>
      <c r="J100" s="98" t="str">
        <f t="shared" si="10"/>
        <v>Estudiantes y Graduados</v>
      </c>
      <c r="K100" s="98" t="s">
        <v>394</v>
      </c>
      <c r="L100" s="98"/>
    </row>
    <row r="101" spans="3:12">
      <c r="C101" s="109" t="s">
        <v>81</v>
      </c>
      <c r="D101" s="151"/>
      <c r="E101" s="100">
        <v>500</v>
      </c>
      <c r="F101" s="97">
        <f t="shared" si="9"/>
        <v>0</v>
      </c>
      <c r="G101" s="165" t="s">
        <v>1698</v>
      </c>
      <c r="H101" s="110" t="s">
        <v>954</v>
      </c>
      <c r="I101" s="110" t="str">
        <f>VLOOKUP(H101,Presupuesto!$B$11:$C$565,2,0)</f>
        <v>OTROS RESPUESTOS Y ACCESORIOS MENORES</v>
      </c>
      <c r="J101" s="98" t="str">
        <f t="shared" si="10"/>
        <v>Estudiantes y Graduados</v>
      </c>
      <c r="K101" s="98" t="s">
        <v>394</v>
      </c>
      <c r="L101" s="98"/>
    </row>
    <row r="102" spans="3:12" ht="15.75" thickBot="1">
      <c r="C102" s="102" t="s">
        <v>82</v>
      </c>
      <c r="D102" s="159"/>
      <c r="E102" s="104">
        <v>20</v>
      </c>
      <c r="F102" s="105">
        <f t="shared" si="9"/>
        <v>0</v>
      </c>
      <c r="G102" s="165" t="s">
        <v>1698</v>
      </c>
      <c r="H102" s="106" t="s">
        <v>954</v>
      </c>
      <c r="I102" s="106" t="str">
        <f>VLOOKUP(H102,Presupuesto!$B$11:$C$565,2,0)</f>
        <v>OTROS RESPUESTOS Y ACCESORIOS MENORES</v>
      </c>
      <c r="J102" s="106" t="str">
        <f t="shared" si="10"/>
        <v>Estudiantes y Graduados</v>
      </c>
      <c r="K102" s="124" t="s">
        <v>393</v>
      </c>
      <c r="L102" s="124"/>
    </row>
    <row r="104" spans="3:12" ht="15.75" thickBot="1"/>
    <row r="105" spans="3:12" ht="15.75" thickBot="1">
      <c r="C105" s="29" t="s">
        <v>43</v>
      </c>
      <c r="D105" s="108">
        <f>SUM(F112:F125)</f>
        <v>0</v>
      </c>
      <c r="F105" s="70"/>
      <c r="G105" s="79"/>
      <c r="H105" s="70"/>
      <c r="I105" s="70"/>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9" t="str">
        <f>'5. Estudiantes y Graduados'!F14</f>
        <v>5.a.5</v>
      </c>
      <c r="E108" s="93"/>
      <c r="F108" s="93"/>
      <c r="G108" s="93"/>
      <c r="H108" s="76"/>
      <c r="I108" s="76"/>
      <c r="J108" s="76"/>
      <c r="K108" s="112"/>
    </row>
    <row r="109" spans="3:12" ht="18.7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Posgrado'!$F:$G,2,FALSE),IFERROR(VLOOKUP(D108,'16. Desa. del Sistema Educ.Sup.'!$F:$G,2,FALSE),IFERROR(VLOOKUP(D108,'8. Cultura de Inno. Insti...'!$F:$G,2,FALSE),VLOOKUP(D108,'7. Lo Esencial de la Reforma U.'!$F:$G,2,0))))))))))))))))</f>
        <v>Compra de suministro, equipo y mobiliario necesario para la conservación y protección de los expedientes estudiantiles y documentos.</v>
      </c>
      <c r="D109" s="31"/>
      <c r="E109" s="93"/>
      <c r="F109" s="93"/>
      <c r="G109" s="93"/>
      <c r="H109" s="76"/>
      <c r="I109" s="76"/>
      <c r="J109" s="76"/>
      <c r="K109" s="112"/>
    </row>
    <row r="110" spans="3:12">
      <c r="F110" s="93"/>
      <c r="G110" s="76"/>
      <c r="H110" s="76"/>
      <c r="I110" s="76"/>
    </row>
    <row r="111" spans="3:12" ht="30.75" thickBot="1">
      <c r="C111" s="149" t="s">
        <v>44</v>
      </c>
      <c r="D111" s="149" t="s">
        <v>55</v>
      </c>
      <c r="E111" s="149" t="s">
        <v>57</v>
      </c>
      <c r="F111" s="150" t="s">
        <v>27</v>
      </c>
      <c r="G111" s="150" t="s">
        <v>130</v>
      </c>
      <c r="H111" s="149" t="s">
        <v>46</v>
      </c>
      <c r="I111" s="149" t="s">
        <v>131</v>
      </c>
      <c r="J111" s="149" t="s">
        <v>409</v>
      </c>
      <c r="K111" s="149" t="s">
        <v>410</v>
      </c>
      <c r="L111" s="149" t="s">
        <v>463</v>
      </c>
    </row>
    <row r="112" spans="3:12" ht="15.75" thickBot="1">
      <c r="C112" s="305" t="s">
        <v>1338</v>
      </c>
      <c r="D112" s="158"/>
      <c r="E112" s="96">
        <f>HLOOKUP($C112,$CB$2:$CE$3,2,0)</f>
        <v>15000</v>
      </c>
      <c r="F112" s="97">
        <f>D112*E112</f>
        <v>0</v>
      </c>
      <c r="G112" s="165"/>
      <c r="H112" s="98" t="s">
        <v>1013</v>
      </c>
      <c r="I112" s="98" t="str">
        <f>VLOOKUP(H112,Presupuesto!$B$11:$C$565,2,0)</f>
        <v>EQUIPO DE COMPUTACION</v>
      </c>
      <c r="J112" s="218" t="s">
        <v>1359</v>
      </c>
      <c r="K112" s="98" t="s">
        <v>393</v>
      </c>
      <c r="L112" s="98"/>
    </row>
    <row r="113" spans="3:12">
      <c r="C113" s="305" t="s">
        <v>1336</v>
      </c>
      <c r="D113" s="151"/>
      <c r="E113" s="96">
        <f>HLOOKUP($C113,$CB$2:$CE$3,2,0)</f>
        <v>35000</v>
      </c>
      <c r="F113" s="97">
        <f>D113*E113</f>
        <v>0</v>
      </c>
      <c r="G113" s="165"/>
      <c r="H113" s="101" t="s">
        <v>1013</v>
      </c>
      <c r="I113" s="101" t="str">
        <f>VLOOKUP(H113,Presupuesto!$B$11:$C$565,2,0)</f>
        <v>EQUIPO DE COMPUTACION</v>
      </c>
      <c r="J113" s="98" t="str">
        <f>$J$112</f>
        <v>Estudiantes y Graduados</v>
      </c>
      <c r="K113" s="98" t="s">
        <v>411</v>
      </c>
      <c r="L113" s="98"/>
    </row>
    <row r="114" spans="3:12">
      <c r="C114" s="99" t="s">
        <v>73</v>
      </c>
      <c r="D114" s="151"/>
      <c r="E114" s="100">
        <v>4000</v>
      </c>
      <c r="F114" s="97">
        <f t="shared" ref="F114:F125" si="11">D114*E114</f>
        <v>0</v>
      </c>
      <c r="G114" s="165"/>
      <c r="H114" s="101" t="s">
        <v>985</v>
      </c>
      <c r="I114" s="101" t="str">
        <f>VLOOKUP(H114,Presupuesto!$B$11:$C$565,2,0)</f>
        <v>EQUIPOS VARIOS DE OFICINA</v>
      </c>
      <c r="J114" s="98" t="str">
        <f t="shared" ref="J114:J125" si="12">$J$112</f>
        <v>Estudiantes y Graduados</v>
      </c>
      <c r="K114" s="98" t="s">
        <v>394</v>
      </c>
      <c r="L114" s="98"/>
    </row>
    <row r="115" spans="3:12">
      <c r="C115" s="99" t="s">
        <v>74</v>
      </c>
      <c r="D115" s="151"/>
      <c r="E115" s="100">
        <v>8000</v>
      </c>
      <c r="F115" s="97">
        <f t="shared" si="11"/>
        <v>0</v>
      </c>
      <c r="G115" s="165"/>
      <c r="H115" s="101" t="s">
        <v>1013</v>
      </c>
      <c r="I115" s="101" t="str">
        <f>VLOOKUP(H115,Presupuesto!$B$11:$C$565,2,0)</f>
        <v>EQUIPO DE COMPUTACION</v>
      </c>
      <c r="J115" s="98" t="str">
        <f t="shared" si="12"/>
        <v>Estudiantes y Graduados</v>
      </c>
      <c r="K115" s="98" t="s">
        <v>394</v>
      </c>
      <c r="L115" s="98"/>
    </row>
    <row r="116" spans="3:12">
      <c r="C116" s="99" t="s">
        <v>75</v>
      </c>
      <c r="D116" s="151"/>
      <c r="E116" s="100">
        <v>5000</v>
      </c>
      <c r="F116" s="97">
        <f t="shared" si="11"/>
        <v>0</v>
      </c>
      <c r="G116" s="165"/>
      <c r="H116" s="101" t="s">
        <v>1013</v>
      </c>
      <c r="I116" s="101" t="str">
        <f>VLOOKUP(H116,Presupuesto!$B$11:$C$565,2,0)</f>
        <v>EQUIPO DE COMPUTACION</v>
      </c>
      <c r="J116" s="98" t="str">
        <f t="shared" si="12"/>
        <v>Estudiantes y Graduados</v>
      </c>
      <c r="K116" s="98" t="s">
        <v>394</v>
      </c>
      <c r="L116" s="98"/>
    </row>
    <row r="117" spans="3:12">
      <c r="C117" s="99" t="s">
        <v>35</v>
      </c>
      <c r="D117" s="151"/>
      <c r="E117" s="100">
        <v>13000</v>
      </c>
      <c r="F117" s="97">
        <f t="shared" si="11"/>
        <v>0</v>
      </c>
      <c r="G117" s="165"/>
      <c r="H117" s="101" t="s">
        <v>999</v>
      </c>
      <c r="I117" s="101" t="str">
        <f>VLOOKUP(H117,Presupuesto!$B$11:$C$565,2,0)</f>
        <v>EQUIPO DE TRANSPORTE TRACCION Y ELEVACION</v>
      </c>
      <c r="J117" s="98" t="str">
        <f t="shared" si="12"/>
        <v>Estudiantes y Graduados</v>
      </c>
      <c r="K117" s="98" t="s">
        <v>394</v>
      </c>
      <c r="L117" s="98"/>
    </row>
    <row r="118" spans="3:12">
      <c r="C118" s="99" t="s">
        <v>76</v>
      </c>
      <c r="D118" s="151"/>
      <c r="E118" s="100">
        <v>15000</v>
      </c>
      <c r="F118" s="97">
        <f t="shared" si="11"/>
        <v>0</v>
      </c>
      <c r="G118" s="165"/>
      <c r="H118" s="101" t="s">
        <v>999</v>
      </c>
      <c r="I118" s="101" t="str">
        <f>VLOOKUP(H118,Presupuesto!$B$11:$C$565,2,0)</f>
        <v>EQUIPO DE TRANSPORTE TRACCION Y ELEVACION</v>
      </c>
      <c r="J118" s="98" t="str">
        <f t="shared" si="12"/>
        <v>Estudiantes y Graduados</v>
      </c>
      <c r="K118" s="98" t="s">
        <v>394</v>
      </c>
      <c r="L118" s="98"/>
    </row>
    <row r="119" spans="3:12">
      <c r="C119" s="99" t="s">
        <v>77</v>
      </c>
      <c r="D119" s="151"/>
      <c r="E119" s="100">
        <v>10000</v>
      </c>
      <c r="F119" s="97">
        <f t="shared" si="11"/>
        <v>0</v>
      </c>
      <c r="G119" s="165"/>
      <c r="H119" s="101" t="s">
        <v>999</v>
      </c>
      <c r="I119" s="101" t="str">
        <f>VLOOKUP(H119,Presupuesto!$B$11:$C$565,2,0)</f>
        <v>EQUIPO DE TRANSPORTE TRACCION Y ELEVACION</v>
      </c>
      <c r="J119" s="98" t="str">
        <f t="shared" si="12"/>
        <v>Estudiantes y Graduados</v>
      </c>
      <c r="K119" s="98" t="s">
        <v>402</v>
      </c>
      <c r="L119" s="98"/>
    </row>
    <row r="120" spans="3:12">
      <c r="C120" s="99" t="s">
        <v>78</v>
      </c>
      <c r="D120" s="151"/>
      <c r="E120" s="100">
        <v>10000</v>
      </c>
      <c r="F120" s="97">
        <f t="shared" si="11"/>
        <v>0</v>
      </c>
      <c r="G120" s="165"/>
      <c r="H120" s="101" t="s">
        <v>1045</v>
      </c>
      <c r="I120" s="101" t="str">
        <f>VLOOKUP(H120,Presupuesto!$B$11:$C$565,2,0)</f>
        <v>APLICACIONES INFORMATICAS</v>
      </c>
      <c r="J120" s="98" t="str">
        <f t="shared" si="12"/>
        <v>Estudiantes y Graduados</v>
      </c>
      <c r="K120" s="98" t="s">
        <v>398</v>
      </c>
      <c r="L120" s="98"/>
    </row>
    <row r="121" spans="3:12">
      <c r="C121" s="109" t="s">
        <v>79</v>
      </c>
      <c r="D121" s="151"/>
      <c r="E121" s="100">
        <v>2000</v>
      </c>
      <c r="F121" s="97">
        <f t="shared" si="11"/>
        <v>0</v>
      </c>
      <c r="G121" s="165"/>
      <c r="H121" s="110" t="s">
        <v>1013</v>
      </c>
      <c r="I121" s="110" t="str">
        <f>VLOOKUP(H121,Presupuesto!$B$11:$C$565,2,0)</f>
        <v>EQUIPO DE COMPUTACION</v>
      </c>
      <c r="J121" s="98" t="str">
        <f t="shared" si="12"/>
        <v>Estudiantes y Graduados</v>
      </c>
      <c r="K121" s="98" t="s">
        <v>394</v>
      </c>
      <c r="L121" s="98"/>
    </row>
    <row r="122" spans="3:12">
      <c r="C122" s="109" t="s">
        <v>1481</v>
      </c>
      <c r="D122" s="151"/>
      <c r="E122" s="100">
        <v>1500</v>
      </c>
      <c r="F122" s="97">
        <f t="shared" si="11"/>
        <v>0</v>
      </c>
      <c r="G122" s="165"/>
      <c r="H122" s="110" t="s">
        <v>945</v>
      </c>
      <c r="I122" s="110" t="str">
        <f>VLOOKUP(H122,Presupuesto!$B$11:$C$565,2,0)</f>
        <v>UTILES Y MATERIALES ELECTRICOS</v>
      </c>
      <c r="J122" s="98" t="str">
        <f t="shared" si="12"/>
        <v>Estudiantes y Graduados</v>
      </c>
      <c r="K122" s="98" t="s">
        <v>394</v>
      </c>
      <c r="L122" s="98"/>
    </row>
    <row r="123" spans="3:12">
      <c r="C123" s="109" t="s">
        <v>80</v>
      </c>
      <c r="D123" s="151"/>
      <c r="E123" s="100">
        <v>1500</v>
      </c>
      <c r="F123" s="97">
        <f t="shared" si="11"/>
        <v>0</v>
      </c>
      <c r="G123" s="165"/>
      <c r="H123" s="110" t="s">
        <v>1013</v>
      </c>
      <c r="I123" s="110" t="str">
        <f>VLOOKUP(H123,Presupuesto!$B$11:$C$565,2,0)</f>
        <v>EQUIPO DE COMPUTACION</v>
      </c>
      <c r="J123" s="98" t="str">
        <f t="shared" si="12"/>
        <v>Estudiantes y Graduados</v>
      </c>
      <c r="K123" s="98" t="s">
        <v>394</v>
      </c>
      <c r="L123" s="98"/>
    </row>
    <row r="124" spans="3:12">
      <c r="C124" s="109" t="s">
        <v>81</v>
      </c>
      <c r="D124" s="151"/>
      <c r="E124" s="100">
        <v>500</v>
      </c>
      <c r="F124" s="97">
        <f t="shared" si="11"/>
        <v>0</v>
      </c>
      <c r="G124" s="165"/>
      <c r="H124" s="110" t="s">
        <v>954</v>
      </c>
      <c r="I124" s="110" t="str">
        <f>VLOOKUP(H124,Presupuesto!$B$11:$C$565,2,0)</f>
        <v>OTROS RESPUESTOS Y ACCESORIOS MENORES</v>
      </c>
      <c r="J124" s="98" t="str">
        <f t="shared" si="12"/>
        <v>Estudiantes y Graduados</v>
      </c>
      <c r="K124" s="98" t="s">
        <v>394</v>
      </c>
      <c r="L124" s="98"/>
    </row>
    <row r="125" spans="3:12" ht="15.75" thickBot="1">
      <c r="C125" s="102" t="s">
        <v>82</v>
      </c>
      <c r="D125" s="159"/>
      <c r="E125" s="104">
        <v>20</v>
      </c>
      <c r="F125" s="105">
        <f t="shared" si="11"/>
        <v>0</v>
      </c>
      <c r="G125" s="162"/>
      <c r="H125" s="106" t="s">
        <v>954</v>
      </c>
      <c r="I125" s="106" t="str">
        <f>VLOOKUP(H125,Presupuesto!$B$11:$C$565,2,0)</f>
        <v>OTROS RESPUESTOS Y ACCESORIOS MENORES</v>
      </c>
      <c r="J125" s="106" t="str">
        <f t="shared" si="12"/>
        <v>Estudiantes y Graduados</v>
      </c>
      <c r="K125" s="124" t="s">
        <v>393</v>
      </c>
      <c r="L125" s="124"/>
    </row>
    <row r="126" spans="3:12">
      <c r="F126" s="93"/>
      <c r="G126" s="76"/>
      <c r="H126" s="76"/>
      <c r="I126" s="76"/>
    </row>
    <row r="127" spans="3:12" ht="15.75" thickBot="1"/>
    <row r="128" spans="3:12" ht="15.75" thickBot="1">
      <c r="C128" s="29" t="s">
        <v>43</v>
      </c>
      <c r="D128" s="108">
        <f>SUM(F135:F148)</f>
        <v>759000</v>
      </c>
      <c r="F128" s="70"/>
      <c r="G128" s="79"/>
      <c r="H128" s="70"/>
      <c r="I128" s="70"/>
    </row>
    <row r="129" spans="3:12">
      <c r="C129" s="70"/>
      <c r="D129" s="31"/>
      <c r="E129" s="93"/>
      <c r="F129" s="93"/>
      <c r="G129" s="93"/>
      <c r="H129" s="76"/>
      <c r="I129" s="76"/>
      <c r="J129" s="76"/>
      <c r="K129" s="112"/>
    </row>
    <row r="130" spans="3:12">
      <c r="C130" s="70"/>
      <c r="D130" s="31"/>
      <c r="E130" s="93"/>
      <c r="F130" s="93"/>
      <c r="G130" s="93"/>
      <c r="H130" s="76"/>
      <c r="I130" s="76"/>
      <c r="J130" s="76"/>
      <c r="K130" s="112"/>
    </row>
    <row r="131" spans="3:12" ht="15.75">
      <c r="C131" s="202" t="s">
        <v>391</v>
      </c>
      <c r="D131" s="369" t="str">
        <f>'5. Estudiantes y Graduados'!F15</f>
        <v>5.a.6</v>
      </c>
      <c r="E131" s="93"/>
      <c r="F131" s="93"/>
      <c r="G131" s="93"/>
      <c r="H131" s="76"/>
      <c r="I131" s="76"/>
      <c r="J131" s="76"/>
      <c r="K131" s="112"/>
    </row>
    <row r="132" spans="3:12" ht="18.75">
      <c r="C132" s="210" t="str">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Posgrado'!$F:$G,2,FALSE),IFERROR(VLOOKUP(D131,'16. Desa. del Sistema Educ.Sup.'!$F:$G,2,FALSE),IFERROR(VLOOKUP(D131,'8. Cultura de Inno. Insti...'!$F:$G,2,FALSE),VLOOKUP(D131,'7. Lo Esencial de la Reforma U.'!$F:$G,2,0))))))))))))))))</f>
        <v>Actualizar y comprar equipo y suminitros necesarios para proceder a la captura de datos, impresión y entrega de carné a los estudiantes, empleados y demas personas que visiten la institución a nivel nacional.</v>
      </c>
      <c r="D132" s="31"/>
      <c r="E132" s="93"/>
      <c r="F132" s="93"/>
      <c r="G132" s="93"/>
      <c r="H132" s="76"/>
      <c r="I132" s="76"/>
      <c r="J132" s="76"/>
      <c r="K132" s="112"/>
    </row>
    <row r="133" spans="3:12">
      <c r="F133" s="93"/>
      <c r="G133" s="76"/>
      <c r="H133" s="76"/>
      <c r="I133" s="76"/>
    </row>
    <row r="134" spans="3:12" ht="30.75" thickBot="1">
      <c r="C134" s="149" t="s">
        <v>44</v>
      </c>
      <c r="D134" s="149" t="s">
        <v>55</v>
      </c>
      <c r="E134" s="149" t="s">
        <v>57</v>
      </c>
      <c r="F134" s="150" t="s">
        <v>27</v>
      </c>
      <c r="G134" s="150" t="s">
        <v>130</v>
      </c>
      <c r="H134" s="149" t="s">
        <v>46</v>
      </c>
      <c r="I134" s="149" t="s">
        <v>131</v>
      </c>
      <c r="J134" s="149" t="s">
        <v>409</v>
      </c>
      <c r="K134" s="149" t="s">
        <v>410</v>
      </c>
      <c r="L134" s="149" t="s">
        <v>463</v>
      </c>
    </row>
    <row r="135" spans="3:12" ht="15.75" thickBot="1">
      <c r="C135" s="305" t="s">
        <v>1338</v>
      </c>
      <c r="D135" s="158"/>
      <c r="E135" s="96">
        <f>HLOOKUP($C135,$CB$2:$CE$3,2,0)</f>
        <v>15000</v>
      </c>
      <c r="F135" s="97">
        <f>D135*E135</f>
        <v>0</v>
      </c>
      <c r="G135" s="165" t="s">
        <v>1698</v>
      </c>
      <c r="H135" s="98" t="s">
        <v>1013</v>
      </c>
      <c r="I135" s="98" t="str">
        <f>VLOOKUP(H135,Presupuesto!$B$11:$C$565,2,0)</f>
        <v>EQUIPO DE COMPUTACION</v>
      </c>
      <c r="J135" s="218" t="s">
        <v>1359</v>
      </c>
      <c r="K135" s="98" t="s">
        <v>393</v>
      </c>
      <c r="L135" s="98"/>
    </row>
    <row r="136" spans="3:12">
      <c r="C136" s="305" t="s">
        <v>1336</v>
      </c>
      <c r="D136" s="151"/>
      <c r="E136" s="96">
        <f>HLOOKUP($C136,$CB$2:$CE$3,2,0)</f>
        <v>35000</v>
      </c>
      <c r="F136" s="97">
        <f>D136*E136</f>
        <v>0</v>
      </c>
      <c r="G136" s="165" t="s">
        <v>1698</v>
      </c>
      <c r="H136" s="101" t="s">
        <v>1013</v>
      </c>
      <c r="I136" s="101" t="str">
        <f>VLOOKUP(H136,Presupuesto!$B$11:$C$565,2,0)</f>
        <v>EQUIPO DE COMPUTACION</v>
      </c>
      <c r="J136" s="98" t="str">
        <f>$J$135</f>
        <v>Estudiantes y Graduados</v>
      </c>
      <c r="K136" s="98" t="s">
        <v>411</v>
      </c>
      <c r="L136" s="98"/>
    </row>
    <row r="137" spans="3:12">
      <c r="C137" s="99" t="s">
        <v>1760</v>
      </c>
      <c r="D137" s="151">
        <v>6</v>
      </c>
      <c r="E137" s="100">
        <v>4000</v>
      </c>
      <c r="F137" s="97">
        <f t="shared" ref="F137:F148" si="13">D137*E137</f>
        <v>24000</v>
      </c>
      <c r="G137" s="165" t="s">
        <v>1698</v>
      </c>
      <c r="H137" s="101" t="s">
        <v>985</v>
      </c>
      <c r="I137" s="101" t="str">
        <f>VLOOKUP(H137,Presupuesto!$B$11:$C$565,2,0)</f>
        <v>EQUIPOS VARIOS DE OFICINA</v>
      </c>
      <c r="J137" s="98" t="str">
        <f t="shared" ref="J137:J147" si="14">$J$135</f>
        <v>Estudiantes y Graduados</v>
      </c>
      <c r="K137" s="98" t="s">
        <v>394</v>
      </c>
      <c r="L137" s="98"/>
    </row>
    <row r="138" spans="3:12">
      <c r="C138" s="99" t="s">
        <v>1761</v>
      </c>
      <c r="D138" s="151">
        <v>13</v>
      </c>
      <c r="E138" s="100">
        <v>8000</v>
      </c>
      <c r="F138" s="97">
        <f t="shared" si="13"/>
        <v>104000</v>
      </c>
      <c r="G138" s="165" t="s">
        <v>1698</v>
      </c>
      <c r="H138" s="101" t="s">
        <v>1013</v>
      </c>
      <c r="I138" s="101" t="str">
        <f>VLOOKUP(H138,Presupuesto!$B$11:$C$565,2,0)</f>
        <v>EQUIPO DE COMPUTACION</v>
      </c>
      <c r="J138" s="98" t="str">
        <f t="shared" si="14"/>
        <v>Estudiantes y Graduados</v>
      </c>
      <c r="K138" s="98" t="s">
        <v>394</v>
      </c>
      <c r="L138" s="98"/>
    </row>
    <row r="139" spans="3:12">
      <c r="C139" s="99" t="s">
        <v>1762</v>
      </c>
      <c r="D139" s="151">
        <v>13</v>
      </c>
      <c r="E139" s="100">
        <v>5000</v>
      </c>
      <c r="F139" s="97">
        <f t="shared" si="13"/>
        <v>65000</v>
      </c>
      <c r="G139" s="165" t="s">
        <v>1698</v>
      </c>
      <c r="H139" s="101" t="s">
        <v>1013</v>
      </c>
      <c r="I139" s="101" t="str">
        <f>VLOOKUP(H139,Presupuesto!$B$11:$C$565,2,0)</f>
        <v>EQUIPO DE COMPUTACION</v>
      </c>
      <c r="J139" s="98" t="str">
        <f t="shared" si="14"/>
        <v>Estudiantes y Graduados</v>
      </c>
      <c r="K139" s="98" t="s">
        <v>394</v>
      </c>
      <c r="L139" s="98"/>
    </row>
    <row r="140" spans="3:12">
      <c r="C140" s="99" t="s">
        <v>1763</v>
      </c>
      <c r="D140" s="151">
        <v>13</v>
      </c>
      <c r="E140" s="100">
        <v>13000</v>
      </c>
      <c r="F140" s="97">
        <f t="shared" si="13"/>
        <v>169000</v>
      </c>
      <c r="G140" s="165" t="s">
        <v>1698</v>
      </c>
      <c r="H140" s="101" t="s">
        <v>999</v>
      </c>
      <c r="I140" s="101" t="str">
        <f>VLOOKUP(H140,Presupuesto!$B$11:$C$565,2,0)</f>
        <v>EQUIPO DE TRANSPORTE TRACCION Y ELEVACION</v>
      </c>
      <c r="J140" s="98" t="str">
        <f t="shared" si="14"/>
        <v>Estudiantes y Graduados</v>
      </c>
      <c r="K140" s="98" t="s">
        <v>394</v>
      </c>
      <c r="L140" s="98"/>
    </row>
    <row r="141" spans="3:12">
      <c r="C141" s="99" t="s">
        <v>1764</v>
      </c>
      <c r="D141" s="151">
        <v>19</v>
      </c>
      <c r="E141" s="100">
        <v>15000</v>
      </c>
      <c r="F141" s="97">
        <f t="shared" si="13"/>
        <v>285000</v>
      </c>
      <c r="G141" s="165" t="s">
        <v>1698</v>
      </c>
      <c r="H141" s="101" t="s">
        <v>999</v>
      </c>
      <c r="I141" s="101" t="str">
        <f>VLOOKUP(H141,Presupuesto!$B$11:$C$565,2,0)</f>
        <v>EQUIPO DE TRANSPORTE TRACCION Y ELEVACION</v>
      </c>
      <c r="J141" s="98" t="str">
        <f t="shared" si="14"/>
        <v>Estudiantes y Graduados</v>
      </c>
      <c r="K141" s="98" t="s">
        <v>394</v>
      </c>
      <c r="L141" s="98"/>
    </row>
    <row r="142" spans="3:12">
      <c r="C142" s="99" t="s">
        <v>1765</v>
      </c>
      <c r="D142" s="151">
        <v>6</v>
      </c>
      <c r="E142" s="100">
        <v>10000</v>
      </c>
      <c r="F142" s="97">
        <f t="shared" si="13"/>
        <v>60000</v>
      </c>
      <c r="G142" s="165" t="s">
        <v>1698</v>
      </c>
      <c r="H142" s="101" t="s">
        <v>999</v>
      </c>
      <c r="I142" s="101" t="str">
        <f>VLOOKUP(H142,Presupuesto!$B$11:$C$565,2,0)</f>
        <v>EQUIPO DE TRANSPORTE TRACCION Y ELEVACION</v>
      </c>
      <c r="J142" s="98" t="str">
        <f t="shared" si="14"/>
        <v>Estudiantes y Graduados</v>
      </c>
      <c r="K142" s="98" t="s">
        <v>402</v>
      </c>
      <c r="L142" s="98"/>
    </row>
    <row r="143" spans="3:12">
      <c r="C143" s="99" t="s">
        <v>1766</v>
      </c>
      <c r="D143" s="151">
        <v>4</v>
      </c>
      <c r="E143" s="100">
        <v>10000</v>
      </c>
      <c r="F143" s="97">
        <f t="shared" si="13"/>
        <v>40000</v>
      </c>
      <c r="G143" s="165" t="s">
        <v>1698</v>
      </c>
      <c r="H143" s="101" t="s">
        <v>1045</v>
      </c>
      <c r="I143" s="101" t="str">
        <f>VLOOKUP(H143,Presupuesto!$B$11:$C$565,2,0)</f>
        <v>APLICACIONES INFORMATICAS</v>
      </c>
      <c r="J143" s="98" t="str">
        <f t="shared" si="14"/>
        <v>Estudiantes y Graduados</v>
      </c>
      <c r="K143" s="98" t="s">
        <v>398</v>
      </c>
      <c r="L143" s="98"/>
    </row>
    <row r="144" spans="3:12">
      <c r="C144" s="109" t="s">
        <v>1481</v>
      </c>
      <c r="D144" s="151">
        <v>6</v>
      </c>
      <c r="E144" s="100">
        <v>2000</v>
      </c>
      <c r="F144" s="97">
        <f t="shared" si="13"/>
        <v>12000</v>
      </c>
      <c r="G144" s="165" t="s">
        <v>1698</v>
      </c>
      <c r="H144" s="110" t="s">
        <v>1013</v>
      </c>
      <c r="I144" s="110" t="str">
        <f>VLOOKUP(H144,Presupuesto!$B$11:$C$565,2,0)</f>
        <v>EQUIPO DE COMPUTACION</v>
      </c>
      <c r="J144" s="98" t="str">
        <f t="shared" si="14"/>
        <v>Estudiantes y Graduados</v>
      </c>
      <c r="K144" s="98" t="s">
        <v>394</v>
      </c>
      <c r="L144" s="98"/>
    </row>
    <row r="145" spans="3:12">
      <c r="C145" s="109" t="s">
        <v>1767</v>
      </c>
      <c r="D145" s="151"/>
      <c r="E145" s="100">
        <v>1500</v>
      </c>
      <c r="F145" s="97">
        <f t="shared" si="13"/>
        <v>0</v>
      </c>
      <c r="G145" s="165" t="s">
        <v>1698</v>
      </c>
      <c r="H145" s="110" t="s">
        <v>945</v>
      </c>
      <c r="I145" s="110" t="str">
        <f>VLOOKUP(H145,Presupuesto!$B$11:$C$565,2,0)</f>
        <v>UTILES Y MATERIALES ELECTRICOS</v>
      </c>
      <c r="J145" s="98" t="str">
        <f t="shared" si="14"/>
        <v>Estudiantes y Graduados</v>
      </c>
      <c r="K145" s="98" t="s">
        <v>394</v>
      </c>
      <c r="L145" s="98"/>
    </row>
    <row r="146" spans="3:12">
      <c r="C146" s="109" t="s">
        <v>80</v>
      </c>
      <c r="D146" s="151"/>
      <c r="E146" s="100">
        <v>1500</v>
      </c>
      <c r="F146" s="97">
        <f t="shared" si="13"/>
        <v>0</v>
      </c>
      <c r="G146" s="165" t="s">
        <v>1698</v>
      </c>
      <c r="H146" s="110" t="s">
        <v>1013</v>
      </c>
      <c r="I146" s="110" t="str">
        <f>VLOOKUP(H146,Presupuesto!$B$11:$C$565,2,0)</f>
        <v>EQUIPO DE COMPUTACION</v>
      </c>
      <c r="J146" s="98" t="str">
        <f t="shared" si="14"/>
        <v>Estudiantes y Graduados</v>
      </c>
      <c r="K146" s="98" t="s">
        <v>394</v>
      </c>
      <c r="L146" s="98"/>
    </row>
    <row r="147" spans="3:12">
      <c r="C147" s="109" t="s">
        <v>81</v>
      </c>
      <c r="D147" s="151"/>
      <c r="E147" s="100">
        <v>500</v>
      </c>
      <c r="F147" s="97">
        <f t="shared" si="13"/>
        <v>0</v>
      </c>
      <c r="G147" s="165" t="s">
        <v>1698</v>
      </c>
      <c r="H147" s="110" t="s">
        <v>954</v>
      </c>
      <c r="I147" s="110" t="str">
        <f>VLOOKUP(H147,Presupuesto!$B$11:$C$565,2,0)</f>
        <v>OTROS RESPUESTOS Y ACCESORIOS MENORES</v>
      </c>
      <c r="J147" s="98" t="str">
        <f t="shared" si="14"/>
        <v>Estudiantes y Graduados</v>
      </c>
      <c r="K147" s="98" t="s">
        <v>394</v>
      </c>
      <c r="L147" s="98"/>
    </row>
    <row r="148" spans="3:12" ht="15.75" thickBot="1">
      <c r="C148" s="102" t="s">
        <v>82</v>
      </c>
      <c r="D148" s="159"/>
      <c r="E148" s="104">
        <v>20</v>
      </c>
      <c r="F148" s="105">
        <f t="shared" si="13"/>
        <v>0</v>
      </c>
      <c r="G148" s="165" t="s">
        <v>1698</v>
      </c>
      <c r="H148" s="106" t="s">
        <v>954</v>
      </c>
      <c r="I148" s="106" t="str">
        <f>VLOOKUP(H148,Presupuesto!$B$11:$C$565,2,0)</f>
        <v>OTROS RESPUESTOS Y ACCESORIOS MENORES</v>
      </c>
      <c r="J148" s="106" t="str">
        <f>$J$135</f>
        <v>Estudiantes y Graduados</v>
      </c>
      <c r="K148" s="124" t="s">
        <v>393</v>
      </c>
      <c r="L148" s="124"/>
    </row>
    <row r="150" spans="3:12" ht="15.75" thickBot="1"/>
    <row r="151" spans="3:12" ht="15.75" thickBot="1">
      <c r="C151" s="29" t="s">
        <v>43</v>
      </c>
      <c r="D151" s="108">
        <f>SUM(F158:F171)</f>
        <v>1000000</v>
      </c>
      <c r="F151" s="70"/>
      <c r="G151" s="79"/>
      <c r="H151" s="70"/>
      <c r="I151" s="70"/>
    </row>
    <row r="152" spans="3:12">
      <c r="C152" s="70"/>
      <c r="D152" s="31"/>
      <c r="E152" s="93"/>
      <c r="F152" s="93"/>
      <c r="G152" s="93"/>
      <c r="H152" s="76"/>
      <c r="I152" s="76"/>
      <c r="J152" s="76"/>
      <c r="K152" s="112"/>
    </row>
    <row r="153" spans="3:12">
      <c r="C153" s="70"/>
      <c r="D153" s="31"/>
      <c r="E153" s="93"/>
      <c r="F153" s="93"/>
      <c r="G153" s="93"/>
      <c r="H153" s="76"/>
      <c r="I153" s="76"/>
      <c r="J153" s="76"/>
      <c r="K153" s="112"/>
    </row>
    <row r="154" spans="3:12" ht="15.75">
      <c r="C154" s="202" t="s">
        <v>391</v>
      </c>
      <c r="D154" s="369" t="str">
        <f>'5. Estudiantes y Graduados'!F16</f>
        <v>5.a.7</v>
      </c>
      <c r="E154" s="93"/>
      <c r="F154" s="93"/>
      <c r="G154" s="93"/>
      <c r="H154" s="76"/>
      <c r="I154" s="76"/>
      <c r="J154" s="76"/>
      <c r="K154" s="112"/>
    </row>
    <row r="155" spans="3:12" ht="18.75">
      <c r="C155" s="210" t="str">
        <f>IFERROR(VLOOKUP(D154,'1. Desarrollo e Innov. Curricu.'!$F:$G,2,FALSE),IFERROR(VLOOKUP(D154,'2. Investigación Científica'!$F:$G,2,FALSE),IFERROR(VLOOKUP(D154,'3. Vinculación Univ. Sociedad'!$F:$G,2,FALSE),IFERROR(VLOOKUP(D154,'4. Docencia y Profesorado Univ.'!$F:$G,2,FALSE),IFERROR(VLOOKUP(D154,'5. Estudiantes y Graduados'!$F:$G,2,FALSE),IFERROR(VLOOKUP(D154,'11. Gestion Administrativa'!$F:$G,2,FALSE),IFERROR(VLOOKUP(D154,'13. Gestión Académica'!$F:$G,2,FALSE),IFERROR(VLOOKUP(D154,'9. Asegura. de la Calid. y M'!$F:$G,2,FALSE),IFERROR(VLOOKUP(D154,'6. Gestión del Conocimiento'!$F:$G,2,FALSE),IFERROR(VLOOKUP(D154,'15. Gobernabilidad y Proceso...'!$F:$G,2,FALSE),IFERROR(VLOOKUP(D154,'12. Gestión del Talento Humano'!$F:$G,2,FALSE),IFERROR(VLOOKUP(D154,'14. Internacional... de la E.S.'!$F:$G,2,FALSE),IFERROR(VLOOKUP(D154,'10. Posgrado'!$F:$G,2,FALSE),IFERROR(VLOOKUP(D154,'16. Desa. del Sistema Educ.Sup.'!$F:$G,2,FALSE),IFERROR(VLOOKUP(D154,'8. Cultura de Inno. Insti...'!$F:$G,2,FALSE),VLOOKUP(D154,'7.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155" s="31"/>
      <c r="E155" s="93"/>
      <c r="F155" s="93"/>
      <c r="G155" s="93"/>
      <c r="H155" s="76"/>
      <c r="I155" s="76"/>
      <c r="J155" s="76"/>
      <c r="K155" s="112"/>
    </row>
    <row r="156" spans="3:12">
      <c r="F156" s="93"/>
      <c r="G156" s="76"/>
      <c r="H156" s="76"/>
      <c r="I156" s="76"/>
    </row>
    <row r="157" spans="3:12" ht="30.75" thickBot="1">
      <c r="C157" s="149" t="s">
        <v>44</v>
      </c>
      <c r="D157" s="149" t="s">
        <v>55</v>
      </c>
      <c r="E157" s="149" t="s">
        <v>57</v>
      </c>
      <c r="F157" s="150" t="s">
        <v>27</v>
      </c>
      <c r="G157" s="533" t="s">
        <v>130</v>
      </c>
      <c r="H157" s="149" t="s">
        <v>46</v>
      </c>
      <c r="I157" s="149" t="s">
        <v>131</v>
      </c>
      <c r="J157" s="149" t="s">
        <v>409</v>
      </c>
      <c r="K157" s="149" t="s">
        <v>410</v>
      </c>
      <c r="L157" s="149" t="s">
        <v>463</v>
      </c>
    </row>
    <row r="158" spans="3:12" ht="15.75" thickBot="1">
      <c r="C158" s="305" t="s">
        <v>1338</v>
      </c>
      <c r="D158" s="158"/>
      <c r="E158" s="96">
        <f>HLOOKUP($C158,$CB$2:$CE$3,2,0)</f>
        <v>15000</v>
      </c>
      <c r="F158" s="97">
        <f>D158*E158</f>
        <v>0</v>
      </c>
      <c r="G158" s="534" t="s">
        <v>128</v>
      </c>
      <c r="H158" s="98" t="s">
        <v>1013</v>
      </c>
      <c r="I158" s="98" t="str">
        <f>VLOOKUP(H158,Presupuesto!$B$11:$C$565,2,0)</f>
        <v>EQUIPO DE COMPUTACION</v>
      </c>
      <c r="J158" s="218" t="s">
        <v>1359</v>
      </c>
      <c r="K158" s="98" t="s">
        <v>393</v>
      </c>
      <c r="L158" s="98"/>
    </row>
    <row r="159" spans="3:12">
      <c r="C159" s="305" t="s">
        <v>1336</v>
      </c>
      <c r="D159" s="151"/>
      <c r="E159" s="96">
        <f>HLOOKUP($C159,$CB$2:$CE$3,2,0)</f>
        <v>35000</v>
      </c>
      <c r="F159" s="97">
        <f>D159*E159</f>
        <v>0</v>
      </c>
      <c r="G159" s="163" t="s">
        <v>128</v>
      </c>
      <c r="H159" s="101" t="s">
        <v>1013</v>
      </c>
      <c r="I159" s="101" t="str">
        <f>VLOOKUP(H159,Presupuesto!$B$11:$C$565,2,0)</f>
        <v>EQUIPO DE COMPUTACION</v>
      </c>
      <c r="J159" s="98" t="str">
        <f>$J$158</f>
        <v>Estudiantes y Graduados</v>
      </c>
      <c r="K159" s="98" t="s">
        <v>411</v>
      </c>
      <c r="L159" s="98"/>
    </row>
    <row r="160" spans="3:12">
      <c r="C160" s="99" t="s">
        <v>73</v>
      </c>
      <c r="D160" s="151"/>
      <c r="E160" s="100">
        <v>4000</v>
      </c>
      <c r="F160" s="97">
        <f t="shared" ref="F160:F171" si="15">D160*E160</f>
        <v>0</v>
      </c>
      <c r="G160" s="163" t="s">
        <v>128</v>
      </c>
      <c r="H160" s="101" t="s">
        <v>985</v>
      </c>
      <c r="I160" s="101" t="str">
        <f>VLOOKUP(H160,Presupuesto!$B$11:$C$565,2,0)</f>
        <v>EQUIPOS VARIOS DE OFICINA</v>
      </c>
      <c r="J160" s="98" t="str">
        <f t="shared" ref="J160:J171" si="16">$J$158</f>
        <v>Estudiantes y Graduados</v>
      </c>
      <c r="K160" s="98" t="s">
        <v>394</v>
      </c>
      <c r="L160" s="98"/>
    </row>
    <row r="161" spans="3:12">
      <c r="C161" s="99" t="s">
        <v>74</v>
      </c>
      <c r="D161" s="151"/>
      <c r="E161" s="100">
        <v>8000</v>
      </c>
      <c r="F161" s="97">
        <f t="shared" si="15"/>
        <v>0</v>
      </c>
      <c r="G161" s="163" t="s">
        <v>128</v>
      </c>
      <c r="H161" s="101" t="s">
        <v>1013</v>
      </c>
      <c r="I161" s="101" t="str">
        <f>VLOOKUP(H161,Presupuesto!$B$11:$C$565,2,0)</f>
        <v>EQUIPO DE COMPUTACION</v>
      </c>
      <c r="J161" s="98" t="str">
        <f t="shared" si="16"/>
        <v>Estudiantes y Graduados</v>
      </c>
      <c r="K161" s="98" t="s">
        <v>394</v>
      </c>
      <c r="L161" s="98"/>
    </row>
    <row r="162" spans="3:12">
      <c r="C162" s="99" t="s">
        <v>75</v>
      </c>
      <c r="D162" s="151"/>
      <c r="E162" s="100">
        <v>5000</v>
      </c>
      <c r="F162" s="97">
        <f t="shared" si="15"/>
        <v>0</v>
      </c>
      <c r="G162" s="163" t="s">
        <v>128</v>
      </c>
      <c r="H162" s="101" t="s">
        <v>1013</v>
      </c>
      <c r="I162" s="101" t="str">
        <f>VLOOKUP(H162,Presupuesto!$B$11:$C$565,2,0)</f>
        <v>EQUIPO DE COMPUTACION</v>
      </c>
      <c r="J162" s="98" t="str">
        <f t="shared" si="16"/>
        <v>Estudiantes y Graduados</v>
      </c>
      <c r="K162" s="98" t="s">
        <v>394</v>
      </c>
      <c r="L162" s="98"/>
    </row>
    <row r="163" spans="3:12">
      <c r="C163" s="99" t="s">
        <v>35</v>
      </c>
      <c r="D163" s="151"/>
      <c r="E163" s="100">
        <v>13000</v>
      </c>
      <c r="F163" s="97">
        <f t="shared" si="15"/>
        <v>0</v>
      </c>
      <c r="G163" s="163" t="s">
        <v>128</v>
      </c>
      <c r="H163" s="101" t="s">
        <v>999</v>
      </c>
      <c r="I163" s="101" t="str">
        <f>VLOOKUP(H163,Presupuesto!$B$11:$C$565,2,0)</f>
        <v>EQUIPO DE TRANSPORTE TRACCION Y ELEVACION</v>
      </c>
      <c r="J163" s="98" t="str">
        <f t="shared" si="16"/>
        <v>Estudiantes y Graduados</v>
      </c>
      <c r="K163" s="98" t="s">
        <v>394</v>
      </c>
      <c r="L163" s="98"/>
    </row>
    <row r="164" spans="3:12">
      <c r="C164" s="99" t="s">
        <v>76</v>
      </c>
      <c r="D164" s="151"/>
      <c r="E164" s="100">
        <v>15000</v>
      </c>
      <c r="F164" s="97">
        <f t="shared" si="15"/>
        <v>0</v>
      </c>
      <c r="G164" s="163" t="s">
        <v>128</v>
      </c>
      <c r="H164" s="101" t="s">
        <v>999</v>
      </c>
      <c r="I164" s="101" t="str">
        <f>VLOOKUP(H164,Presupuesto!$B$11:$C$565,2,0)</f>
        <v>EQUIPO DE TRANSPORTE TRACCION Y ELEVACION</v>
      </c>
      <c r="J164" s="98" t="str">
        <f t="shared" si="16"/>
        <v>Estudiantes y Graduados</v>
      </c>
      <c r="K164" s="98" t="s">
        <v>394</v>
      </c>
      <c r="L164" s="98"/>
    </row>
    <row r="165" spans="3:12">
      <c r="C165" s="99" t="s">
        <v>77</v>
      </c>
      <c r="D165" s="151"/>
      <c r="E165" s="100">
        <v>10000</v>
      </c>
      <c r="F165" s="97">
        <f t="shared" si="15"/>
        <v>0</v>
      </c>
      <c r="G165" s="163" t="s">
        <v>128</v>
      </c>
      <c r="H165" s="101" t="s">
        <v>999</v>
      </c>
      <c r="I165" s="101" t="str">
        <f>VLOOKUP(H165,Presupuesto!$B$11:$C$565,2,0)</f>
        <v>EQUIPO DE TRANSPORTE TRACCION Y ELEVACION</v>
      </c>
      <c r="J165" s="98" t="str">
        <f t="shared" si="16"/>
        <v>Estudiantes y Graduados</v>
      </c>
      <c r="K165" s="98" t="s">
        <v>402</v>
      </c>
      <c r="L165" s="98"/>
    </row>
    <row r="166" spans="3:12">
      <c r="C166" s="99" t="s">
        <v>78</v>
      </c>
      <c r="D166" s="151"/>
      <c r="E166" s="100">
        <v>10000</v>
      </c>
      <c r="F166" s="97">
        <f t="shared" si="15"/>
        <v>0</v>
      </c>
      <c r="G166" s="163" t="s">
        <v>128</v>
      </c>
      <c r="H166" s="101" t="s">
        <v>1045</v>
      </c>
      <c r="I166" s="101" t="str">
        <f>VLOOKUP(H166,Presupuesto!$B$11:$C$565,2,0)</f>
        <v>APLICACIONES INFORMATICAS</v>
      </c>
      <c r="J166" s="98" t="str">
        <f t="shared" si="16"/>
        <v>Estudiantes y Graduados</v>
      </c>
      <c r="K166" s="98" t="s">
        <v>398</v>
      </c>
      <c r="L166" s="98"/>
    </row>
    <row r="167" spans="3:12">
      <c r="C167" s="109" t="s">
        <v>79</v>
      </c>
      <c r="D167" s="151"/>
      <c r="E167" s="100">
        <v>2000</v>
      </c>
      <c r="F167" s="97">
        <f t="shared" si="15"/>
        <v>0</v>
      </c>
      <c r="G167" s="163" t="s">
        <v>128</v>
      </c>
      <c r="H167" s="110" t="s">
        <v>1013</v>
      </c>
      <c r="I167" s="110" t="str">
        <f>VLOOKUP(H167,Presupuesto!$B$11:$C$565,2,0)</f>
        <v>EQUIPO DE COMPUTACION</v>
      </c>
      <c r="J167" s="98" t="str">
        <f t="shared" si="16"/>
        <v>Estudiantes y Graduados</v>
      </c>
      <c r="K167" s="98" t="s">
        <v>394</v>
      </c>
      <c r="L167" s="98"/>
    </row>
    <row r="168" spans="3:12">
      <c r="C168" s="109" t="s">
        <v>1481</v>
      </c>
      <c r="D168" s="151"/>
      <c r="E168" s="100">
        <v>1500</v>
      </c>
      <c r="F168" s="97">
        <f t="shared" si="15"/>
        <v>0</v>
      </c>
      <c r="G168" s="163" t="s">
        <v>128</v>
      </c>
      <c r="H168" s="110" t="s">
        <v>945</v>
      </c>
      <c r="I168" s="110" t="str">
        <f>VLOOKUP(H168,Presupuesto!$B$11:$C$565,2,0)</f>
        <v>UTILES Y MATERIALES ELECTRICOS</v>
      </c>
      <c r="J168" s="98" t="str">
        <f t="shared" si="16"/>
        <v>Estudiantes y Graduados</v>
      </c>
      <c r="K168" s="98" t="s">
        <v>394</v>
      </c>
      <c r="L168" s="98"/>
    </row>
    <row r="169" spans="3:12">
      <c r="C169" s="109" t="s">
        <v>80</v>
      </c>
      <c r="D169" s="151"/>
      <c r="E169" s="100">
        <v>1500</v>
      </c>
      <c r="F169" s="97">
        <f t="shared" si="15"/>
        <v>0</v>
      </c>
      <c r="G169" s="163" t="s">
        <v>128</v>
      </c>
      <c r="H169" s="110" t="s">
        <v>1013</v>
      </c>
      <c r="I169" s="110" t="str">
        <f>VLOOKUP(H169,Presupuesto!$B$11:$C$565,2,0)</f>
        <v>EQUIPO DE COMPUTACION</v>
      </c>
      <c r="J169" s="98" t="str">
        <f t="shared" si="16"/>
        <v>Estudiantes y Graduados</v>
      </c>
      <c r="K169" s="98" t="s">
        <v>394</v>
      </c>
      <c r="L169" s="98"/>
    </row>
    <row r="170" spans="3:12">
      <c r="C170" s="109" t="s">
        <v>81</v>
      </c>
      <c r="D170" s="151"/>
      <c r="E170" s="100">
        <v>500</v>
      </c>
      <c r="F170" s="97">
        <f t="shared" si="15"/>
        <v>0</v>
      </c>
      <c r="G170" s="163" t="s">
        <v>128</v>
      </c>
      <c r="H170" s="110" t="s">
        <v>954</v>
      </c>
      <c r="I170" s="110" t="str">
        <f>VLOOKUP(H170,Presupuesto!$B$11:$C$565,2,0)</f>
        <v>OTROS RESPUESTOS Y ACCESORIOS MENORES</v>
      </c>
      <c r="J170" s="98" t="str">
        <f t="shared" si="16"/>
        <v>Estudiantes y Graduados</v>
      </c>
      <c r="K170" s="98" t="s">
        <v>394</v>
      </c>
      <c r="L170" s="98"/>
    </row>
    <row r="171" spans="3:12" ht="15.75" thickBot="1">
      <c r="C171" s="102" t="s">
        <v>1800</v>
      </c>
      <c r="D171" s="159">
        <v>2</v>
      </c>
      <c r="E171" s="104">
        <v>500000</v>
      </c>
      <c r="F171" s="105">
        <f t="shared" si="15"/>
        <v>1000000</v>
      </c>
      <c r="G171" s="162" t="s">
        <v>128</v>
      </c>
      <c r="H171" s="124" t="s">
        <v>954</v>
      </c>
      <c r="I171" s="106" t="str">
        <f>VLOOKUP(H171,Presupuesto!$B$11:$C$565,2,0)</f>
        <v>OTROS RESPUESTOS Y ACCESORIOS MENORES</v>
      </c>
      <c r="J171" s="106" t="str">
        <f t="shared" si="16"/>
        <v>Estudiantes y Graduados</v>
      </c>
      <c r="K171" s="124" t="s">
        <v>393</v>
      </c>
      <c r="L171" s="124"/>
    </row>
    <row r="172" spans="3:12">
      <c r="F172" s="93"/>
      <c r="G172" s="76"/>
      <c r="H172" s="76"/>
      <c r="I172" s="76"/>
    </row>
    <row r="173" spans="3:12" ht="15.75" thickBot="1"/>
    <row r="174" spans="3:12" ht="15.75" thickBot="1">
      <c r="C174" s="29" t="s">
        <v>43</v>
      </c>
      <c r="D174" s="108">
        <f>SUM(F181:F194)</f>
        <v>0</v>
      </c>
      <c r="F174" s="70"/>
      <c r="G174" s="79"/>
      <c r="H174" s="70"/>
      <c r="I174" s="70"/>
    </row>
    <row r="175" spans="3:12">
      <c r="C175" s="70"/>
      <c r="D175" s="31"/>
      <c r="E175" s="93"/>
      <c r="F175" s="93"/>
      <c r="G175" s="93"/>
      <c r="H175" s="76"/>
      <c r="I175" s="76"/>
      <c r="J175" s="76"/>
      <c r="K175" s="112"/>
    </row>
    <row r="176" spans="3:12">
      <c r="C176" s="70"/>
      <c r="D176" s="31"/>
      <c r="E176" s="93"/>
      <c r="F176" s="93"/>
      <c r="G176" s="93"/>
      <c r="H176" s="76"/>
      <c r="I176" s="76"/>
      <c r="J176" s="76"/>
      <c r="K176" s="112"/>
    </row>
    <row r="177" spans="3:12" ht="15.75">
      <c r="C177" s="202" t="s">
        <v>391</v>
      </c>
      <c r="D177" s="369" t="str">
        <f>'5. Estudiantes y Graduados'!F17</f>
        <v>5.a.8</v>
      </c>
      <c r="E177" s="93"/>
      <c r="F177" s="93"/>
      <c r="G177" s="93"/>
      <c r="H177" s="76"/>
      <c r="I177" s="76"/>
      <c r="J177" s="76"/>
      <c r="K177" s="112"/>
    </row>
    <row r="178" spans="3:12" ht="18.75">
      <c r="C178" s="210" t="str">
        <f>IFERROR(VLOOKUP(D177,'1. Desarrollo e Innov. Curricu.'!$F:$G,2,FALSE),IFERROR(VLOOKUP(D177,'2. Investigación Científica'!$F:$G,2,FALSE),IFERROR(VLOOKUP(D177,'3. Vinculación Univ. Sociedad'!$F:$G,2,FALSE),IFERROR(VLOOKUP(D177,'4. Docencia y Profesorado Univ.'!$F:$G,2,FALSE),IFERROR(VLOOKUP(D177,'5. Estudiantes y Graduados'!$F:$G,2,FALSE),IFERROR(VLOOKUP(D177,'11. Gestion Administrativa'!$F:$G,2,FALSE),IFERROR(VLOOKUP(D177,'13. Gestión Académica'!$F:$G,2,FALSE),IFERROR(VLOOKUP(D177,'9. Asegura. de la Calid. y M'!$F:$G,2,FALSE),IFERROR(VLOOKUP(D177,'6. Gestión del Conocimiento'!$F:$G,2,FALSE),IFERROR(VLOOKUP(D177,'15. Gobernabilidad y Proceso...'!$F:$G,2,FALSE),IFERROR(VLOOKUP(D177,'12. Gestión del Talento Humano'!$F:$G,2,FALSE),IFERROR(VLOOKUP(D177,'14. Internacional... de la E.S.'!$F:$G,2,FALSE),IFERROR(VLOOKUP(D177,'10. Posgrado'!$F:$G,2,FALSE),IFERROR(VLOOKUP(D177,'16. Desa. del Sistema Educ.Sup.'!$F:$G,2,FALSE),IFERROR(VLOOKUP(D177,'8. Cultura de Inno. Insti...'!$F:$G,2,FALSE),VLOOKUP(D177,'7.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78" s="31"/>
      <c r="E178" s="93"/>
      <c r="F178" s="93"/>
      <c r="G178" s="93"/>
      <c r="H178" s="76"/>
      <c r="I178" s="76"/>
      <c r="J178" s="76"/>
      <c r="K178" s="112"/>
    </row>
    <row r="179" spans="3:12">
      <c r="F179" s="93"/>
      <c r="G179" s="76"/>
      <c r="H179" s="76"/>
      <c r="I179" s="76"/>
    </row>
    <row r="180" spans="3:12" ht="30.75" thickBot="1">
      <c r="C180" s="149" t="s">
        <v>44</v>
      </c>
      <c r="D180" s="149" t="s">
        <v>55</v>
      </c>
      <c r="E180" s="149" t="s">
        <v>57</v>
      </c>
      <c r="F180" s="150" t="s">
        <v>27</v>
      </c>
      <c r="G180" s="150" t="s">
        <v>130</v>
      </c>
      <c r="H180" s="149" t="s">
        <v>46</v>
      </c>
      <c r="I180" s="149" t="s">
        <v>131</v>
      </c>
      <c r="J180" s="149" t="s">
        <v>409</v>
      </c>
      <c r="K180" s="149" t="s">
        <v>410</v>
      </c>
      <c r="L180" s="149" t="s">
        <v>463</v>
      </c>
    </row>
    <row r="181" spans="3:12" ht="15.75" thickBot="1">
      <c r="C181" s="305" t="s">
        <v>1338</v>
      </c>
      <c r="D181" s="158"/>
      <c r="E181" s="96">
        <f>HLOOKUP($C181,$CB$2:$CE$3,2,0)</f>
        <v>15000</v>
      </c>
      <c r="F181" s="97">
        <f>D181*E181</f>
        <v>0</v>
      </c>
      <c r="G181" s="165"/>
      <c r="H181" s="98" t="s">
        <v>1013</v>
      </c>
      <c r="I181" s="98" t="str">
        <f>VLOOKUP(H181,Presupuesto!$B$11:$C$565,2,0)</f>
        <v>EQUIPO DE COMPUTACION</v>
      </c>
      <c r="J181" s="218" t="s">
        <v>1359</v>
      </c>
      <c r="K181" s="98" t="s">
        <v>393</v>
      </c>
      <c r="L181" s="98"/>
    </row>
    <row r="182" spans="3:12">
      <c r="C182" s="305" t="s">
        <v>1336</v>
      </c>
      <c r="D182" s="151"/>
      <c r="E182" s="96">
        <f>HLOOKUP($C182,$CB$2:$CE$3,2,0)</f>
        <v>35000</v>
      </c>
      <c r="F182" s="97">
        <f>D182*E182</f>
        <v>0</v>
      </c>
      <c r="G182" s="165"/>
      <c r="H182" s="101" t="s">
        <v>1013</v>
      </c>
      <c r="I182" s="101" t="str">
        <f>VLOOKUP(H182,Presupuesto!$B$11:$C$565,2,0)</f>
        <v>EQUIPO DE COMPUTACION</v>
      </c>
      <c r="J182" s="98" t="str">
        <f>$J$181</f>
        <v>Estudiantes y Graduados</v>
      </c>
      <c r="K182" s="98" t="s">
        <v>411</v>
      </c>
      <c r="L182" s="98"/>
    </row>
    <row r="183" spans="3:12">
      <c r="C183" s="99" t="s">
        <v>73</v>
      </c>
      <c r="D183" s="151"/>
      <c r="E183" s="100">
        <v>4000</v>
      </c>
      <c r="F183" s="97">
        <f t="shared" ref="F183:F194" si="17">D183*E183</f>
        <v>0</v>
      </c>
      <c r="G183" s="165"/>
      <c r="H183" s="101" t="s">
        <v>985</v>
      </c>
      <c r="I183" s="101" t="str">
        <f>VLOOKUP(H183,Presupuesto!$B$11:$C$565,2,0)</f>
        <v>EQUIPOS VARIOS DE OFICINA</v>
      </c>
      <c r="J183" s="98" t="str">
        <f t="shared" ref="J183:J194" si="18">$J$181</f>
        <v>Estudiantes y Graduados</v>
      </c>
      <c r="K183" s="98" t="s">
        <v>394</v>
      </c>
      <c r="L183" s="98"/>
    </row>
    <row r="184" spans="3:12">
      <c r="C184" s="99" t="s">
        <v>74</v>
      </c>
      <c r="D184" s="151"/>
      <c r="E184" s="100">
        <v>8000</v>
      </c>
      <c r="F184" s="97">
        <f t="shared" si="17"/>
        <v>0</v>
      </c>
      <c r="G184" s="165"/>
      <c r="H184" s="101" t="s">
        <v>1013</v>
      </c>
      <c r="I184" s="101" t="str">
        <f>VLOOKUP(H184,Presupuesto!$B$11:$C$565,2,0)</f>
        <v>EQUIPO DE COMPUTACION</v>
      </c>
      <c r="J184" s="98" t="str">
        <f t="shared" si="18"/>
        <v>Estudiantes y Graduados</v>
      </c>
      <c r="K184" s="98" t="s">
        <v>394</v>
      </c>
      <c r="L184" s="98"/>
    </row>
    <row r="185" spans="3:12">
      <c r="C185" s="99" t="s">
        <v>75</v>
      </c>
      <c r="D185" s="151"/>
      <c r="E185" s="100">
        <v>5000</v>
      </c>
      <c r="F185" s="97">
        <f t="shared" si="17"/>
        <v>0</v>
      </c>
      <c r="G185" s="165"/>
      <c r="H185" s="101" t="s">
        <v>1013</v>
      </c>
      <c r="I185" s="101" t="str">
        <f>VLOOKUP(H185,Presupuesto!$B$11:$C$565,2,0)</f>
        <v>EQUIPO DE COMPUTACION</v>
      </c>
      <c r="J185" s="98" t="str">
        <f t="shared" si="18"/>
        <v>Estudiantes y Graduados</v>
      </c>
      <c r="K185" s="98" t="s">
        <v>394</v>
      </c>
      <c r="L185" s="98"/>
    </row>
    <row r="186" spans="3:12">
      <c r="C186" s="99" t="s">
        <v>35</v>
      </c>
      <c r="D186" s="151"/>
      <c r="E186" s="100">
        <v>13000</v>
      </c>
      <c r="F186" s="97">
        <f t="shared" si="17"/>
        <v>0</v>
      </c>
      <c r="G186" s="165"/>
      <c r="H186" s="101" t="s">
        <v>999</v>
      </c>
      <c r="I186" s="101" t="str">
        <f>VLOOKUP(H186,Presupuesto!$B$11:$C$565,2,0)</f>
        <v>EQUIPO DE TRANSPORTE TRACCION Y ELEVACION</v>
      </c>
      <c r="J186" s="98" t="str">
        <f t="shared" si="18"/>
        <v>Estudiantes y Graduados</v>
      </c>
      <c r="K186" s="98" t="s">
        <v>394</v>
      </c>
      <c r="L186" s="98"/>
    </row>
    <row r="187" spans="3:12">
      <c r="C187" s="99" t="s">
        <v>76</v>
      </c>
      <c r="D187" s="151"/>
      <c r="E187" s="100">
        <v>15000</v>
      </c>
      <c r="F187" s="97">
        <f t="shared" si="17"/>
        <v>0</v>
      </c>
      <c r="G187" s="165"/>
      <c r="H187" s="101" t="s">
        <v>999</v>
      </c>
      <c r="I187" s="101" t="str">
        <f>VLOOKUP(H187,Presupuesto!$B$11:$C$565,2,0)</f>
        <v>EQUIPO DE TRANSPORTE TRACCION Y ELEVACION</v>
      </c>
      <c r="J187" s="98" t="str">
        <f t="shared" si="18"/>
        <v>Estudiantes y Graduados</v>
      </c>
      <c r="K187" s="98" t="s">
        <v>394</v>
      </c>
      <c r="L187" s="98"/>
    </row>
    <row r="188" spans="3:12">
      <c r="C188" s="99" t="s">
        <v>77</v>
      </c>
      <c r="D188" s="151"/>
      <c r="E188" s="100">
        <v>10000</v>
      </c>
      <c r="F188" s="97">
        <f t="shared" si="17"/>
        <v>0</v>
      </c>
      <c r="G188" s="165"/>
      <c r="H188" s="101" t="s">
        <v>999</v>
      </c>
      <c r="I188" s="101" t="str">
        <f>VLOOKUP(H188,Presupuesto!$B$11:$C$565,2,0)</f>
        <v>EQUIPO DE TRANSPORTE TRACCION Y ELEVACION</v>
      </c>
      <c r="J188" s="98" t="str">
        <f t="shared" si="18"/>
        <v>Estudiantes y Graduados</v>
      </c>
      <c r="K188" s="98" t="s">
        <v>402</v>
      </c>
      <c r="L188" s="98"/>
    </row>
    <row r="189" spans="3:12">
      <c r="C189" s="99" t="s">
        <v>78</v>
      </c>
      <c r="D189" s="151"/>
      <c r="E189" s="100">
        <v>10000</v>
      </c>
      <c r="F189" s="97">
        <f t="shared" si="17"/>
        <v>0</v>
      </c>
      <c r="G189" s="165"/>
      <c r="H189" s="101" t="s">
        <v>1045</v>
      </c>
      <c r="I189" s="101" t="str">
        <f>VLOOKUP(H189,Presupuesto!$B$11:$C$565,2,0)</f>
        <v>APLICACIONES INFORMATICAS</v>
      </c>
      <c r="J189" s="98" t="str">
        <f t="shared" si="18"/>
        <v>Estudiantes y Graduados</v>
      </c>
      <c r="K189" s="98" t="s">
        <v>398</v>
      </c>
      <c r="L189" s="98"/>
    </row>
    <row r="190" spans="3:12">
      <c r="C190" s="109" t="s">
        <v>79</v>
      </c>
      <c r="D190" s="151"/>
      <c r="E190" s="100">
        <v>2000</v>
      </c>
      <c r="F190" s="97">
        <f t="shared" si="17"/>
        <v>0</v>
      </c>
      <c r="G190" s="165"/>
      <c r="H190" s="110" t="s">
        <v>1013</v>
      </c>
      <c r="I190" s="110" t="str">
        <f>VLOOKUP(H190,Presupuesto!$B$11:$C$565,2,0)</f>
        <v>EQUIPO DE COMPUTACION</v>
      </c>
      <c r="J190" s="98" t="str">
        <f t="shared" si="18"/>
        <v>Estudiantes y Graduados</v>
      </c>
      <c r="K190" s="98" t="s">
        <v>394</v>
      </c>
      <c r="L190" s="98"/>
    </row>
    <row r="191" spans="3:12">
      <c r="C191" s="109" t="s">
        <v>1481</v>
      </c>
      <c r="D191" s="151"/>
      <c r="E191" s="100">
        <v>1500</v>
      </c>
      <c r="F191" s="97">
        <f t="shared" si="17"/>
        <v>0</v>
      </c>
      <c r="G191" s="165"/>
      <c r="H191" s="110" t="s">
        <v>945</v>
      </c>
      <c r="I191" s="110" t="str">
        <f>VLOOKUP(H191,Presupuesto!$B$11:$C$565,2,0)</f>
        <v>UTILES Y MATERIALES ELECTRICOS</v>
      </c>
      <c r="J191" s="98" t="str">
        <f t="shared" si="18"/>
        <v>Estudiantes y Graduados</v>
      </c>
      <c r="K191" s="98" t="s">
        <v>394</v>
      </c>
      <c r="L191" s="98"/>
    </row>
    <row r="192" spans="3:12">
      <c r="C192" s="109" t="s">
        <v>80</v>
      </c>
      <c r="D192" s="151"/>
      <c r="E192" s="100">
        <v>1500</v>
      </c>
      <c r="F192" s="97">
        <f t="shared" si="17"/>
        <v>0</v>
      </c>
      <c r="G192" s="165"/>
      <c r="H192" s="110" t="s">
        <v>1013</v>
      </c>
      <c r="I192" s="110" t="str">
        <f>VLOOKUP(H192,Presupuesto!$B$11:$C$565,2,0)</f>
        <v>EQUIPO DE COMPUTACION</v>
      </c>
      <c r="J192" s="98" t="str">
        <f t="shared" si="18"/>
        <v>Estudiantes y Graduados</v>
      </c>
      <c r="K192" s="98" t="s">
        <v>394</v>
      </c>
      <c r="L192" s="98"/>
    </row>
    <row r="193" spans="3:12">
      <c r="C193" s="109" t="s">
        <v>81</v>
      </c>
      <c r="D193" s="151"/>
      <c r="E193" s="100">
        <v>500</v>
      </c>
      <c r="F193" s="97">
        <f t="shared" si="17"/>
        <v>0</v>
      </c>
      <c r="G193" s="165"/>
      <c r="H193" s="110" t="s">
        <v>954</v>
      </c>
      <c r="I193" s="110" t="str">
        <f>VLOOKUP(H193,Presupuesto!$B$11:$C$565,2,0)</f>
        <v>OTROS RESPUESTOS Y ACCESORIOS MENORES</v>
      </c>
      <c r="J193" s="98" t="str">
        <f t="shared" si="18"/>
        <v>Estudiantes y Graduados</v>
      </c>
      <c r="K193" s="98" t="s">
        <v>394</v>
      </c>
      <c r="L193" s="98"/>
    </row>
    <row r="194" spans="3:12" ht="15.75" thickBot="1">
      <c r="C194" s="102" t="s">
        <v>82</v>
      </c>
      <c r="D194" s="159"/>
      <c r="E194" s="104">
        <v>20</v>
      </c>
      <c r="F194" s="105">
        <f t="shared" si="17"/>
        <v>0</v>
      </c>
      <c r="G194" s="162"/>
      <c r="H194" s="106" t="s">
        <v>954</v>
      </c>
      <c r="I194" s="106" t="str">
        <f>VLOOKUP(H194,Presupuesto!$B$11:$C$565,2,0)</f>
        <v>OTROS RESPUESTOS Y ACCESORIOS MENORES</v>
      </c>
      <c r="J194" s="106" t="str">
        <f t="shared" si="18"/>
        <v>Estudiantes y Graduados</v>
      </c>
      <c r="K194" s="124" t="s">
        <v>393</v>
      </c>
      <c r="L194" s="124"/>
    </row>
    <row r="196" spans="3:12" ht="15.75" thickBot="1"/>
    <row r="197" spans="3:12" ht="15.75" thickBot="1">
      <c r="C197" s="29" t="s">
        <v>43</v>
      </c>
      <c r="D197" s="108">
        <f>SUM(F204:F217)</f>
        <v>0</v>
      </c>
      <c r="F197" s="70"/>
      <c r="G197" s="79"/>
      <c r="H197" s="70"/>
      <c r="I197" s="70"/>
    </row>
    <row r="198" spans="3:12">
      <c r="C198" s="70"/>
      <c r="D198" s="31"/>
      <c r="E198" s="93"/>
      <c r="F198" s="93"/>
      <c r="G198" s="93"/>
      <c r="H198" s="76"/>
      <c r="I198" s="76"/>
      <c r="J198" s="76"/>
      <c r="K198" s="112"/>
    </row>
    <row r="199" spans="3:12">
      <c r="C199" s="70"/>
      <c r="D199" s="31"/>
      <c r="E199" s="93"/>
      <c r="F199" s="93"/>
      <c r="G199" s="93"/>
      <c r="H199" s="76"/>
      <c r="I199" s="76"/>
      <c r="J199" s="76"/>
      <c r="K199" s="112"/>
    </row>
    <row r="200" spans="3:12" ht="15.75">
      <c r="C200" s="202" t="s">
        <v>391</v>
      </c>
      <c r="D200" s="369" t="str">
        <f>'5. Estudiantes y Graduados'!F18</f>
        <v>5.a.9</v>
      </c>
      <c r="E200" s="93"/>
      <c r="F200" s="93"/>
      <c r="G200" s="93"/>
      <c r="H200" s="76"/>
      <c r="I200" s="76"/>
      <c r="J200" s="76"/>
      <c r="K200" s="112"/>
    </row>
    <row r="201" spans="3:12" ht="18.75">
      <c r="C201" s="210" t="str">
        <f>IFERROR(VLOOKUP(D200,'1. Desarrollo e Innov. Curricu.'!$F:$G,2,FALSE),IFERROR(VLOOKUP(D200,'2. Investigación Científica'!$F:$G,2,FALSE),IFERROR(VLOOKUP(D200,'3. Vinculación Univ. Sociedad'!$F:$G,2,FALSE),IFERROR(VLOOKUP(D200,'4. Docencia y Profesorado Univ.'!$F:$G,2,FALSE),IFERROR(VLOOKUP(D200,'5. Estudiantes y Graduados'!$F:$G,2,FALSE),IFERROR(VLOOKUP(D200,'11. Gestion Administrativa'!$F:$G,2,FALSE),IFERROR(VLOOKUP(D200,'13. Gestión Académica'!$F:$G,2,FALSE),IFERROR(VLOOKUP(D200,'9. Asegura. de la Calid. y M'!$F:$G,2,FALSE),IFERROR(VLOOKUP(D200,'6. Gestión del Conocimiento'!$F:$G,2,FALSE),IFERROR(VLOOKUP(D200,'15. Gobernabilidad y Proceso...'!$F:$G,2,FALSE),IFERROR(VLOOKUP(D200,'12. Gestión del Talento Humano'!$F:$G,2,FALSE),IFERROR(VLOOKUP(D200,'14. Internacional... de la E.S.'!$F:$G,2,FALSE),IFERROR(VLOOKUP(D200,'10. Posgrado'!$F:$G,2,FALSE),IFERROR(VLOOKUP(D200,'16. Desa. del Sistema Educ.Sup.'!$F:$G,2,FALSE),IFERROR(VLOOKUP(D200,'8. Cultura de Inno. Insti...'!$F:$G,2,FALSE),VLOOKUP(D200,'7.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201" s="31"/>
      <c r="E201" s="93"/>
      <c r="F201" s="93"/>
      <c r="G201" s="93"/>
      <c r="H201" s="76"/>
      <c r="I201" s="76"/>
      <c r="J201" s="76"/>
      <c r="K201" s="112"/>
    </row>
    <row r="202" spans="3:12">
      <c r="F202" s="93"/>
      <c r="G202" s="76"/>
      <c r="H202" s="76"/>
      <c r="I202" s="76"/>
    </row>
    <row r="203" spans="3:12" ht="30.75" thickBot="1">
      <c r="C203" s="149" t="s">
        <v>44</v>
      </c>
      <c r="D203" s="149" t="s">
        <v>55</v>
      </c>
      <c r="E203" s="149" t="s">
        <v>57</v>
      </c>
      <c r="F203" s="150" t="s">
        <v>27</v>
      </c>
      <c r="G203" s="150" t="s">
        <v>130</v>
      </c>
      <c r="H203" s="149" t="s">
        <v>46</v>
      </c>
      <c r="I203" s="149" t="s">
        <v>131</v>
      </c>
      <c r="J203" s="149" t="s">
        <v>409</v>
      </c>
      <c r="K203" s="149" t="s">
        <v>410</v>
      </c>
      <c r="L203" s="149" t="s">
        <v>463</v>
      </c>
    </row>
    <row r="204" spans="3:12" ht="15.75" thickBot="1">
      <c r="C204" s="305" t="s">
        <v>1338</v>
      </c>
      <c r="D204" s="158"/>
      <c r="E204" s="96">
        <f>HLOOKUP($C204,$CB$2:$CE$3,2,0)</f>
        <v>15000</v>
      </c>
      <c r="F204" s="97">
        <f>D204*E204</f>
        <v>0</v>
      </c>
      <c r="G204" s="165"/>
      <c r="H204" s="98" t="s">
        <v>1013</v>
      </c>
      <c r="I204" s="98" t="str">
        <f>VLOOKUP(H204,Presupuesto!$B$11:$C$565,2,0)</f>
        <v>EQUIPO DE COMPUTACION</v>
      </c>
      <c r="J204" s="218" t="s">
        <v>1359</v>
      </c>
      <c r="K204" s="98" t="s">
        <v>393</v>
      </c>
      <c r="L204" s="98"/>
    </row>
    <row r="205" spans="3:12">
      <c r="C205" s="305" t="s">
        <v>1336</v>
      </c>
      <c r="D205" s="151"/>
      <c r="E205" s="96">
        <f>HLOOKUP($C205,$CB$2:$CE$3,2,0)</f>
        <v>35000</v>
      </c>
      <c r="F205" s="97">
        <f>D205*E205</f>
        <v>0</v>
      </c>
      <c r="G205" s="165"/>
      <c r="H205" s="101" t="s">
        <v>1013</v>
      </c>
      <c r="I205" s="101" t="str">
        <f>VLOOKUP(H205,Presupuesto!$B$11:$C$565,2,0)</f>
        <v>EQUIPO DE COMPUTACION</v>
      </c>
      <c r="J205" s="98" t="str">
        <f>$J$204</f>
        <v>Estudiantes y Graduados</v>
      </c>
      <c r="K205" s="98" t="s">
        <v>411</v>
      </c>
      <c r="L205" s="98"/>
    </row>
    <row r="206" spans="3:12">
      <c r="C206" s="99" t="s">
        <v>73</v>
      </c>
      <c r="D206" s="151"/>
      <c r="E206" s="100">
        <v>4000</v>
      </c>
      <c r="F206" s="97">
        <f t="shared" ref="F206:F217" si="19">D206*E206</f>
        <v>0</v>
      </c>
      <c r="G206" s="165"/>
      <c r="H206" s="101" t="s">
        <v>985</v>
      </c>
      <c r="I206" s="101" t="str">
        <f>VLOOKUP(H206,Presupuesto!$B$11:$C$565,2,0)</f>
        <v>EQUIPOS VARIOS DE OFICINA</v>
      </c>
      <c r="J206" s="98" t="str">
        <f t="shared" ref="J206:J217" si="20">$J$204</f>
        <v>Estudiantes y Graduados</v>
      </c>
      <c r="K206" s="98" t="s">
        <v>394</v>
      </c>
      <c r="L206" s="98"/>
    </row>
    <row r="207" spans="3:12">
      <c r="C207" s="99" t="s">
        <v>74</v>
      </c>
      <c r="D207" s="151"/>
      <c r="E207" s="100">
        <v>8000</v>
      </c>
      <c r="F207" s="97">
        <f t="shared" si="19"/>
        <v>0</v>
      </c>
      <c r="G207" s="165"/>
      <c r="H207" s="101" t="s">
        <v>1013</v>
      </c>
      <c r="I207" s="101" t="str">
        <f>VLOOKUP(H207,Presupuesto!$B$11:$C$565,2,0)</f>
        <v>EQUIPO DE COMPUTACION</v>
      </c>
      <c r="J207" s="98" t="str">
        <f t="shared" si="20"/>
        <v>Estudiantes y Graduados</v>
      </c>
      <c r="K207" s="98" t="s">
        <v>394</v>
      </c>
      <c r="L207" s="98"/>
    </row>
    <row r="208" spans="3:12">
      <c r="C208" s="99" t="s">
        <v>75</v>
      </c>
      <c r="D208" s="151"/>
      <c r="E208" s="100">
        <v>5000</v>
      </c>
      <c r="F208" s="97">
        <f t="shared" si="19"/>
        <v>0</v>
      </c>
      <c r="G208" s="165"/>
      <c r="H208" s="101" t="s">
        <v>1013</v>
      </c>
      <c r="I208" s="101" t="str">
        <f>VLOOKUP(H208,Presupuesto!$B$11:$C$565,2,0)</f>
        <v>EQUIPO DE COMPUTACION</v>
      </c>
      <c r="J208" s="98" t="str">
        <f t="shared" si="20"/>
        <v>Estudiantes y Graduados</v>
      </c>
      <c r="K208" s="98" t="s">
        <v>394</v>
      </c>
      <c r="L208" s="98"/>
    </row>
    <row r="209" spans="3:12">
      <c r="C209" s="99" t="s">
        <v>35</v>
      </c>
      <c r="D209" s="151"/>
      <c r="E209" s="100">
        <v>13000</v>
      </c>
      <c r="F209" s="97">
        <f t="shared" si="19"/>
        <v>0</v>
      </c>
      <c r="G209" s="165"/>
      <c r="H209" s="101" t="s">
        <v>999</v>
      </c>
      <c r="I209" s="101" t="str">
        <f>VLOOKUP(H209,Presupuesto!$B$11:$C$565,2,0)</f>
        <v>EQUIPO DE TRANSPORTE TRACCION Y ELEVACION</v>
      </c>
      <c r="J209" s="98" t="str">
        <f t="shared" si="20"/>
        <v>Estudiantes y Graduados</v>
      </c>
      <c r="K209" s="98" t="s">
        <v>394</v>
      </c>
      <c r="L209" s="98"/>
    </row>
    <row r="210" spans="3:12">
      <c r="C210" s="99" t="s">
        <v>76</v>
      </c>
      <c r="D210" s="151"/>
      <c r="E210" s="100">
        <v>15000</v>
      </c>
      <c r="F210" s="97">
        <f t="shared" si="19"/>
        <v>0</v>
      </c>
      <c r="G210" s="165"/>
      <c r="H210" s="101" t="s">
        <v>999</v>
      </c>
      <c r="I210" s="101" t="str">
        <f>VLOOKUP(H210,Presupuesto!$B$11:$C$565,2,0)</f>
        <v>EQUIPO DE TRANSPORTE TRACCION Y ELEVACION</v>
      </c>
      <c r="J210" s="98" t="str">
        <f t="shared" si="20"/>
        <v>Estudiantes y Graduados</v>
      </c>
      <c r="K210" s="98" t="s">
        <v>394</v>
      </c>
      <c r="L210" s="98"/>
    </row>
    <row r="211" spans="3:12">
      <c r="C211" s="99" t="s">
        <v>77</v>
      </c>
      <c r="D211" s="151"/>
      <c r="E211" s="100">
        <v>10000</v>
      </c>
      <c r="F211" s="97">
        <f t="shared" si="19"/>
        <v>0</v>
      </c>
      <c r="G211" s="165"/>
      <c r="H211" s="101" t="s">
        <v>999</v>
      </c>
      <c r="I211" s="101" t="str">
        <f>VLOOKUP(H211,Presupuesto!$B$11:$C$565,2,0)</f>
        <v>EQUIPO DE TRANSPORTE TRACCION Y ELEVACION</v>
      </c>
      <c r="J211" s="98" t="str">
        <f t="shared" si="20"/>
        <v>Estudiantes y Graduados</v>
      </c>
      <c r="K211" s="98" t="s">
        <v>402</v>
      </c>
      <c r="L211" s="98"/>
    </row>
    <row r="212" spans="3:12">
      <c r="C212" s="99" t="s">
        <v>78</v>
      </c>
      <c r="D212" s="151"/>
      <c r="E212" s="100">
        <v>10000</v>
      </c>
      <c r="F212" s="97">
        <f t="shared" si="19"/>
        <v>0</v>
      </c>
      <c r="G212" s="165"/>
      <c r="H212" s="101" t="s">
        <v>1045</v>
      </c>
      <c r="I212" s="101" t="str">
        <f>VLOOKUP(H212,Presupuesto!$B$11:$C$565,2,0)</f>
        <v>APLICACIONES INFORMATICAS</v>
      </c>
      <c r="J212" s="98" t="str">
        <f t="shared" si="20"/>
        <v>Estudiantes y Graduados</v>
      </c>
      <c r="K212" s="98" t="s">
        <v>398</v>
      </c>
      <c r="L212" s="98"/>
    </row>
    <row r="213" spans="3:12">
      <c r="C213" s="109" t="s">
        <v>79</v>
      </c>
      <c r="D213" s="151"/>
      <c r="E213" s="100">
        <v>2000</v>
      </c>
      <c r="F213" s="97">
        <f t="shared" si="19"/>
        <v>0</v>
      </c>
      <c r="G213" s="165"/>
      <c r="H213" s="110" t="s">
        <v>1013</v>
      </c>
      <c r="I213" s="110" t="str">
        <f>VLOOKUP(H213,Presupuesto!$B$11:$C$565,2,0)</f>
        <v>EQUIPO DE COMPUTACION</v>
      </c>
      <c r="J213" s="98" t="str">
        <f t="shared" si="20"/>
        <v>Estudiantes y Graduados</v>
      </c>
      <c r="K213" s="98" t="s">
        <v>394</v>
      </c>
      <c r="L213" s="98"/>
    </row>
    <row r="214" spans="3:12">
      <c r="C214" s="109" t="s">
        <v>1481</v>
      </c>
      <c r="D214" s="151"/>
      <c r="E214" s="100">
        <v>1500</v>
      </c>
      <c r="F214" s="97">
        <f t="shared" si="19"/>
        <v>0</v>
      </c>
      <c r="G214" s="165"/>
      <c r="H214" s="110" t="s">
        <v>945</v>
      </c>
      <c r="I214" s="110" t="str">
        <f>VLOOKUP(H214,Presupuesto!$B$11:$C$565,2,0)</f>
        <v>UTILES Y MATERIALES ELECTRICOS</v>
      </c>
      <c r="J214" s="98" t="str">
        <f t="shared" si="20"/>
        <v>Estudiantes y Graduados</v>
      </c>
      <c r="K214" s="98" t="s">
        <v>394</v>
      </c>
      <c r="L214" s="98"/>
    </row>
    <row r="215" spans="3:12">
      <c r="C215" s="109" t="s">
        <v>80</v>
      </c>
      <c r="D215" s="151"/>
      <c r="E215" s="100">
        <v>1500</v>
      </c>
      <c r="F215" s="97">
        <f t="shared" si="19"/>
        <v>0</v>
      </c>
      <c r="G215" s="165"/>
      <c r="H215" s="110" t="s">
        <v>1013</v>
      </c>
      <c r="I215" s="110" t="str">
        <f>VLOOKUP(H215,Presupuesto!$B$11:$C$565,2,0)</f>
        <v>EQUIPO DE COMPUTACION</v>
      </c>
      <c r="J215" s="98" t="str">
        <f t="shared" si="20"/>
        <v>Estudiantes y Graduados</v>
      </c>
      <c r="K215" s="98" t="s">
        <v>394</v>
      </c>
      <c r="L215" s="98"/>
    </row>
    <row r="216" spans="3:12">
      <c r="C216" s="109" t="s">
        <v>81</v>
      </c>
      <c r="D216" s="151"/>
      <c r="E216" s="100">
        <v>500</v>
      </c>
      <c r="F216" s="97">
        <f t="shared" si="19"/>
        <v>0</v>
      </c>
      <c r="G216" s="165"/>
      <c r="H216" s="110" t="s">
        <v>954</v>
      </c>
      <c r="I216" s="110" t="str">
        <f>VLOOKUP(H216,Presupuesto!$B$11:$C$565,2,0)</f>
        <v>OTROS RESPUESTOS Y ACCESORIOS MENORES</v>
      </c>
      <c r="J216" s="98" t="str">
        <f t="shared" si="20"/>
        <v>Estudiantes y Graduados</v>
      </c>
      <c r="K216" s="98" t="s">
        <v>394</v>
      </c>
      <c r="L216" s="98"/>
    </row>
    <row r="217" spans="3:12" ht="15.75" thickBot="1">
      <c r="C217" s="102" t="s">
        <v>82</v>
      </c>
      <c r="D217" s="159"/>
      <c r="E217" s="104">
        <v>20</v>
      </c>
      <c r="F217" s="105">
        <f t="shared" si="19"/>
        <v>0</v>
      </c>
      <c r="G217" s="162"/>
      <c r="H217" s="106" t="s">
        <v>954</v>
      </c>
      <c r="I217" s="106" t="str">
        <f>VLOOKUP(H217,Presupuesto!$B$11:$C$565,2,0)</f>
        <v>OTROS RESPUESTOS Y ACCESORIOS MENORES</v>
      </c>
      <c r="J217" s="106" t="str">
        <f t="shared" si="20"/>
        <v>Estudiantes y Graduados</v>
      </c>
      <c r="K217" s="124" t="s">
        <v>393</v>
      </c>
      <c r="L217" s="124"/>
    </row>
    <row r="218" spans="3:12">
      <c r="F218" s="93"/>
      <c r="G218" s="76"/>
      <c r="H218" s="76"/>
      <c r="I218" s="76"/>
    </row>
    <row r="219" spans="3:12" ht="15.75" thickBot="1"/>
    <row r="220" spans="3:12" ht="15.75" thickBot="1">
      <c r="C220" s="29" t="s">
        <v>43</v>
      </c>
      <c r="D220" s="108">
        <f>SUM(F227:F240)</f>
        <v>0</v>
      </c>
      <c r="F220" s="70"/>
      <c r="G220" s="79"/>
      <c r="H220" s="70"/>
      <c r="I220" s="70"/>
    </row>
    <row r="221" spans="3:12">
      <c r="C221" s="70"/>
      <c r="D221" s="31"/>
      <c r="E221" s="93"/>
      <c r="F221" s="93"/>
      <c r="G221" s="93"/>
      <c r="H221" s="76"/>
      <c r="I221" s="76"/>
      <c r="J221" s="76"/>
      <c r="K221" s="112"/>
    </row>
    <row r="222" spans="3:12">
      <c r="C222" s="70"/>
      <c r="D222" s="31"/>
      <c r="E222" s="93"/>
      <c r="F222" s="93"/>
      <c r="G222" s="93"/>
      <c r="H222" s="76"/>
      <c r="I222" s="76"/>
      <c r="J222" s="76"/>
      <c r="K222" s="112"/>
    </row>
    <row r="223" spans="3:12" ht="15.75">
      <c r="C223" s="202" t="s">
        <v>391</v>
      </c>
      <c r="D223" s="369" t="str">
        <f>'5. Estudiantes y Graduados'!F19</f>
        <v>5.a.10</v>
      </c>
      <c r="E223" s="93"/>
      <c r="F223" s="93"/>
      <c r="G223" s="93"/>
      <c r="H223" s="76"/>
      <c r="I223" s="76"/>
      <c r="J223" s="76"/>
      <c r="K223" s="112"/>
    </row>
    <row r="224" spans="3:12" ht="18.75">
      <c r="C224" s="210" t="str">
        <f>IFERROR(VLOOKUP(D223,'1. Desarrollo e Innov. Curricu.'!$F:$G,2,FALSE),IFERROR(VLOOKUP(D223,'2. Investigación Científica'!$F:$G,2,FALSE),IFERROR(VLOOKUP(D223,'3. Vinculación Univ. Sociedad'!$F:$G,2,FALSE),IFERROR(VLOOKUP(D223,'4. Docencia y Profesorado Univ.'!$F:$G,2,FALSE),IFERROR(VLOOKUP(D223,'5. Estudiantes y Graduados'!$F:$G,2,FALSE),IFERROR(VLOOKUP(D223,'11. Gestion Administrativa'!$F:$G,2,FALSE),IFERROR(VLOOKUP(D223,'13. Gestión Académica'!$F:$G,2,FALSE),IFERROR(VLOOKUP(D223,'9. Asegura. de la Calid. y M'!$F:$G,2,FALSE),IFERROR(VLOOKUP(D223,'6. Gestión del Conocimiento'!$F:$G,2,FALSE),IFERROR(VLOOKUP(D223,'15. Gobernabilidad y Proceso...'!$F:$G,2,FALSE),IFERROR(VLOOKUP(D223,'12. Gestión del Talento Humano'!$F:$G,2,FALSE),IFERROR(VLOOKUP(D223,'14. Internacional... de la E.S.'!$F:$G,2,FALSE),IFERROR(VLOOKUP(D223,'10. Posgrado'!$F:$G,2,FALSE),IFERROR(VLOOKUP(D223,'16. Desa. del Sistema Educ.Sup.'!$F:$G,2,FALSE),IFERROR(VLOOKUP(D223,'8. Cultura de Inno. Insti...'!$F:$G,2,FALSE),VLOOKUP(D223,'7. Lo Esencial de la Reforma U.'!$F:$G,2,0))))))))))))))))</f>
        <v>Aplicar proceso de reestructuración de personal en la Dirección.</v>
      </c>
      <c r="D224" s="31"/>
      <c r="E224" s="93"/>
      <c r="F224" s="93"/>
      <c r="G224" s="93"/>
      <c r="H224" s="76"/>
      <c r="I224" s="76"/>
      <c r="J224" s="76"/>
      <c r="K224" s="112"/>
    </row>
    <row r="225" spans="3:12">
      <c r="F225" s="93"/>
      <c r="G225" s="76"/>
      <c r="H225" s="76"/>
      <c r="I225" s="76"/>
    </row>
    <row r="226" spans="3:12" ht="30.75" thickBot="1">
      <c r="C226" s="149" t="s">
        <v>44</v>
      </c>
      <c r="D226" s="149" t="s">
        <v>55</v>
      </c>
      <c r="E226" s="149" t="s">
        <v>57</v>
      </c>
      <c r="F226" s="150" t="s">
        <v>27</v>
      </c>
      <c r="G226" s="150" t="s">
        <v>130</v>
      </c>
      <c r="H226" s="149" t="s">
        <v>46</v>
      </c>
      <c r="I226" s="149" t="s">
        <v>131</v>
      </c>
      <c r="J226" s="149" t="s">
        <v>409</v>
      </c>
      <c r="K226" s="149" t="s">
        <v>410</v>
      </c>
      <c r="L226" s="149" t="s">
        <v>463</v>
      </c>
    </row>
    <row r="227" spans="3:12" ht="15.75" thickBot="1">
      <c r="C227" s="305" t="s">
        <v>1338</v>
      </c>
      <c r="D227" s="158"/>
      <c r="E227" s="96">
        <f>HLOOKUP($C227,$CB$2:$CE$3,2,0)</f>
        <v>15000</v>
      </c>
      <c r="F227" s="97">
        <f>D227*E227</f>
        <v>0</v>
      </c>
      <c r="G227" s="165"/>
      <c r="H227" s="98" t="s">
        <v>1013</v>
      </c>
      <c r="I227" s="98" t="str">
        <f>VLOOKUP(H227,Presupuesto!$B$11:$C$565,2,0)</f>
        <v>EQUIPO DE COMPUTACION</v>
      </c>
      <c r="J227" s="218" t="s">
        <v>1359</v>
      </c>
      <c r="K227" s="98" t="s">
        <v>393</v>
      </c>
      <c r="L227" s="98"/>
    </row>
    <row r="228" spans="3:12">
      <c r="C228" s="305" t="s">
        <v>1336</v>
      </c>
      <c r="D228" s="151"/>
      <c r="E228" s="96">
        <f>HLOOKUP($C228,$CB$2:$CE$3,2,0)</f>
        <v>35000</v>
      </c>
      <c r="F228" s="97">
        <f>D228*E228</f>
        <v>0</v>
      </c>
      <c r="G228" s="165"/>
      <c r="H228" s="101" t="s">
        <v>1013</v>
      </c>
      <c r="I228" s="101" t="str">
        <f>VLOOKUP(H228,Presupuesto!$B$11:$C$565,2,0)</f>
        <v>EQUIPO DE COMPUTACION</v>
      </c>
      <c r="J228" s="98" t="str">
        <f>$J$227</f>
        <v>Estudiantes y Graduados</v>
      </c>
      <c r="K228" s="98" t="s">
        <v>411</v>
      </c>
      <c r="L228" s="98"/>
    </row>
    <row r="229" spans="3:12">
      <c r="C229" s="99" t="s">
        <v>73</v>
      </c>
      <c r="D229" s="151"/>
      <c r="E229" s="100">
        <v>4000</v>
      </c>
      <c r="F229" s="97">
        <f t="shared" ref="F229:F240" si="21">D229*E229</f>
        <v>0</v>
      </c>
      <c r="G229" s="165"/>
      <c r="H229" s="101" t="s">
        <v>985</v>
      </c>
      <c r="I229" s="101" t="str">
        <f>VLOOKUP(H229,Presupuesto!$B$11:$C$565,2,0)</f>
        <v>EQUIPOS VARIOS DE OFICINA</v>
      </c>
      <c r="J229" s="98" t="str">
        <f t="shared" ref="J229:J240" si="22">$J$227</f>
        <v>Estudiantes y Graduados</v>
      </c>
      <c r="K229" s="98" t="s">
        <v>394</v>
      </c>
      <c r="L229" s="98"/>
    </row>
    <row r="230" spans="3:12">
      <c r="C230" s="99" t="s">
        <v>74</v>
      </c>
      <c r="D230" s="151"/>
      <c r="E230" s="100">
        <v>8000</v>
      </c>
      <c r="F230" s="97">
        <f t="shared" si="21"/>
        <v>0</v>
      </c>
      <c r="G230" s="165"/>
      <c r="H230" s="101" t="s">
        <v>1013</v>
      </c>
      <c r="I230" s="101" t="str">
        <f>VLOOKUP(H230,Presupuesto!$B$11:$C$565,2,0)</f>
        <v>EQUIPO DE COMPUTACION</v>
      </c>
      <c r="J230" s="98" t="str">
        <f t="shared" si="22"/>
        <v>Estudiantes y Graduados</v>
      </c>
      <c r="K230" s="98" t="s">
        <v>394</v>
      </c>
      <c r="L230" s="98"/>
    </row>
    <row r="231" spans="3:12">
      <c r="C231" s="99" t="s">
        <v>75</v>
      </c>
      <c r="D231" s="151"/>
      <c r="E231" s="100">
        <v>5000</v>
      </c>
      <c r="F231" s="97">
        <f t="shared" si="21"/>
        <v>0</v>
      </c>
      <c r="G231" s="165"/>
      <c r="H231" s="101" t="s">
        <v>1013</v>
      </c>
      <c r="I231" s="101" t="str">
        <f>VLOOKUP(H231,Presupuesto!$B$11:$C$565,2,0)</f>
        <v>EQUIPO DE COMPUTACION</v>
      </c>
      <c r="J231" s="98" t="str">
        <f t="shared" si="22"/>
        <v>Estudiantes y Graduados</v>
      </c>
      <c r="K231" s="98" t="s">
        <v>394</v>
      </c>
      <c r="L231" s="98"/>
    </row>
    <row r="232" spans="3:12">
      <c r="C232" s="99" t="s">
        <v>35</v>
      </c>
      <c r="D232" s="151"/>
      <c r="E232" s="100">
        <v>13000</v>
      </c>
      <c r="F232" s="97">
        <f t="shared" si="21"/>
        <v>0</v>
      </c>
      <c r="G232" s="165"/>
      <c r="H232" s="101" t="s">
        <v>999</v>
      </c>
      <c r="I232" s="101" t="str">
        <f>VLOOKUP(H232,Presupuesto!$B$11:$C$565,2,0)</f>
        <v>EQUIPO DE TRANSPORTE TRACCION Y ELEVACION</v>
      </c>
      <c r="J232" s="98" t="str">
        <f t="shared" si="22"/>
        <v>Estudiantes y Graduados</v>
      </c>
      <c r="K232" s="98" t="s">
        <v>394</v>
      </c>
      <c r="L232" s="98"/>
    </row>
    <row r="233" spans="3:12">
      <c r="C233" s="99" t="s">
        <v>76</v>
      </c>
      <c r="D233" s="151"/>
      <c r="E233" s="100">
        <v>15000</v>
      </c>
      <c r="F233" s="97">
        <f t="shared" si="21"/>
        <v>0</v>
      </c>
      <c r="G233" s="165"/>
      <c r="H233" s="101" t="s">
        <v>999</v>
      </c>
      <c r="I233" s="101" t="str">
        <f>VLOOKUP(H233,Presupuesto!$B$11:$C$565,2,0)</f>
        <v>EQUIPO DE TRANSPORTE TRACCION Y ELEVACION</v>
      </c>
      <c r="J233" s="98" t="str">
        <f t="shared" si="22"/>
        <v>Estudiantes y Graduados</v>
      </c>
      <c r="K233" s="98" t="s">
        <v>394</v>
      </c>
      <c r="L233" s="98"/>
    </row>
    <row r="234" spans="3:12">
      <c r="C234" s="99" t="s">
        <v>77</v>
      </c>
      <c r="D234" s="151"/>
      <c r="E234" s="100">
        <v>10000</v>
      </c>
      <c r="F234" s="97">
        <f t="shared" si="21"/>
        <v>0</v>
      </c>
      <c r="G234" s="165"/>
      <c r="H234" s="101" t="s">
        <v>999</v>
      </c>
      <c r="I234" s="101" t="str">
        <f>VLOOKUP(H234,Presupuesto!$B$11:$C$565,2,0)</f>
        <v>EQUIPO DE TRANSPORTE TRACCION Y ELEVACION</v>
      </c>
      <c r="J234" s="98" t="str">
        <f t="shared" si="22"/>
        <v>Estudiantes y Graduados</v>
      </c>
      <c r="K234" s="98" t="s">
        <v>402</v>
      </c>
      <c r="L234" s="98"/>
    </row>
    <row r="235" spans="3:12">
      <c r="C235" s="99" t="s">
        <v>78</v>
      </c>
      <c r="D235" s="151"/>
      <c r="E235" s="100">
        <v>10000</v>
      </c>
      <c r="F235" s="97">
        <f t="shared" si="21"/>
        <v>0</v>
      </c>
      <c r="G235" s="165"/>
      <c r="H235" s="101" t="s">
        <v>1045</v>
      </c>
      <c r="I235" s="101" t="str">
        <f>VLOOKUP(H235,Presupuesto!$B$11:$C$565,2,0)</f>
        <v>APLICACIONES INFORMATICAS</v>
      </c>
      <c r="J235" s="98" t="str">
        <f t="shared" si="22"/>
        <v>Estudiantes y Graduados</v>
      </c>
      <c r="K235" s="98" t="s">
        <v>398</v>
      </c>
      <c r="L235" s="98"/>
    </row>
    <row r="236" spans="3:12">
      <c r="C236" s="109" t="s">
        <v>79</v>
      </c>
      <c r="D236" s="151"/>
      <c r="E236" s="100">
        <v>2000</v>
      </c>
      <c r="F236" s="97">
        <f t="shared" si="21"/>
        <v>0</v>
      </c>
      <c r="G236" s="165"/>
      <c r="H236" s="110" t="s">
        <v>1013</v>
      </c>
      <c r="I236" s="110" t="str">
        <f>VLOOKUP(H236,Presupuesto!$B$11:$C$565,2,0)</f>
        <v>EQUIPO DE COMPUTACION</v>
      </c>
      <c r="J236" s="98" t="str">
        <f t="shared" si="22"/>
        <v>Estudiantes y Graduados</v>
      </c>
      <c r="K236" s="98" t="s">
        <v>394</v>
      </c>
      <c r="L236" s="98"/>
    </row>
    <row r="237" spans="3:12">
      <c r="C237" s="109" t="s">
        <v>1481</v>
      </c>
      <c r="D237" s="151"/>
      <c r="E237" s="100">
        <v>1500</v>
      </c>
      <c r="F237" s="97">
        <f t="shared" si="21"/>
        <v>0</v>
      </c>
      <c r="G237" s="165"/>
      <c r="H237" s="110" t="s">
        <v>945</v>
      </c>
      <c r="I237" s="110" t="str">
        <f>VLOOKUP(H237,Presupuesto!$B$11:$C$565,2,0)</f>
        <v>UTILES Y MATERIALES ELECTRICOS</v>
      </c>
      <c r="J237" s="98" t="str">
        <f t="shared" si="22"/>
        <v>Estudiantes y Graduados</v>
      </c>
      <c r="K237" s="98" t="s">
        <v>394</v>
      </c>
      <c r="L237" s="98"/>
    </row>
    <row r="238" spans="3:12">
      <c r="C238" s="109" t="s">
        <v>80</v>
      </c>
      <c r="D238" s="151"/>
      <c r="E238" s="100">
        <v>1500</v>
      </c>
      <c r="F238" s="97">
        <f t="shared" si="21"/>
        <v>0</v>
      </c>
      <c r="G238" s="165"/>
      <c r="H238" s="110" t="s">
        <v>1013</v>
      </c>
      <c r="I238" s="110" t="str">
        <f>VLOOKUP(H238,Presupuesto!$B$11:$C$565,2,0)</f>
        <v>EQUIPO DE COMPUTACION</v>
      </c>
      <c r="J238" s="98" t="str">
        <f t="shared" si="22"/>
        <v>Estudiantes y Graduados</v>
      </c>
      <c r="K238" s="98" t="s">
        <v>394</v>
      </c>
      <c r="L238" s="98"/>
    </row>
    <row r="239" spans="3:12">
      <c r="C239" s="109" t="s">
        <v>81</v>
      </c>
      <c r="D239" s="151"/>
      <c r="E239" s="100">
        <v>500</v>
      </c>
      <c r="F239" s="97">
        <f t="shared" si="21"/>
        <v>0</v>
      </c>
      <c r="G239" s="165"/>
      <c r="H239" s="110" t="s">
        <v>954</v>
      </c>
      <c r="I239" s="110" t="str">
        <f>VLOOKUP(H239,Presupuesto!$B$11:$C$565,2,0)</f>
        <v>OTROS RESPUESTOS Y ACCESORIOS MENORES</v>
      </c>
      <c r="J239" s="98" t="str">
        <f t="shared" si="22"/>
        <v>Estudiantes y Graduados</v>
      </c>
      <c r="K239" s="98" t="s">
        <v>394</v>
      </c>
      <c r="L239" s="98"/>
    </row>
    <row r="240" spans="3:12" ht="15.75" thickBot="1">
      <c r="C240" s="102" t="s">
        <v>82</v>
      </c>
      <c r="D240" s="159"/>
      <c r="E240" s="104">
        <v>20</v>
      </c>
      <c r="F240" s="105">
        <f t="shared" si="21"/>
        <v>0</v>
      </c>
      <c r="G240" s="162"/>
      <c r="H240" s="106" t="s">
        <v>954</v>
      </c>
      <c r="I240" s="106" t="str">
        <f>VLOOKUP(H240,Presupuesto!$B$11:$C$565,2,0)</f>
        <v>OTROS RESPUESTOS Y ACCESORIOS MENORES</v>
      </c>
      <c r="J240" s="106" t="str">
        <f t="shared" si="22"/>
        <v>Estudiantes y Graduados</v>
      </c>
      <c r="K240" s="124" t="s">
        <v>393</v>
      </c>
      <c r="L240" s="124"/>
    </row>
    <row r="242" spans="3:12" ht="15.75" thickBot="1"/>
    <row r="243" spans="3:12" ht="15.75" thickBot="1">
      <c r="C243" s="29" t="s">
        <v>43</v>
      </c>
      <c r="D243" s="108">
        <f>SUM(F250:F263)</f>
        <v>0</v>
      </c>
      <c r="F243" s="70"/>
      <c r="G243" s="79"/>
      <c r="H243" s="70"/>
      <c r="I243" s="70"/>
    </row>
    <row r="244" spans="3:12">
      <c r="C244" s="70"/>
      <c r="D244" s="31"/>
      <c r="E244" s="93"/>
      <c r="F244" s="93"/>
      <c r="G244" s="93"/>
      <c r="H244" s="76"/>
      <c r="I244" s="76"/>
      <c r="J244" s="76"/>
      <c r="K244" s="112"/>
    </row>
    <row r="245" spans="3:12">
      <c r="C245" s="70"/>
      <c r="D245" s="31"/>
      <c r="E245" s="93"/>
      <c r="F245" s="93"/>
      <c r="G245" s="93"/>
      <c r="H245" s="76"/>
      <c r="I245" s="76"/>
      <c r="J245" s="76"/>
      <c r="K245" s="112"/>
    </row>
    <row r="246" spans="3:12" ht="15.75">
      <c r="C246" s="202" t="s">
        <v>391</v>
      </c>
      <c r="D246" s="369" t="str">
        <f>'5. Estudiantes y Graduados'!F20</f>
        <v>5.a.11</v>
      </c>
      <c r="E246" s="93"/>
      <c r="F246" s="93"/>
      <c r="G246" s="93"/>
      <c r="H246" s="76"/>
      <c r="I246" s="76"/>
      <c r="J246" s="76"/>
      <c r="K246" s="112"/>
    </row>
    <row r="247" spans="3:12" ht="18.75">
      <c r="C247" s="210" t="str">
        <f>IFERROR(VLOOKUP(D246,'1. Desarrollo e Innov. Curricu.'!$F:$G,2,FALSE),IFERROR(VLOOKUP(D246,'2. Investigación Científica'!$F:$G,2,FALSE),IFERROR(VLOOKUP(D246,'3. Vinculación Univ. Sociedad'!$F:$G,2,FALSE),IFERROR(VLOOKUP(D246,'4. Docencia y Profesorado Univ.'!$F:$G,2,FALSE),IFERROR(VLOOKUP(D246,'5. Estudiantes y Graduados'!$F:$G,2,FALSE),IFERROR(VLOOKUP(D246,'11. Gestion Administrativa'!$F:$G,2,FALSE),IFERROR(VLOOKUP(D246,'13. Gestión Académica'!$F:$G,2,FALSE),IFERROR(VLOOKUP(D246,'9. Asegura. de la Calid. y M'!$F:$G,2,FALSE),IFERROR(VLOOKUP(D246,'6. Gestión del Conocimiento'!$F:$G,2,FALSE),IFERROR(VLOOKUP(D246,'15. Gobernabilidad y Proceso...'!$F:$G,2,FALSE),IFERROR(VLOOKUP(D246,'12. Gestión del Talento Humano'!$F:$G,2,FALSE),IFERROR(VLOOKUP(D246,'14. Internacional... de la E.S.'!$F:$G,2,FALSE),IFERROR(VLOOKUP(D246,'10. Posgrado'!$F:$G,2,FALSE),IFERROR(VLOOKUP(D246,'16. Desa. del Sistema Educ.Sup.'!$F:$G,2,FALSE),IFERROR(VLOOKUP(D246,'8. Cultura de Inno. Insti...'!$F:$G,2,FALSE),VLOOKUP(D246,'7. Lo Esencial de la Reforma U.'!$F:$G,2,0))))))))))))))))</f>
        <v>Apoyar el Proceso de Habilitación Aspirante para la PAA y PCCNS  a nivel nacional.</v>
      </c>
      <c r="D247" s="31"/>
      <c r="E247" s="93"/>
      <c r="F247" s="93"/>
      <c r="G247" s="93"/>
      <c r="H247" s="76"/>
      <c r="I247" s="76"/>
      <c r="J247" s="76"/>
      <c r="K247" s="112"/>
    </row>
    <row r="248" spans="3:12">
      <c r="F248" s="93"/>
      <c r="G248" s="76"/>
      <c r="H248" s="76"/>
      <c r="I248" s="76"/>
    </row>
    <row r="249" spans="3:12" ht="30.75" thickBot="1">
      <c r="C249" s="149" t="s">
        <v>44</v>
      </c>
      <c r="D249" s="149" t="s">
        <v>55</v>
      </c>
      <c r="E249" s="149" t="s">
        <v>57</v>
      </c>
      <c r="F249" s="150" t="s">
        <v>27</v>
      </c>
      <c r="G249" s="150" t="s">
        <v>130</v>
      </c>
      <c r="H249" s="149" t="s">
        <v>46</v>
      </c>
      <c r="I249" s="149" t="s">
        <v>131</v>
      </c>
      <c r="J249" s="149" t="s">
        <v>409</v>
      </c>
      <c r="K249" s="149" t="s">
        <v>410</v>
      </c>
      <c r="L249" s="149" t="s">
        <v>463</v>
      </c>
    </row>
    <row r="250" spans="3:12" ht="15.75" thickBot="1">
      <c r="C250" s="305" t="s">
        <v>1338</v>
      </c>
      <c r="D250" s="158"/>
      <c r="E250" s="96">
        <f>HLOOKUP($C250,$CB$2:$CE$3,2,0)</f>
        <v>15000</v>
      </c>
      <c r="F250" s="97">
        <f>D250*E250</f>
        <v>0</v>
      </c>
      <c r="G250" s="165"/>
      <c r="H250" s="98" t="s">
        <v>1013</v>
      </c>
      <c r="I250" s="98" t="str">
        <f>VLOOKUP(H250,Presupuesto!$B$11:$C$565,2,0)</f>
        <v>EQUIPO DE COMPUTACION</v>
      </c>
      <c r="J250" s="218" t="s">
        <v>1359</v>
      </c>
      <c r="K250" s="98" t="s">
        <v>393</v>
      </c>
      <c r="L250" s="98"/>
    </row>
    <row r="251" spans="3:12">
      <c r="C251" s="305" t="s">
        <v>1336</v>
      </c>
      <c r="D251" s="151"/>
      <c r="E251" s="96">
        <f>HLOOKUP($C251,$CB$2:$CE$3,2,0)</f>
        <v>35000</v>
      </c>
      <c r="F251" s="97">
        <f>D251*E251</f>
        <v>0</v>
      </c>
      <c r="G251" s="165"/>
      <c r="H251" s="101" t="s">
        <v>1013</v>
      </c>
      <c r="I251" s="101" t="str">
        <f>VLOOKUP(H251,Presupuesto!$B$11:$C$565,2,0)</f>
        <v>EQUIPO DE COMPUTACION</v>
      </c>
      <c r="J251" s="98" t="str">
        <f>$J$250</f>
        <v>Estudiantes y Graduados</v>
      </c>
      <c r="K251" s="98" t="s">
        <v>411</v>
      </c>
      <c r="L251" s="98"/>
    </row>
    <row r="252" spans="3:12">
      <c r="C252" s="99" t="s">
        <v>73</v>
      </c>
      <c r="D252" s="151"/>
      <c r="E252" s="100">
        <v>4000</v>
      </c>
      <c r="F252" s="97">
        <f t="shared" ref="F252:F263" si="23">D252*E252</f>
        <v>0</v>
      </c>
      <c r="G252" s="165"/>
      <c r="H252" s="101" t="s">
        <v>985</v>
      </c>
      <c r="I252" s="101" t="str">
        <f>VLOOKUP(H252,Presupuesto!$B$11:$C$565,2,0)</f>
        <v>EQUIPOS VARIOS DE OFICINA</v>
      </c>
      <c r="J252" s="98" t="str">
        <f t="shared" ref="J252:J263" si="24">$J$250</f>
        <v>Estudiantes y Graduados</v>
      </c>
      <c r="K252" s="98" t="s">
        <v>394</v>
      </c>
      <c r="L252" s="98"/>
    </row>
    <row r="253" spans="3:12">
      <c r="C253" s="99" t="s">
        <v>74</v>
      </c>
      <c r="D253" s="151"/>
      <c r="E253" s="100">
        <v>8000</v>
      </c>
      <c r="F253" s="97">
        <f t="shared" si="23"/>
        <v>0</v>
      </c>
      <c r="G253" s="165"/>
      <c r="H253" s="101" t="s">
        <v>1013</v>
      </c>
      <c r="I253" s="101" t="str">
        <f>VLOOKUP(H253,Presupuesto!$B$11:$C$565,2,0)</f>
        <v>EQUIPO DE COMPUTACION</v>
      </c>
      <c r="J253" s="98" t="str">
        <f t="shared" si="24"/>
        <v>Estudiantes y Graduados</v>
      </c>
      <c r="K253" s="98" t="s">
        <v>394</v>
      </c>
      <c r="L253" s="98"/>
    </row>
    <row r="254" spans="3:12">
      <c r="C254" s="99" t="s">
        <v>75</v>
      </c>
      <c r="D254" s="151"/>
      <c r="E254" s="100">
        <v>5000</v>
      </c>
      <c r="F254" s="97">
        <f t="shared" si="23"/>
        <v>0</v>
      </c>
      <c r="G254" s="165"/>
      <c r="H254" s="101" t="s">
        <v>1013</v>
      </c>
      <c r="I254" s="101" t="str">
        <f>VLOOKUP(H254,Presupuesto!$B$11:$C$565,2,0)</f>
        <v>EQUIPO DE COMPUTACION</v>
      </c>
      <c r="J254" s="98" t="str">
        <f t="shared" si="24"/>
        <v>Estudiantes y Graduados</v>
      </c>
      <c r="K254" s="98" t="s">
        <v>394</v>
      </c>
      <c r="L254" s="98"/>
    </row>
    <row r="255" spans="3:12">
      <c r="C255" s="99" t="s">
        <v>35</v>
      </c>
      <c r="D255" s="151"/>
      <c r="E255" s="100">
        <v>13000</v>
      </c>
      <c r="F255" s="97">
        <f t="shared" si="23"/>
        <v>0</v>
      </c>
      <c r="G255" s="165"/>
      <c r="H255" s="101" t="s">
        <v>999</v>
      </c>
      <c r="I255" s="101" t="str">
        <f>VLOOKUP(H255,Presupuesto!$B$11:$C$565,2,0)</f>
        <v>EQUIPO DE TRANSPORTE TRACCION Y ELEVACION</v>
      </c>
      <c r="J255" s="98" t="str">
        <f t="shared" si="24"/>
        <v>Estudiantes y Graduados</v>
      </c>
      <c r="K255" s="98" t="s">
        <v>394</v>
      </c>
      <c r="L255" s="98"/>
    </row>
    <row r="256" spans="3:12">
      <c r="C256" s="99" t="s">
        <v>76</v>
      </c>
      <c r="D256" s="151"/>
      <c r="E256" s="100">
        <v>15000</v>
      </c>
      <c r="F256" s="97">
        <f t="shared" si="23"/>
        <v>0</v>
      </c>
      <c r="G256" s="165"/>
      <c r="H256" s="101" t="s">
        <v>999</v>
      </c>
      <c r="I256" s="101" t="str">
        <f>VLOOKUP(H256,Presupuesto!$B$11:$C$565,2,0)</f>
        <v>EQUIPO DE TRANSPORTE TRACCION Y ELEVACION</v>
      </c>
      <c r="J256" s="98" t="str">
        <f t="shared" si="24"/>
        <v>Estudiantes y Graduados</v>
      </c>
      <c r="K256" s="98" t="s">
        <v>394</v>
      </c>
      <c r="L256" s="98"/>
    </row>
    <row r="257" spans="3:12">
      <c r="C257" s="99" t="s">
        <v>77</v>
      </c>
      <c r="D257" s="151"/>
      <c r="E257" s="100">
        <v>10000</v>
      </c>
      <c r="F257" s="97">
        <f t="shared" si="23"/>
        <v>0</v>
      </c>
      <c r="G257" s="165"/>
      <c r="H257" s="101" t="s">
        <v>999</v>
      </c>
      <c r="I257" s="101" t="str">
        <f>VLOOKUP(H257,Presupuesto!$B$11:$C$565,2,0)</f>
        <v>EQUIPO DE TRANSPORTE TRACCION Y ELEVACION</v>
      </c>
      <c r="J257" s="98" t="str">
        <f t="shared" si="24"/>
        <v>Estudiantes y Graduados</v>
      </c>
      <c r="K257" s="98" t="s">
        <v>402</v>
      </c>
      <c r="L257" s="98"/>
    </row>
    <row r="258" spans="3:12">
      <c r="C258" s="99" t="s">
        <v>78</v>
      </c>
      <c r="D258" s="151"/>
      <c r="E258" s="100">
        <v>10000</v>
      </c>
      <c r="F258" s="97">
        <f t="shared" si="23"/>
        <v>0</v>
      </c>
      <c r="G258" s="165"/>
      <c r="H258" s="101" t="s">
        <v>1045</v>
      </c>
      <c r="I258" s="101" t="str">
        <f>VLOOKUP(H258,Presupuesto!$B$11:$C$565,2,0)</f>
        <v>APLICACIONES INFORMATICAS</v>
      </c>
      <c r="J258" s="98" t="str">
        <f t="shared" si="24"/>
        <v>Estudiantes y Graduados</v>
      </c>
      <c r="K258" s="98" t="s">
        <v>398</v>
      </c>
      <c r="L258" s="98"/>
    </row>
    <row r="259" spans="3:12">
      <c r="C259" s="109" t="s">
        <v>79</v>
      </c>
      <c r="D259" s="151"/>
      <c r="E259" s="100">
        <v>2000</v>
      </c>
      <c r="F259" s="97">
        <f t="shared" si="23"/>
        <v>0</v>
      </c>
      <c r="G259" s="165"/>
      <c r="H259" s="110" t="s">
        <v>1013</v>
      </c>
      <c r="I259" s="110" t="str">
        <f>VLOOKUP(H259,Presupuesto!$B$11:$C$565,2,0)</f>
        <v>EQUIPO DE COMPUTACION</v>
      </c>
      <c r="J259" s="98" t="str">
        <f t="shared" si="24"/>
        <v>Estudiantes y Graduados</v>
      </c>
      <c r="K259" s="98" t="s">
        <v>394</v>
      </c>
      <c r="L259" s="98"/>
    </row>
    <row r="260" spans="3:12">
      <c r="C260" s="109" t="s">
        <v>1481</v>
      </c>
      <c r="D260" s="151"/>
      <c r="E260" s="100">
        <v>1500</v>
      </c>
      <c r="F260" s="97">
        <f t="shared" si="23"/>
        <v>0</v>
      </c>
      <c r="G260" s="165"/>
      <c r="H260" s="110" t="s">
        <v>945</v>
      </c>
      <c r="I260" s="110" t="str">
        <f>VLOOKUP(H260,Presupuesto!$B$11:$C$565,2,0)</f>
        <v>UTILES Y MATERIALES ELECTRICOS</v>
      </c>
      <c r="J260" s="98" t="str">
        <f t="shared" si="24"/>
        <v>Estudiantes y Graduados</v>
      </c>
      <c r="K260" s="98" t="s">
        <v>394</v>
      </c>
      <c r="L260" s="98"/>
    </row>
    <row r="261" spans="3:12">
      <c r="C261" s="109" t="s">
        <v>80</v>
      </c>
      <c r="D261" s="151"/>
      <c r="E261" s="100">
        <v>1500</v>
      </c>
      <c r="F261" s="97">
        <f t="shared" si="23"/>
        <v>0</v>
      </c>
      <c r="G261" s="165"/>
      <c r="H261" s="110" t="s">
        <v>1013</v>
      </c>
      <c r="I261" s="110" t="str">
        <f>VLOOKUP(H261,Presupuesto!$B$11:$C$565,2,0)</f>
        <v>EQUIPO DE COMPUTACION</v>
      </c>
      <c r="J261" s="98" t="str">
        <f t="shared" si="24"/>
        <v>Estudiantes y Graduados</v>
      </c>
      <c r="K261" s="98" t="s">
        <v>394</v>
      </c>
      <c r="L261" s="98"/>
    </row>
    <row r="262" spans="3:12">
      <c r="C262" s="109" t="s">
        <v>81</v>
      </c>
      <c r="D262" s="151"/>
      <c r="E262" s="100">
        <v>500</v>
      </c>
      <c r="F262" s="97">
        <f t="shared" si="23"/>
        <v>0</v>
      </c>
      <c r="G262" s="165"/>
      <c r="H262" s="110" t="s">
        <v>954</v>
      </c>
      <c r="I262" s="110" t="str">
        <f>VLOOKUP(H262,Presupuesto!$B$11:$C$565,2,0)</f>
        <v>OTROS RESPUESTOS Y ACCESORIOS MENORES</v>
      </c>
      <c r="J262" s="98" t="str">
        <f t="shared" si="24"/>
        <v>Estudiantes y Graduados</v>
      </c>
      <c r="K262" s="98" t="s">
        <v>394</v>
      </c>
      <c r="L262" s="98"/>
    </row>
    <row r="263" spans="3:12" ht="15.75" thickBot="1">
      <c r="C263" s="102" t="s">
        <v>82</v>
      </c>
      <c r="D263" s="159"/>
      <c r="E263" s="104">
        <v>20</v>
      </c>
      <c r="F263" s="105">
        <f t="shared" si="23"/>
        <v>0</v>
      </c>
      <c r="G263" s="162"/>
      <c r="H263" s="106" t="s">
        <v>954</v>
      </c>
      <c r="I263" s="106" t="str">
        <f>VLOOKUP(H263,Presupuesto!$B$11:$C$565,2,0)</f>
        <v>OTROS RESPUESTOS Y ACCESORIOS MENORES</v>
      </c>
      <c r="J263" s="106" t="str">
        <f t="shared" si="24"/>
        <v>Estudiantes y Graduados</v>
      </c>
      <c r="K263" s="124" t="s">
        <v>393</v>
      </c>
      <c r="L263" s="124"/>
    </row>
    <row r="264" spans="3:12">
      <c r="F264" s="93"/>
      <c r="G264" s="76"/>
      <c r="H264" s="76"/>
      <c r="I264" s="76"/>
    </row>
    <row r="265" spans="3:12" ht="15.75" thickBot="1"/>
    <row r="266" spans="3:12" ht="15.75" thickBot="1">
      <c r="C266" s="29" t="s">
        <v>43</v>
      </c>
      <c r="D266" s="108">
        <f>SUM(F273:F286)</f>
        <v>0</v>
      </c>
      <c r="F266" s="70"/>
      <c r="G266" s="79"/>
      <c r="H266" s="70"/>
      <c r="I266" s="70"/>
    </row>
    <row r="267" spans="3:12">
      <c r="C267" s="70"/>
      <c r="D267" s="31"/>
      <c r="E267" s="93"/>
      <c r="F267" s="93"/>
      <c r="G267" s="93"/>
      <c r="H267" s="76"/>
      <c r="I267" s="76"/>
      <c r="J267" s="76"/>
      <c r="K267" s="112"/>
    </row>
    <row r="268" spans="3:12">
      <c r="C268" s="70"/>
      <c r="D268" s="31"/>
      <c r="E268" s="93"/>
      <c r="F268" s="93"/>
      <c r="G268" s="93"/>
      <c r="H268" s="76"/>
      <c r="I268" s="76"/>
      <c r="J268" s="76"/>
      <c r="K268" s="112"/>
    </row>
    <row r="269" spans="3:12" ht="15.75">
      <c r="C269" s="202" t="s">
        <v>391</v>
      </c>
      <c r="D269" s="369" t="str">
        <f>'5. Estudiantes y Graduados'!F21</f>
        <v>5.a.12</v>
      </c>
      <c r="E269" s="93"/>
      <c r="F269" s="93"/>
      <c r="G269" s="93"/>
      <c r="H269" s="76"/>
      <c r="I269" s="76"/>
      <c r="J269" s="76"/>
      <c r="K269" s="112"/>
    </row>
    <row r="270" spans="3:12" ht="18.75">
      <c r="C270" s="210" t="str">
        <f>IFERROR(VLOOKUP(D269,'1. Desarrollo e Innov. Curricu.'!$F:$G,2,FALSE),IFERROR(VLOOKUP(D269,'2. Investigación Científica'!$F:$G,2,FALSE),IFERROR(VLOOKUP(D269,'3. Vinculación Univ. Sociedad'!$F:$G,2,FALSE),IFERROR(VLOOKUP(D269,'4. Docencia y Profesorado Univ.'!$F:$G,2,FALSE),IFERROR(VLOOKUP(D269,'5. Estudiantes y Graduados'!$F:$G,2,FALSE),IFERROR(VLOOKUP(D269,'11. Gestion Administrativa'!$F:$G,2,FALSE),IFERROR(VLOOKUP(D269,'13. Gestión Académica'!$F:$G,2,FALSE),IFERROR(VLOOKUP(D269,'9. Asegura. de la Calid. y M'!$F:$G,2,FALSE),IFERROR(VLOOKUP(D269,'6. Gestión del Conocimiento'!$F:$G,2,FALSE),IFERROR(VLOOKUP(D269,'15. Gobernabilidad y Proceso...'!$F:$G,2,FALSE),IFERROR(VLOOKUP(D269,'12. Gestión del Talento Humano'!$F:$G,2,FALSE),IFERROR(VLOOKUP(D269,'14. Internacional... de la E.S.'!$F:$G,2,FALSE),IFERROR(VLOOKUP(D269,'10. Posgrado'!$F:$G,2,FALSE),IFERROR(VLOOKUP(D269,'16. Desa. del Sistema Educ.Sup.'!$F:$G,2,FALSE),IFERROR(VLOOKUP(D269,'8. Cultura de Inno. Insti...'!$F:$G,2,FALSE),VLOOKUP(D269,'7. Lo Esencial de la Reforma U.'!$F:$G,2,0))))))))))))))))</f>
        <v>Diseñar un plan en acción que establezca un nuevo proceso de difusión y comunicación de la Dirección a nivel nacional.</v>
      </c>
      <c r="D270" s="31"/>
      <c r="E270" s="93"/>
      <c r="F270" s="93"/>
      <c r="G270" s="93"/>
      <c r="H270" s="76"/>
      <c r="I270" s="76"/>
      <c r="J270" s="76"/>
      <c r="K270" s="112"/>
    </row>
    <row r="271" spans="3:12">
      <c r="F271" s="93"/>
      <c r="G271" s="76"/>
      <c r="H271" s="76"/>
      <c r="I271" s="76"/>
    </row>
    <row r="272" spans="3:12" ht="30.75" thickBot="1">
      <c r="C272" s="149" t="s">
        <v>44</v>
      </c>
      <c r="D272" s="149" t="s">
        <v>55</v>
      </c>
      <c r="E272" s="149" t="s">
        <v>57</v>
      </c>
      <c r="F272" s="150" t="s">
        <v>27</v>
      </c>
      <c r="G272" s="150" t="s">
        <v>130</v>
      </c>
      <c r="H272" s="149" t="s">
        <v>46</v>
      </c>
      <c r="I272" s="149" t="s">
        <v>131</v>
      </c>
      <c r="J272" s="149" t="s">
        <v>409</v>
      </c>
      <c r="K272" s="149" t="s">
        <v>410</v>
      </c>
      <c r="L272" s="149" t="s">
        <v>463</v>
      </c>
    </row>
    <row r="273" spans="3:12" ht="15.75" thickBot="1">
      <c r="C273" s="305" t="s">
        <v>1338</v>
      </c>
      <c r="D273" s="158"/>
      <c r="E273" s="96">
        <f>HLOOKUP($C273,$CB$2:$CE$3,2,0)</f>
        <v>15000</v>
      </c>
      <c r="F273" s="97">
        <f>D273*E273</f>
        <v>0</v>
      </c>
      <c r="G273" s="165"/>
      <c r="H273" s="98" t="s">
        <v>1013</v>
      </c>
      <c r="I273" s="98" t="str">
        <f>VLOOKUP(H273,Presupuesto!$B$11:$C$565,2,0)</f>
        <v>EQUIPO DE COMPUTACION</v>
      </c>
      <c r="J273" s="218" t="s">
        <v>1359</v>
      </c>
      <c r="K273" s="98" t="s">
        <v>393</v>
      </c>
      <c r="L273" s="98"/>
    </row>
    <row r="274" spans="3:12">
      <c r="C274" s="305" t="s">
        <v>1336</v>
      </c>
      <c r="D274" s="151"/>
      <c r="E274" s="96">
        <f>HLOOKUP($C274,$CB$2:$CE$3,2,0)</f>
        <v>35000</v>
      </c>
      <c r="F274" s="97">
        <f>D274*E274</f>
        <v>0</v>
      </c>
      <c r="G274" s="165"/>
      <c r="H274" s="101" t="s">
        <v>1013</v>
      </c>
      <c r="I274" s="101" t="str">
        <f>VLOOKUP(H274,Presupuesto!$B$11:$C$565,2,0)</f>
        <v>EQUIPO DE COMPUTACION</v>
      </c>
      <c r="J274" s="98" t="str">
        <f>$J$273</f>
        <v>Estudiantes y Graduados</v>
      </c>
      <c r="K274" s="98" t="s">
        <v>411</v>
      </c>
      <c r="L274" s="98"/>
    </row>
    <row r="275" spans="3:12">
      <c r="C275" s="99" t="s">
        <v>73</v>
      </c>
      <c r="D275" s="151"/>
      <c r="E275" s="100">
        <v>4000</v>
      </c>
      <c r="F275" s="97">
        <f t="shared" ref="F275:F286" si="25">D275*E275</f>
        <v>0</v>
      </c>
      <c r="G275" s="165"/>
      <c r="H275" s="101" t="s">
        <v>985</v>
      </c>
      <c r="I275" s="101" t="str">
        <f>VLOOKUP(H275,Presupuesto!$B$11:$C$565,2,0)</f>
        <v>EQUIPOS VARIOS DE OFICINA</v>
      </c>
      <c r="J275" s="98" t="str">
        <f t="shared" ref="J275:J286" si="26">$J$273</f>
        <v>Estudiantes y Graduados</v>
      </c>
      <c r="K275" s="98" t="s">
        <v>394</v>
      </c>
      <c r="L275" s="98"/>
    </row>
    <row r="276" spans="3:12">
      <c r="C276" s="99" t="s">
        <v>74</v>
      </c>
      <c r="D276" s="151"/>
      <c r="E276" s="100">
        <v>8000</v>
      </c>
      <c r="F276" s="97">
        <f t="shared" si="25"/>
        <v>0</v>
      </c>
      <c r="G276" s="165"/>
      <c r="H276" s="101" t="s">
        <v>1013</v>
      </c>
      <c r="I276" s="101" t="str">
        <f>VLOOKUP(H276,Presupuesto!$B$11:$C$565,2,0)</f>
        <v>EQUIPO DE COMPUTACION</v>
      </c>
      <c r="J276" s="98" t="str">
        <f t="shared" si="26"/>
        <v>Estudiantes y Graduados</v>
      </c>
      <c r="K276" s="98" t="s">
        <v>394</v>
      </c>
      <c r="L276" s="98"/>
    </row>
    <row r="277" spans="3:12">
      <c r="C277" s="99" t="s">
        <v>75</v>
      </c>
      <c r="D277" s="151"/>
      <c r="E277" s="100">
        <v>5000</v>
      </c>
      <c r="F277" s="97">
        <f t="shared" si="25"/>
        <v>0</v>
      </c>
      <c r="G277" s="165"/>
      <c r="H277" s="101" t="s">
        <v>1013</v>
      </c>
      <c r="I277" s="101" t="str">
        <f>VLOOKUP(H277,Presupuesto!$B$11:$C$565,2,0)</f>
        <v>EQUIPO DE COMPUTACION</v>
      </c>
      <c r="J277" s="98" t="str">
        <f t="shared" si="26"/>
        <v>Estudiantes y Graduados</v>
      </c>
      <c r="K277" s="98" t="s">
        <v>394</v>
      </c>
      <c r="L277" s="98"/>
    </row>
    <row r="278" spans="3:12">
      <c r="C278" s="99" t="s">
        <v>35</v>
      </c>
      <c r="D278" s="151"/>
      <c r="E278" s="100">
        <v>13000</v>
      </c>
      <c r="F278" s="97">
        <f t="shared" si="25"/>
        <v>0</v>
      </c>
      <c r="G278" s="165"/>
      <c r="H278" s="101" t="s">
        <v>999</v>
      </c>
      <c r="I278" s="101" t="str">
        <f>VLOOKUP(H278,Presupuesto!$B$11:$C$565,2,0)</f>
        <v>EQUIPO DE TRANSPORTE TRACCION Y ELEVACION</v>
      </c>
      <c r="J278" s="98" t="str">
        <f t="shared" si="26"/>
        <v>Estudiantes y Graduados</v>
      </c>
      <c r="K278" s="98" t="s">
        <v>394</v>
      </c>
      <c r="L278" s="98"/>
    </row>
    <row r="279" spans="3:12">
      <c r="C279" s="99" t="s">
        <v>76</v>
      </c>
      <c r="D279" s="151"/>
      <c r="E279" s="100">
        <v>15000</v>
      </c>
      <c r="F279" s="97">
        <f t="shared" si="25"/>
        <v>0</v>
      </c>
      <c r="G279" s="165"/>
      <c r="H279" s="101" t="s">
        <v>999</v>
      </c>
      <c r="I279" s="101" t="str">
        <f>VLOOKUP(H279,Presupuesto!$B$11:$C$565,2,0)</f>
        <v>EQUIPO DE TRANSPORTE TRACCION Y ELEVACION</v>
      </c>
      <c r="J279" s="98" t="str">
        <f t="shared" si="26"/>
        <v>Estudiantes y Graduados</v>
      </c>
      <c r="K279" s="98" t="s">
        <v>394</v>
      </c>
      <c r="L279" s="98"/>
    </row>
    <row r="280" spans="3:12">
      <c r="C280" s="99" t="s">
        <v>77</v>
      </c>
      <c r="D280" s="151"/>
      <c r="E280" s="100">
        <v>10000</v>
      </c>
      <c r="F280" s="97">
        <f t="shared" si="25"/>
        <v>0</v>
      </c>
      <c r="G280" s="165"/>
      <c r="H280" s="101" t="s">
        <v>999</v>
      </c>
      <c r="I280" s="101" t="str">
        <f>VLOOKUP(H280,Presupuesto!$B$11:$C$565,2,0)</f>
        <v>EQUIPO DE TRANSPORTE TRACCION Y ELEVACION</v>
      </c>
      <c r="J280" s="98" t="str">
        <f t="shared" si="26"/>
        <v>Estudiantes y Graduados</v>
      </c>
      <c r="K280" s="98" t="s">
        <v>402</v>
      </c>
      <c r="L280" s="98"/>
    </row>
    <row r="281" spans="3:12">
      <c r="C281" s="99" t="s">
        <v>78</v>
      </c>
      <c r="D281" s="151"/>
      <c r="E281" s="100">
        <v>10000</v>
      </c>
      <c r="F281" s="97">
        <f t="shared" si="25"/>
        <v>0</v>
      </c>
      <c r="G281" s="165"/>
      <c r="H281" s="101" t="s">
        <v>1045</v>
      </c>
      <c r="I281" s="101" t="str">
        <f>VLOOKUP(H281,Presupuesto!$B$11:$C$565,2,0)</f>
        <v>APLICACIONES INFORMATICAS</v>
      </c>
      <c r="J281" s="98" t="str">
        <f t="shared" si="26"/>
        <v>Estudiantes y Graduados</v>
      </c>
      <c r="K281" s="98" t="s">
        <v>398</v>
      </c>
      <c r="L281" s="98"/>
    </row>
    <row r="282" spans="3:12">
      <c r="C282" s="109" t="s">
        <v>79</v>
      </c>
      <c r="D282" s="151"/>
      <c r="E282" s="100">
        <v>2000</v>
      </c>
      <c r="F282" s="97">
        <f t="shared" si="25"/>
        <v>0</v>
      </c>
      <c r="G282" s="165"/>
      <c r="H282" s="110" t="s">
        <v>1013</v>
      </c>
      <c r="I282" s="110" t="str">
        <f>VLOOKUP(H282,Presupuesto!$B$11:$C$565,2,0)</f>
        <v>EQUIPO DE COMPUTACION</v>
      </c>
      <c r="J282" s="98" t="str">
        <f t="shared" si="26"/>
        <v>Estudiantes y Graduados</v>
      </c>
      <c r="K282" s="98" t="s">
        <v>394</v>
      </c>
      <c r="L282" s="98"/>
    </row>
    <row r="283" spans="3:12">
      <c r="C283" s="109" t="s">
        <v>1481</v>
      </c>
      <c r="D283" s="151"/>
      <c r="E283" s="100">
        <v>1500</v>
      </c>
      <c r="F283" s="97">
        <f t="shared" si="25"/>
        <v>0</v>
      </c>
      <c r="G283" s="165"/>
      <c r="H283" s="110" t="s">
        <v>945</v>
      </c>
      <c r="I283" s="110" t="str">
        <f>VLOOKUP(H283,Presupuesto!$B$11:$C$565,2,0)</f>
        <v>UTILES Y MATERIALES ELECTRICOS</v>
      </c>
      <c r="J283" s="98" t="str">
        <f t="shared" si="26"/>
        <v>Estudiantes y Graduados</v>
      </c>
      <c r="K283" s="98" t="s">
        <v>394</v>
      </c>
      <c r="L283" s="98"/>
    </row>
    <row r="284" spans="3:12">
      <c r="C284" s="109" t="s">
        <v>80</v>
      </c>
      <c r="D284" s="151"/>
      <c r="E284" s="100">
        <v>1500</v>
      </c>
      <c r="F284" s="97">
        <f t="shared" si="25"/>
        <v>0</v>
      </c>
      <c r="G284" s="165"/>
      <c r="H284" s="110" t="s">
        <v>1013</v>
      </c>
      <c r="I284" s="110" t="str">
        <f>VLOOKUP(H284,Presupuesto!$B$11:$C$565,2,0)</f>
        <v>EQUIPO DE COMPUTACION</v>
      </c>
      <c r="J284" s="98" t="str">
        <f t="shared" si="26"/>
        <v>Estudiantes y Graduados</v>
      </c>
      <c r="K284" s="98" t="s">
        <v>394</v>
      </c>
      <c r="L284" s="98"/>
    </row>
    <row r="285" spans="3:12">
      <c r="C285" s="109" t="s">
        <v>81</v>
      </c>
      <c r="D285" s="151"/>
      <c r="E285" s="100">
        <v>500</v>
      </c>
      <c r="F285" s="97">
        <f t="shared" si="25"/>
        <v>0</v>
      </c>
      <c r="G285" s="165"/>
      <c r="H285" s="110" t="s">
        <v>954</v>
      </c>
      <c r="I285" s="110" t="str">
        <f>VLOOKUP(H285,Presupuesto!$B$11:$C$565,2,0)</f>
        <v>OTROS RESPUESTOS Y ACCESORIOS MENORES</v>
      </c>
      <c r="J285" s="98" t="str">
        <f t="shared" si="26"/>
        <v>Estudiantes y Graduados</v>
      </c>
      <c r="K285" s="98" t="s">
        <v>394</v>
      </c>
      <c r="L285" s="98"/>
    </row>
    <row r="286" spans="3:12" ht="15.75" thickBot="1">
      <c r="C286" s="102" t="s">
        <v>82</v>
      </c>
      <c r="D286" s="159"/>
      <c r="E286" s="104">
        <v>20</v>
      </c>
      <c r="F286" s="105">
        <f t="shared" si="25"/>
        <v>0</v>
      </c>
      <c r="G286" s="162"/>
      <c r="H286" s="106" t="s">
        <v>954</v>
      </c>
      <c r="I286" s="106" t="str">
        <f>VLOOKUP(H286,Presupuesto!$B$11:$C$565,2,0)</f>
        <v>OTROS RESPUESTOS Y ACCESORIOS MENORES</v>
      </c>
      <c r="J286" s="106" t="str">
        <f t="shared" si="26"/>
        <v>Estudiantes y Graduados</v>
      </c>
      <c r="K286" s="124" t="s">
        <v>393</v>
      </c>
      <c r="L286"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273:G286 G43:G56 G66:G79 G17:G34 G112:G125 G89:G102 G158:G171 G181:G194 G204:G217 G227:G240 G250:G263 G135:G148">
      <formula1>$R$2:$S$2</formula1>
    </dataValidation>
    <dataValidation type="list" allowBlank="1" showInputMessage="1" showErrorMessage="1" errorTitle="¡Ingreso Inválido!" error="Seleccione una opción de la lista" promptTitle="Mes Requerido" prompt="Seleccione el mes en el que requiere el recurso." sqref="K273:K286 K43:K56 K66:K79 K89:K102 K112:K125 K135:K148 K158:K171 K181:K194 K204:K217 K227:K240 K250:K263 K17:K34">
      <formula1>$U$2:$AF$2</formula1>
    </dataValidation>
    <dataValidation type="list" allowBlank="1" showInputMessage="1" showErrorMessage="1" sqref="C17:C20 C43:C44 C66:C67 C89:C90 C112:C113 C135:C136 C158:C159 C181:C182 C204:C205 C227:C228 C250:C251 C273:C274">
      <formula1>$CB$2:$CE$2</formula1>
    </dataValidation>
    <dataValidation type="list" allowBlank="1" showInputMessage="1" showErrorMessage="1" errorTitle="¡Ingreso Inválido!" error="Verifique el valor ingresado" promptTitle="Objeto de Gasto" prompt="Ingrese el Objeto de Gasto" sqref="H273:H286 H43:H56 H66:H79 H89:H102 H112:H125 H135:H148 H158:H171 H181:H194 H204:H217 H227:H240 H250:H263 H17:H34">
      <formula1>$A$1:$UI$1</formula1>
    </dataValidation>
    <dataValidation type="list" allowBlank="1" showInputMessage="1" showErrorMessage="1" errorTitle="¡Ingreso Inválido!" error="Seleccione una opción de la lista." promptTitle="Dimensión Estratégica" prompt="Seleccione una opción de la lista." sqref="J274:J286 J44:J56 J67:J79 J90:J102 J113:J125 J136:J148 J159:J171 J182:J194 J205:J217 J228:J240 J251:J263 J20:J34">
      <formula1>$A$2:$P$2</formula1>
    </dataValidation>
    <dataValidation type="list" allowBlank="1" showInputMessage="1" showErrorMessage="1" errorTitle="¡Ingreso Inválido!" error="Seleccione una opción de la lista." promptTitle="Dimensión Estratégica" prompt="Seleccione una opción de la lista." sqref="J273 J43 J66 J89 J112 J135 J158 J181 J204 J227 J250 J17:J1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46" zoomScale="90" zoomScaleNormal="90" workbookViewId="0">
      <selection activeCell="D4" sqref="D4"/>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50.7109375" style="86" customWidth="1"/>
    <col min="10" max="10" width="28.140625" style="86" bestFit="1" customWidth="1"/>
    <col min="11" max="11" width="19.85546875" style="86" bestFit="1" customWidth="1"/>
    <col min="12" max="16384" width="11.5703125" style="86"/>
  </cols>
  <sheetData>
    <row r="1" spans="1:555" ht="26.25" hidden="1">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row r="5" spans="1:555" ht="53.25" thickBot="1">
      <c r="C5" s="87" t="s">
        <v>384</v>
      </c>
      <c r="D5" s="198">
        <f>SUMIF(C:C,$C$10,D:D)</f>
        <v>13689552.41</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SUM(F17:F51)</f>
        <v>48000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t="str">
        <f>'5. Estudiantes y Graduados'!F10</f>
        <v>5.a.1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Acondicionar el espacio físico en la Dirección de Registro Estudiantil, a través de la compra de mobiliario y equipo en base a la implementaciòn de la nueva estructura propuesta.</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130</v>
      </c>
      <c r="H16" s="136" t="s">
        <v>46</v>
      </c>
      <c r="I16" s="133" t="s">
        <v>131</v>
      </c>
      <c r="J16" s="133" t="s">
        <v>409</v>
      </c>
      <c r="K16" s="133" t="s">
        <v>410</v>
      </c>
    </row>
    <row r="17" spans="3:11">
      <c r="C17" s="220" t="s">
        <v>453</v>
      </c>
      <c r="D17" s="221"/>
      <c r="E17" s="219">
        <f>HLOOKUP(C17,$AH$2:$BU$3,2,0)</f>
        <v>4742.8290000000006</v>
      </c>
      <c r="F17" s="97">
        <f t="shared" ref="F17:F51" si="0">D17*E17</f>
        <v>0</v>
      </c>
      <c r="G17" s="161"/>
      <c r="H17" s="142"/>
      <c r="I17" s="130" t="e">
        <f>VLOOKUP(H17,Presupuesto!$B$11:$C$565,2,0)</f>
        <v>#N/A</v>
      </c>
      <c r="J17" s="218" t="s">
        <v>1359</v>
      </c>
      <c r="K17" s="98" t="s">
        <v>393</v>
      </c>
    </row>
    <row r="18" spans="3:11">
      <c r="C18" s="141" t="s">
        <v>1781</v>
      </c>
      <c r="D18" s="158">
        <v>3</v>
      </c>
      <c r="E18" s="123">
        <v>16000</v>
      </c>
      <c r="F18" s="97">
        <f t="shared" ref="F18:F24" si="1">D18*E18</f>
        <v>48000</v>
      </c>
      <c r="G18" s="161" t="s">
        <v>128</v>
      </c>
      <c r="H18" s="142" t="s">
        <v>982</v>
      </c>
      <c r="I18" s="130" t="str">
        <f>VLOOKUP(H18,Presupuesto!$B$11:$C$565,2,0)</f>
        <v>MUEBLES VARIOS DE OFICINA</v>
      </c>
      <c r="J18" s="98" t="str">
        <f t="shared" ref="J18:J51" si="2">$J$17</f>
        <v>Estudiantes y Graduados</v>
      </c>
      <c r="K18" s="98" t="s">
        <v>411</v>
      </c>
    </row>
    <row r="19" spans="3:11">
      <c r="C19" s="141"/>
      <c r="D19" s="158"/>
      <c r="E19" s="123"/>
      <c r="F19" s="97">
        <f t="shared" si="1"/>
        <v>0</v>
      </c>
      <c r="G19" s="161"/>
      <c r="H19" s="142"/>
      <c r="I19" s="130" t="e">
        <f>VLOOKUP(H19,Presupuesto!$B$11:$C$565,2,0)</f>
        <v>#N/A</v>
      </c>
      <c r="J19" s="98" t="str">
        <f t="shared" si="2"/>
        <v>Estudiantes y Graduados</v>
      </c>
      <c r="K19" s="98" t="s">
        <v>411</v>
      </c>
    </row>
    <row r="20" spans="3:11">
      <c r="C20" s="141"/>
      <c r="D20" s="158"/>
      <c r="E20" s="123"/>
      <c r="F20" s="97">
        <f t="shared" si="1"/>
        <v>0</v>
      </c>
      <c r="G20" s="161"/>
      <c r="H20" s="142"/>
      <c r="I20" s="130" t="e">
        <f>VLOOKUP(H20,Presupuesto!$B$11:$C$565,2,0)</f>
        <v>#N/A</v>
      </c>
      <c r="J20" s="98" t="str">
        <f t="shared" si="2"/>
        <v>Estudiantes y Graduados</v>
      </c>
      <c r="K20" s="98" t="s">
        <v>411</v>
      </c>
    </row>
    <row r="21" spans="3:11">
      <c r="C21" s="141"/>
      <c r="D21" s="158"/>
      <c r="E21" s="123"/>
      <c r="F21" s="97">
        <f t="shared" si="1"/>
        <v>0</v>
      </c>
      <c r="G21" s="161"/>
      <c r="H21" s="142"/>
      <c r="I21" s="130" t="e">
        <f>VLOOKUP(H21,Presupuesto!$B$11:$C$565,2,0)</f>
        <v>#N/A</v>
      </c>
      <c r="J21" s="98" t="str">
        <f t="shared" si="2"/>
        <v>Estudiantes y Graduados</v>
      </c>
      <c r="K21" s="98" t="s">
        <v>411</v>
      </c>
    </row>
    <row r="22" spans="3:11">
      <c r="C22" s="141"/>
      <c r="D22" s="158"/>
      <c r="E22" s="123"/>
      <c r="F22" s="97">
        <f t="shared" si="1"/>
        <v>0</v>
      </c>
      <c r="G22" s="161"/>
      <c r="H22" s="142"/>
      <c r="I22" s="130" t="e">
        <f>VLOOKUP(H22,Presupuesto!$B$11:$C$565,2,0)</f>
        <v>#N/A</v>
      </c>
      <c r="J22" s="98" t="str">
        <f t="shared" si="2"/>
        <v>Estudiantes y Graduados</v>
      </c>
      <c r="K22" s="98" t="s">
        <v>400</v>
      </c>
    </row>
    <row r="23" spans="3:11">
      <c r="C23" s="141"/>
      <c r="D23" s="158"/>
      <c r="E23" s="123"/>
      <c r="F23" s="97">
        <f t="shared" si="1"/>
        <v>0</v>
      </c>
      <c r="G23" s="161"/>
      <c r="H23" s="142"/>
      <c r="I23" s="130" t="e">
        <f>VLOOKUP(H23,Presupuesto!$B$11:$C$565,2,0)</f>
        <v>#N/A</v>
      </c>
      <c r="J23" s="98" t="str">
        <f t="shared" si="2"/>
        <v>Estudiantes y Graduados</v>
      </c>
      <c r="K23" s="98" t="s">
        <v>411</v>
      </c>
    </row>
    <row r="24" spans="3:11">
      <c r="C24" s="141"/>
      <c r="D24" s="158"/>
      <c r="E24" s="123"/>
      <c r="F24" s="97">
        <f t="shared" si="1"/>
        <v>0</v>
      </c>
      <c r="G24" s="161"/>
      <c r="H24" s="142"/>
      <c r="I24" s="130" t="e">
        <f>VLOOKUP(H24,Presupuesto!$B$11:$C$565,2,0)</f>
        <v>#N/A</v>
      </c>
      <c r="J24" s="98" t="str">
        <f t="shared" si="2"/>
        <v>Estudiantes y Graduados</v>
      </c>
      <c r="K24" s="98" t="s">
        <v>411</v>
      </c>
    </row>
    <row r="25" spans="3:11">
      <c r="C25" s="141"/>
      <c r="D25" s="158"/>
      <c r="E25" s="123"/>
      <c r="F25" s="97">
        <f t="shared" si="0"/>
        <v>0</v>
      </c>
      <c r="G25" s="161"/>
      <c r="H25" s="142"/>
      <c r="I25" s="130" t="e">
        <f>VLOOKUP(H25,Presupuesto!$B$11:$C$565,2,0)</f>
        <v>#N/A</v>
      </c>
      <c r="J25" s="98" t="str">
        <f t="shared" si="2"/>
        <v>Estudiantes y Graduados</v>
      </c>
      <c r="K25" s="98" t="s">
        <v>411</v>
      </c>
    </row>
    <row r="26" spans="3:11">
      <c r="C26" s="141"/>
      <c r="D26" s="158"/>
      <c r="E26" s="123"/>
      <c r="F26" s="97">
        <f t="shared" si="0"/>
        <v>0</v>
      </c>
      <c r="G26" s="161"/>
      <c r="H26" s="142"/>
      <c r="I26" s="130" t="e">
        <f>VLOOKUP(H26,Presupuesto!$B$11:$C$565,2,0)</f>
        <v>#N/A</v>
      </c>
      <c r="J26" s="98" t="str">
        <f t="shared" si="2"/>
        <v>Estudiantes y Graduados</v>
      </c>
      <c r="K26" s="98" t="s">
        <v>411</v>
      </c>
    </row>
    <row r="27" spans="3:11">
      <c r="C27" s="141"/>
      <c r="D27" s="158"/>
      <c r="E27" s="123"/>
      <c r="F27" s="97">
        <f t="shared" si="0"/>
        <v>0</v>
      </c>
      <c r="G27" s="161"/>
      <c r="H27" s="142"/>
      <c r="I27" s="130" t="e">
        <f>VLOOKUP(H27,Presupuesto!$B$11:$C$565,2,0)</f>
        <v>#N/A</v>
      </c>
      <c r="J27" s="98" t="str">
        <f t="shared" si="2"/>
        <v>Estudiantes y Graduados</v>
      </c>
      <c r="K27" s="98" t="s">
        <v>411</v>
      </c>
    </row>
    <row r="28" spans="3:11">
      <c r="C28" s="141"/>
      <c r="D28" s="158"/>
      <c r="E28" s="123"/>
      <c r="F28" s="97">
        <f t="shared" si="0"/>
        <v>0</v>
      </c>
      <c r="G28" s="161"/>
      <c r="H28" s="142"/>
      <c r="I28" s="130" t="e">
        <f>VLOOKUP(H28,Presupuesto!$B$11:$C$565,2,0)</f>
        <v>#N/A</v>
      </c>
      <c r="J28" s="98" t="str">
        <f t="shared" si="2"/>
        <v>Estudiantes y Graduados</v>
      </c>
      <c r="K28" s="98" t="s">
        <v>411</v>
      </c>
    </row>
    <row r="29" spans="3:11">
      <c r="C29" s="141"/>
      <c r="D29" s="158"/>
      <c r="E29" s="123"/>
      <c r="F29" s="97">
        <f t="shared" si="0"/>
        <v>0</v>
      </c>
      <c r="G29" s="161"/>
      <c r="H29" s="142"/>
      <c r="I29" s="130" t="e">
        <f>VLOOKUP(H29,Presupuesto!$B$11:$C$565,2,0)</f>
        <v>#N/A</v>
      </c>
      <c r="J29" s="98" t="str">
        <f t="shared" si="2"/>
        <v>Estudiantes y Graduados</v>
      </c>
      <c r="K29" s="98" t="s">
        <v>411</v>
      </c>
    </row>
    <row r="30" spans="3:11">
      <c r="C30" s="141"/>
      <c r="D30" s="158"/>
      <c r="E30" s="123"/>
      <c r="F30" s="97">
        <f t="shared" si="0"/>
        <v>0</v>
      </c>
      <c r="G30" s="161"/>
      <c r="H30" s="142"/>
      <c r="I30" s="130" t="e">
        <f>VLOOKUP(H30,Presupuesto!$B$11:$C$565,2,0)</f>
        <v>#N/A</v>
      </c>
      <c r="J30" s="98" t="str">
        <f t="shared" si="2"/>
        <v>Estudiantes y Graduados</v>
      </c>
      <c r="K30" s="98" t="s">
        <v>411</v>
      </c>
    </row>
    <row r="31" spans="3:11">
      <c r="C31" s="141"/>
      <c r="D31" s="158"/>
      <c r="E31" s="123"/>
      <c r="F31" s="97">
        <f t="shared" si="0"/>
        <v>0</v>
      </c>
      <c r="G31" s="161"/>
      <c r="H31" s="142"/>
      <c r="I31" s="130" t="e">
        <f>VLOOKUP(H31,Presupuesto!$B$11:$C$565,2,0)</f>
        <v>#N/A</v>
      </c>
      <c r="J31" s="98" t="str">
        <f t="shared" si="2"/>
        <v>Estudiantes y Graduados</v>
      </c>
      <c r="K31" s="98" t="s">
        <v>411</v>
      </c>
    </row>
    <row r="32" spans="3:11">
      <c r="C32" s="141"/>
      <c r="D32" s="158"/>
      <c r="E32" s="123"/>
      <c r="F32" s="97">
        <f t="shared" si="0"/>
        <v>0</v>
      </c>
      <c r="G32" s="161"/>
      <c r="H32" s="142"/>
      <c r="I32" s="130" t="e">
        <f>VLOOKUP(H32,Presupuesto!$B$11:$C$565,2,0)</f>
        <v>#N/A</v>
      </c>
      <c r="J32" s="98" t="str">
        <f t="shared" si="2"/>
        <v>Estudiantes y Graduados</v>
      </c>
      <c r="K32" s="98" t="s">
        <v>411</v>
      </c>
    </row>
    <row r="33" spans="3:11">
      <c r="C33" s="141"/>
      <c r="D33" s="158"/>
      <c r="E33" s="123"/>
      <c r="F33" s="97">
        <f t="shared" si="0"/>
        <v>0</v>
      </c>
      <c r="G33" s="161"/>
      <c r="H33" s="142"/>
      <c r="I33" s="130" t="e">
        <f>VLOOKUP(H33,Presupuesto!$B$11:$C$565,2,0)</f>
        <v>#N/A</v>
      </c>
      <c r="J33" s="98" t="str">
        <f t="shared" si="2"/>
        <v>Estudiantes y Graduados</v>
      </c>
      <c r="K33" s="98" t="s">
        <v>411</v>
      </c>
    </row>
    <row r="34" spans="3:11">
      <c r="C34" s="141"/>
      <c r="D34" s="158"/>
      <c r="E34" s="123"/>
      <c r="F34" s="97">
        <f t="shared" si="0"/>
        <v>0</v>
      </c>
      <c r="G34" s="161"/>
      <c r="H34" s="142"/>
      <c r="I34" s="130" t="e">
        <f>VLOOKUP(H34,Presupuesto!$B$11:$C$565,2,0)</f>
        <v>#N/A</v>
      </c>
      <c r="J34" s="98" t="str">
        <f t="shared" si="2"/>
        <v>Estudiantes y Graduados</v>
      </c>
      <c r="K34" s="98" t="s">
        <v>411</v>
      </c>
    </row>
    <row r="35" spans="3:11">
      <c r="C35" s="141"/>
      <c r="D35" s="158"/>
      <c r="E35" s="123"/>
      <c r="F35" s="97">
        <f t="shared" si="0"/>
        <v>0</v>
      </c>
      <c r="G35" s="161"/>
      <c r="H35" s="142"/>
      <c r="I35" s="130" t="e">
        <f>VLOOKUP(H35,Presupuesto!$B$11:$C$565,2,0)</f>
        <v>#N/A</v>
      </c>
      <c r="J35" s="98" t="str">
        <f t="shared" si="2"/>
        <v>Estudiantes y Graduados</v>
      </c>
      <c r="K35" s="98" t="s">
        <v>411</v>
      </c>
    </row>
    <row r="36" spans="3:11">
      <c r="C36" s="141"/>
      <c r="D36" s="158"/>
      <c r="E36" s="123"/>
      <c r="F36" s="97">
        <f t="shared" si="0"/>
        <v>0</v>
      </c>
      <c r="G36" s="161"/>
      <c r="H36" s="142"/>
      <c r="I36" s="130" t="e">
        <f>VLOOKUP(H36,Presupuesto!$B$11:$C$565,2,0)</f>
        <v>#N/A</v>
      </c>
      <c r="J36" s="98" t="str">
        <f t="shared" si="2"/>
        <v>Estudiantes y Graduados</v>
      </c>
      <c r="K36" s="98" t="s">
        <v>411</v>
      </c>
    </row>
    <row r="37" spans="3:11">
      <c r="C37" s="141"/>
      <c r="D37" s="158"/>
      <c r="E37" s="123"/>
      <c r="F37" s="97">
        <f t="shared" si="0"/>
        <v>0</v>
      </c>
      <c r="G37" s="161"/>
      <c r="H37" s="142"/>
      <c r="I37" s="130" t="e">
        <f>VLOOKUP(H37,Presupuesto!$B$11:$C$565,2,0)</f>
        <v>#N/A</v>
      </c>
      <c r="J37" s="98" t="str">
        <f t="shared" si="2"/>
        <v>Estudiantes y Graduados</v>
      </c>
      <c r="K37" s="98" t="s">
        <v>411</v>
      </c>
    </row>
    <row r="38" spans="3:11">
      <c r="C38" s="141"/>
      <c r="D38" s="158"/>
      <c r="E38" s="123"/>
      <c r="F38" s="97">
        <f t="shared" si="0"/>
        <v>0</v>
      </c>
      <c r="G38" s="161"/>
      <c r="H38" s="142"/>
      <c r="I38" s="130" t="e">
        <f>VLOOKUP(H38,Presupuesto!$B$11:$C$565,2,0)</f>
        <v>#N/A</v>
      </c>
      <c r="J38" s="98" t="str">
        <f t="shared" si="2"/>
        <v>Estudiantes y Graduados</v>
      </c>
      <c r="K38" s="98" t="s">
        <v>411</v>
      </c>
    </row>
    <row r="39" spans="3:11">
      <c r="C39" s="143"/>
      <c r="D39" s="151"/>
      <c r="E39" s="118"/>
      <c r="F39" s="97">
        <f t="shared" ref="F39:F45" si="3">D39*E39</f>
        <v>0</v>
      </c>
      <c r="G39" s="161"/>
      <c r="H39" s="144"/>
      <c r="I39" s="130" t="e">
        <f>VLOOKUP(H39,Presupuesto!$B$11:$C$565,2,0)</f>
        <v>#N/A</v>
      </c>
      <c r="J39" s="98" t="str">
        <f t="shared" si="2"/>
        <v>Estudiantes y Graduados</v>
      </c>
      <c r="K39" s="98" t="s">
        <v>411</v>
      </c>
    </row>
    <row r="40" spans="3:11">
      <c r="C40" s="143"/>
      <c r="D40" s="151"/>
      <c r="E40" s="118"/>
      <c r="F40" s="97">
        <f t="shared" si="3"/>
        <v>0</v>
      </c>
      <c r="G40" s="161"/>
      <c r="H40" s="144"/>
      <c r="I40" s="130" t="e">
        <f>VLOOKUP(H40,Presupuesto!$B$11:$C$565,2,0)</f>
        <v>#N/A</v>
      </c>
      <c r="J40" s="98" t="str">
        <f t="shared" si="2"/>
        <v>Estudiantes y Graduados</v>
      </c>
      <c r="K40" s="98" t="s">
        <v>411</v>
      </c>
    </row>
    <row r="41" spans="3:11">
      <c r="C41" s="143"/>
      <c r="D41" s="151"/>
      <c r="E41" s="118"/>
      <c r="F41" s="97">
        <f t="shared" si="3"/>
        <v>0</v>
      </c>
      <c r="G41" s="161"/>
      <c r="H41" s="144"/>
      <c r="I41" s="130" t="e">
        <f>VLOOKUP(H41,Presupuesto!$B$11:$C$565,2,0)</f>
        <v>#N/A</v>
      </c>
      <c r="J41" s="98" t="str">
        <f t="shared" si="2"/>
        <v>Estudiantes y Graduados</v>
      </c>
      <c r="K41" s="98" t="s">
        <v>411</v>
      </c>
    </row>
    <row r="42" spans="3:11">
      <c r="C42" s="143"/>
      <c r="D42" s="151"/>
      <c r="E42" s="118"/>
      <c r="F42" s="97">
        <f t="shared" si="3"/>
        <v>0</v>
      </c>
      <c r="G42" s="161"/>
      <c r="H42" s="144"/>
      <c r="I42" s="130" t="e">
        <f>VLOOKUP(H42,Presupuesto!$B$11:$C$565,2,0)</f>
        <v>#N/A</v>
      </c>
      <c r="J42" s="98" t="str">
        <f t="shared" si="2"/>
        <v>Estudiantes y Graduados</v>
      </c>
      <c r="K42" s="98" t="s">
        <v>411</v>
      </c>
    </row>
    <row r="43" spans="3:11">
      <c r="C43" s="143"/>
      <c r="D43" s="151"/>
      <c r="E43" s="118"/>
      <c r="F43" s="97">
        <f t="shared" si="3"/>
        <v>0</v>
      </c>
      <c r="G43" s="161"/>
      <c r="H43" s="144"/>
      <c r="I43" s="130" t="e">
        <f>VLOOKUP(H43,Presupuesto!$B$11:$C$565,2,0)</f>
        <v>#N/A</v>
      </c>
      <c r="J43" s="98" t="str">
        <f t="shared" si="2"/>
        <v>Estudiantes y Graduados</v>
      </c>
      <c r="K43" s="98" t="s">
        <v>411</v>
      </c>
    </row>
    <row r="44" spans="3:11">
      <c r="C44" s="143"/>
      <c r="D44" s="151"/>
      <c r="E44" s="118"/>
      <c r="F44" s="97">
        <f t="shared" si="3"/>
        <v>0</v>
      </c>
      <c r="G44" s="161"/>
      <c r="H44" s="144"/>
      <c r="I44" s="130" t="e">
        <f>VLOOKUP(H44,Presupuesto!$B$11:$C$565,2,0)</f>
        <v>#N/A</v>
      </c>
      <c r="J44" s="98" t="str">
        <f t="shared" si="2"/>
        <v>Estudiantes y Graduados</v>
      </c>
      <c r="K44" s="98" t="s">
        <v>411</v>
      </c>
    </row>
    <row r="45" spans="3:11">
      <c r="C45" s="143"/>
      <c r="D45" s="151"/>
      <c r="E45" s="118"/>
      <c r="F45" s="97">
        <f t="shared" si="3"/>
        <v>0</v>
      </c>
      <c r="G45" s="161"/>
      <c r="H45" s="144"/>
      <c r="I45" s="130" t="e">
        <f>VLOOKUP(H45,Presupuesto!$B$11:$C$565,2,0)</f>
        <v>#N/A</v>
      </c>
      <c r="J45" s="98" t="str">
        <f t="shared" si="2"/>
        <v>Estudiantes y Graduados</v>
      </c>
      <c r="K45" s="98" t="s">
        <v>411</v>
      </c>
    </row>
    <row r="46" spans="3:11">
      <c r="C46" s="143"/>
      <c r="D46" s="151"/>
      <c r="E46" s="118"/>
      <c r="F46" s="97">
        <f t="shared" si="0"/>
        <v>0</v>
      </c>
      <c r="G46" s="161"/>
      <c r="H46" s="144"/>
      <c r="I46" s="130" t="e">
        <f>VLOOKUP(H46,Presupuesto!$B$11:$C$565,2,0)</f>
        <v>#N/A</v>
      </c>
      <c r="J46" s="98" t="str">
        <f t="shared" si="2"/>
        <v>Estudiantes y Graduados</v>
      </c>
      <c r="K46" s="98" t="s">
        <v>411</v>
      </c>
    </row>
    <row r="47" spans="3:11">
      <c r="C47" s="145"/>
      <c r="D47" s="151"/>
      <c r="E47" s="118"/>
      <c r="F47" s="97">
        <f t="shared" si="0"/>
        <v>0</v>
      </c>
      <c r="G47" s="161"/>
      <c r="H47" s="146"/>
      <c r="I47" s="130" t="e">
        <f>VLOOKUP(H47,Presupuesto!$B$11:$C$565,2,0)</f>
        <v>#N/A</v>
      </c>
      <c r="J47" s="98" t="str">
        <f t="shared" si="2"/>
        <v>Estudiantes y Graduados</v>
      </c>
      <c r="K47" s="98" t="s">
        <v>402</v>
      </c>
    </row>
    <row r="48" spans="3:11">
      <c r="C48" s="145"/>
      <c r="D48" s="151"/>
      <c r="E48" s="118"/>
      <c r="F48" s="97">
        <f t="shared" si="0"/>
        <v>0</v>
      </c>
      <c r="G48" s="161"/>
      <c r="H48" s="146"/>
      <c r="I48" s="130" t="e">
        <f>VLOOKUP(H48,Presupuesto!$B$11:$C$565,2,0)</f>
        <v>#N/A</v>
      </c>
      <c r="J48" s="98" t="str">
        <f t="shared" si="2"/>
        <v>Estudiantes y Graduados</v>
      </c>
      <c r="K48" s="98" t="s">
        <v>411</v>
      </c>
    </row>
    <row r="49" spans="3:11">
      <c r="C49" s="145"/>
      <c r="D49" s="151"/>
      <c r="E49" s="118"/>
      <c r="F49" s="97">
        <f t="shared" si="0"/>
        <v>0</v>
      </c>
      <c r="G49" s="161"/>
      <c r="H49" s="146"/>
      <c r="I49" s="130" t="e">
        <f>VLOOKUP(H49,Presupuesto!$B$11:$C$565,2,0)</f>
        <v>#N/A</v>
      </c>
      <c r="J49" s="98" t="str">
        <f t="shared" si="2"/>
        <v>Estudiantes y Graduados</v>
      </c>
      <c r="K49" s="98" t="s">
        <v>411</v>
      </c>
    </row>
    <row r="50" spans="3:11">
      <c r="C50" s="145"/>
      <c r="D50" s="151"/>
      <c r="E50" s="118"/>
      <c r="F50" s="97">
        <f t="shared" si="0"/>
        <v>0</v>
      </c>
      <c r="G50" s="161"/>
      <c r="H50" s="146"/>
      <c r="I50" s="130" t="e">
        <f>VLOOKUP(H50,Presupuesto!$B$11:$C$565,2,0)</f>
        <v>#N/A</v>
      </c>
      <c r="J50" s="98" t="str">
        <f t="shared" si="2"/>
        <v>Estudiantes y Graduados</v>
      </c>
      <c r="K50" s="98" t="s">
        <v>411</v>
      </c>
    </row>
    <row r="51" spans="3:11" ht="15.75" thickBot="1">
      <c r="C51" s="147"/>
      <c r="D51" s="159"/>
      <c r="E51" s="103"/>
      <c r="F51" s="105">
        <f t="shared" si="0"/>
        <v>0</v>
      </c>
      <c r="G51" s="162"/>
      <c r="H51" s="148"/>
      <c r="I51" s="132" t="e">
        <f>VLOOKUP(H51,Presupuesto!$B$11:$C$565,2,0)</f>
        <v>#N/A</v>
      </c>
      <c r="J51" s="106" t="str">
        <f t="shared" si="2"/>
        <v>Estudiantes y Graduados</v>
      </c>
      <c r="K51" s="124" t="s">
        <v>393</v>
      </c>
    </row>
    <row r="53" spans="3:11" ht="15.75" thickBot="1">
      <c r="F53" s="90"/>
      <c r="G53" s="89"/>
      <c r="H53" s="90"/>
      <c r="I53" s="90"/>
    </row>
    <row r="54" spans="3:11" ht="15.75" thickBot="1">
      <c r="C54" s="157" t="s">
        <v>53</v>
      </c>
      <c r="D54" s="373">
        <f>SUM(F61:F95)</f>
        <v>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391</v>
      </c>
      <c r="D57" s="369" t="str">
        <f>'5. Estudiantes y Graduados'!F11</f>
        <v>5.a.2</v>
      </c>
      <c r="E57" s="93"/>
      <c r="F57" s="93"/>
      <c r="G57" s="93"/>
      <c r="H57" s="76"/>
      <c r="I57" s="76"/>
      <c r="J57" s="76"/>
      <c r="K57" s="112"/>
    </row>
    <row r="58" spans="3:11" ht="18.7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Continuar el proceso de Depurar la información de los estudiantes de la UNAH a realizarse por personal de ésta Dirección.</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130</v>
      </c>
      <c r="H60" s="136" t="s">
        <v>46</v>
      </c>
      <c r="I60" s="133" t="s">
        <v>131</v>
      </c>
      <c r="J60" s="133" t="s">
        <v>409</v>
      </c>
      <c r="K60" s="133" t="s">
        <v>410</v>
      </c>
    </row>
    <row r="61" spans="3:11">
      <c r="C61" s="220" t="s">
        <v>438</v>
      </c>
      <c r="D61" s="221"/>
      <c r="E61" s="219">
        <f>HLOOKUP(C61,$AH$2:$BU$3,2,0)</f>
        <v>620</v>
      </c>
      <c r="F61" s="97">
        <f t="shared" ref="F61:F95" si="4">D61*E61</f>
        <v>0</v>
      </c>
      <c r="G61" s="161"/>
      <c r="H61" s="142"/>
      <c r="I61" s="130" t="e">
        <f>VLOOKUP(H61,Presupuesto!$B$11:$C$565,2,0)</f>
        <v>#N/A</v>
      </c>
      <c r="J61" s="218" t="s">
        <v>1359</v>
      </c>
      <c r="K61" s="98" t="s">
        <v>393</v>
      </c>
    </row>
    <row r="62" spans="3:11">
      <c r="C62" s="141"/>
      <c r="D62" s="158"/>
      <c r="E62" s="123"/>
      <c r="F62" s="97">
        <f t="shared" si="4"/>
        <v>0</v>
      </c>
      <c r="G62" s="161"/>
      <c r="H62" s="142"/>
      <c r="I62" s="130" t="e">
        <f>VLOOKUP(H62,Presupuesto!$B$11:$C$565,2,0)</f>
        <v>#N/A</v>
      </c>
      <c r="J62" s="98" t="str">
        <f>$J$61</f>
        <v>Estudiantes y Graduados</v>
      </c>
      <c r="K62" s="98" t="s">
        <v>411</v>
      </c>
    </row>
    <row r="63" spans="3:11">
      <c r="C63" s="141"/>
      <c r="D63" s="158"/>
      <c r="E63" s="123"/>
      <c r="F63" s="97">
        <f t="shared" si="4"/>
        <v>0</v>
      </c>
      <c r="G63" s="161"/>
      <c r="H63" s="142"/>
      <c r="I63" s="130" t="e">
        <f>VLOOKUP(H63,Presupuesto!$B$11:$C$565,2,0)</f>
        <v>#N/A</v>
      </c>
      <c r="J63" s="98" t="str">
        <f t="shared" ref="J63:J95" si="5">$J$61</f>
        <v>Estudiantes y Graduados</v>
      </c>
      <c r="K63" s="98" t="s">
        <v>411</v>
      </c>
    </row>
    <row r="64" spans="3:11">
      <c r="C64" s="141"/>
      <c r="D64" s="158"/>
      <c r="E64" s="123"/>
      <c r="F64" s="97">
        <f t="shared" si="4"/>
        <v>0</v>
      </c>
      <c r="G64" s="161"/>
      <c r="H64" s="142"/>
      <c r="I64" s="130" t="e">
        <f>VLOOKUP(H64,Presupuesto!$B$11:$C$565,2,0)</f>
        <v>#N/A</v>
      </c>
      <c r="J64" s="98" t="str">
        <f t="shared" si="5"/>
        <v>Estudiantes y Graduados</v>
      </c>
      <c r="K64" s="98" t="s">
        <v>411</v>
      </c>
    </row>
    <row r="65" spans="3:11">
      <c r="C65" s="141"/>
      <c r="D65" s="158"/>
      <c r="E65" s="123"/>
      <c r="F65" s="97">
        <f t="shared" si="4"/>
        <v>0</v>
      </c>
      <c r="G65" s="161"/>
      <c r="H65" s="142"/>
      <c r="I65" s="130" t="e">
        <f>VLOOKUP(H65,Presupuesto!$B$11:$C$565,2,0)</f>
        <v>#N/A</v>
      </c>
      <c r="J65" s="98" t="str">
        <f t="shared" si="5"/>
        <v>Estudiantes y Graduados</v>
      </c>
      <c r="K65" s="98" t="s">
        <v>411</v>
      </c>
    </row>
    <row r="66" spans="3:11">
      <c r="C66" s="141"/>
      <c r="D66" s="158"/>
      <c r="E66" s="123"/>
      <c r="F66" s="97">
        <f t="shared" si="4"/>
        <v>0</v>
      </c>
      <c r="G66" s="161"/>
      <c r="H66" s="142"/>
      <c r="I66" s="130" t="e">
        <f>VLOOKUP(H66,Presupuesto!$B$11:$C$565,2,0)</f>
        <v>#N/A</v>
      </c>
      <c r="J66" s="98" t="str">
        <f t="shared" si="5"/>
        <v>Estudiantes y Graduados</v>
      </c>
      <c r="K66" s="98" t="s">
        <v>400</v>
      </c>
    </row>
    <row r="67" spans="3:11">
      <c r="C67" s="141"/>
      <c r="D67" s="158"/>
      <c r="E67" s="123"/>
      <c r="F67" s="97">
        <f t="shared" si="4"/>
        <v>0</v>
      </c>
      <c r="G67" s="161"/>
      <c r="H67" s="142"/>
      <c r="I67" s="130" t="e">
        <f>VLOOKUP(H67,Presupuesto!$B$11:$C$565,2,0)</f>
        <v>#N/A</v>
      </c>
      <c r="J67" s="98" t="str">
        <f t="shared" si="5"/>
        <v>Estudiantes y Graduados</v>
      </c>
      <c r="K67" s="98" t="s">
        <v>411</v>
      </c>
    </row>
    <row r="68" spans="3:11">
      <c r="C68" s="141"/>
      <c r="D68" s="158"/>
      <c r="E68" s="123"/>
      <c r="F68" s="97">
        <f t="shared" si="4"/>
        <v>0</v>
      </c>
      <c r="G68" s="161"/>
      <c r="H68" s="142"/>
      <c r="I68" s="130" t="e">
        <f>VLOOKUP(H68,Presupuesto!$B$11:$C$565,2,0)</f>
        <v>#N/A</v>
      </c>
      <c r="J68" s="98" t="str">
        <f t="shared" si="5"/>
        <v>Estudiantes y Graduados</v>
      </c>
      <c r="K68" s="98" t="s">
        <v>411</v>
      </c>
    </row>
    <row r="69" spans="3:11">
      <c r="C69" s="141"/>
      <c r="D69" s="158"/>
      <c r="E69" s="123"/>
      <c r="F69" s="97">
        <f t="shared" si="4"/>
        <v>0</v>
      </c>
      <c r="G69" s="161"/>
      <c r="H69" s="142"/>
      <c r="I69" s="130" t="e">
        <f>VLOOKUP(H69,Presupuesto!$B$11:$C$565,2,0)</f>
        <v>#N/A</v>
      </c>
      <c r="J69" s="98" t="str">
        <f t="shared" si="5"/>
        <v>Estudiantes y Graduados</v>
      </c>
      <c r="K69" s="98" t="s">
        <v>411</v>
      </c>
    </row>
    <row r="70" spans="3:11">
      <c r="C70" s="141"/>
      <c r="D70" s="158"/>
      <c r="E70" s="123"/>
      <c r="F70" s="97">
        <f t="shared" si="4"/>
        <v>0</v>
      </c>
      <c r="G70" s="161"/>
      <c r="H70" s="142"/>
      <c r="I70" s="130" t="e">
        <f>VLOOKUP(H70,Presupuesto!$B$11:$C$565,2,0)</f>
        <v>#N/A</v>
      </c>
      <c r="J70" s="98" t="str">
        <f t="shared" si="5"/>
        <v>Estudiantes y Graduados</v>
      </c>
      <c r="K70" s="98" t="s">
        <v>411</v>
      </c>
    </row>
    <row r="71" spans="3:11">
      <c r="C71" s="141"/>
      <c r="D71" s="158"/>
      <c r="E71" s="123"/>
      <c r="F71" s="97">
        <f t="shared" si="4"/>
        <v>0</v>
      </c>
      <c r="G71" s="161"/>
      <c r="H71" s="142"/>
      <c r="I71" s="130" t="e">
        <f>VLOOKUP(H71,Presupuesto!$B$11:$C$565,2,0)</f>
        <v>#N/A</v>
      </c>
      <c r="J71" s="98" t="str">
        <f t="shared" si="5"/>
        <v>Estudiantes y Graduados</v>
      </c>
      <c r="K71" s="98" t="s">
        <v>411</v>
      </c>
    </row>
    <row r="72" spans="3:11">
      <c r="C72" s="141"/>
      <c r="D72" s="158"/>
      <c r="E72" s="123"/>
      <c r="F72" s="97">
        <f t="shared" si="4"/>
        <v>0</v>
      </c>
      <c r="G72" s="161"/>
      <c r="H72" s="142"/>
      <c r="I72" s="130" t="e">
        <f>VLOOKUP(H72,Presupuesto!$B$11:$C$565,2,0)</f>
        <v>#N/A</v>
      </c>
      <c r="J72" s="98" t="str">
        <f t="shared" si="5"/>
        <v>Estudiantes y Graduados</v>
      </c>
      <c r="K72" s="98" t="s">
        <v>411</v>
      </c>
    </row>
    <row r="73" spans="3:11">
      <c r="C73" s="141"/>
      <c r="D73" s="158"/>
      <c r="E73" s="123"/>
      <c r="F73" s="97">
        <f t="shared" si="4"/>
        <v>0</v>
      </c>
      <c r="G73" s="161"/>
      <c r="H73" s="142"/>
      <c r="I73" s="130" t="e">
        <f>VLOOKUP(H73,Presupuesto!$B$11:$C$565,2,0)</f>
        <v>#N/A</v>
      </c>
      <c r="J73" s="98" t="str">
        <f t="shared" si="5"/>
        <v>Estudiantes y Graduados</v>
      </c>
      <c r="K73" s="98" t="s">
        <v>411</v>
      </c>
    </row>
    <row r="74" spans="3:11">
      <c r="C74" s="141"/>
      <c r="D74" s="158"/>
      <c r="E74" s="123"/>
      <c r="F74" s="97">
        <f t="shared" si="4"/>
        <v>0</v>
      </c>
      <c r="G74" s="161"/>
      <c r="H74" s="142"/>
      <c r="I74" s="130" t="e">
        <f>VLOOKUP(H74,Presupuesto!$B$11:$C$565,2,0)</f>
        <v>#N/A</v>
      </c>
      <c r="J74" s="98" t="str">
        <f t="shared" si="5"/>
        <v>Estudiantes y Graduados</v>
      </c>
      <c r="K74" s="98" t="s">
        <v>411</v>
      </c>
    </row>
    <row r="75" spans="3:11">
      <c r="C75" s="141"/>
      <c r="D75" s="158"/>
      <c r="E75" s="123"/>
      <c r="F75" s="97">
        <f t="shared" si="4"/>
        <v>0</v>
      </c>
      <c r="G75" s="161"/>
      <c r="H75" s="142"/>
      <c r="I75" s="130" t="e">
        <f>VLOOKUP(H75,Presupuesto!$B$11:$C$565,2,0)</f>
        <v>#N/A</v>
      </c>
      <c r="J75" s="98" t="str">
        <f t="shared" si="5"/>
        <v>Estudiantes y Graduados</v>
      </c>
      <c r="K75" s="98" t="s">
        <v>411</v>
      </c>
    </row>
    <row r="76" spans="3:11">
      <c r="C76" s="141"/>
      <c r="D76" s="158"/>
      <c r="E76" s="123"/>
      <c r="F76" s="97">
        <f t="shared" si="4"/>
        <v>0</v>
      </c>
      <c r="G76" s="161"/>
      <c r="H76" s="142"/>
      <c r="I76" s="130" t="e">
        <f>VLOOKUP(H76,Presupuesto!$B$11:$C$565,2,0)</f>
        <v>#N/A</v>
      </c>
      <c r="J76" s="98" t="str">
        <f t="shared" si="5"/>
        <v>Estudiantes y Graduados</v>
      </c>
      <c r="K76" s="98" t="s">
        <v>411</v>
      </c>
    </row>
    <row r="77" spans="3:11">
      <c r="C77" s="141"/>
      <c r="D77" s="158"/>
      <c r="E77" s="123"/>
      <c r="F77" s="97">
        <f t="shared" si="4"/>
        <v>0</v>
      </c>
      <c r="G77" s="161"/>
      <c r="H77" s="142"/>
      <c r="I77" s="130" t="e">
        <f>VLOOKUP(H77,Presupuesto!$B$11:$C$565,2,0)</f>
        <v>#N/A</v>
      </c>
      <c r="J77" s="98" t="str">
        <f t="shared" si="5"/>
        <v>Estudiantes y Graduados</v>
      </c>
      <c r="K77" s="98" t="s">
        <v>411</v>
      </c>
    </row>
    <row r="78" spans="3:11">
      <c r="C78" s="141"/>
      <c r="D78" s="158"/>
      <c r="E78" s="123"/>
      <c r="F78" s="97">
        <f t="shared" si="4"/>
        <v>0</v>
      </c>
      <c r="G78" s="161"/>
      <c r="H78" s="142"/>
      <c r="I78" s="130" t="e">
        <f>VLOOKUP(H78,Presupuesto!$B$11:$C$565,2,0)</f>
        <v>#N/A</v>
      </c>
      <c r="J78" s="98" t="str">
        <f t="shared" si="5"/>
        <v>Estudiantes y Graduados</v>
      </c>
      <c r="K78" s="98" t="s">
        <v>411</v>
      </c>
    </row>
    <row r="79" spans="3:11">
      <c r="C79" s="141"/>
      <c r="D79" s="158"/>
      <c r="E79" s="123"/>
      <c r="F79" s="97">
        <f t="shared" si="4"/>
        <v>0</v>
      </c>
      <c r="G79" s="161"/>
      <c r="H79" s="142"/>
      <c r="I79" s="130" t="e">
        <f>VLOOKUP(H79,Presupuesto!$B$11:$C$565,2,0)</f>
        <v>#N/A</v>
      </c>
      <c r="J79" s="98" t="str">
        <f t="shared" si="5"/>
        <v>Estudiantes y Graduados</v>
      </c>
      <c r="K79" s="98" t="s">
        <v>411</v>
      </c>
    </row>
    <row r="80" spans="3:11">
      <c r="C80" s="141"/>
      <c r="D80" s="158"/>
      <c r="E80" s="123"/>
      <c r="F80" s="97">
        <f t="shared" si="4"/>
        <v>0</v>
      </c>
      <c r="G80" s="161"/>
      <c r="H80" s="142"/>
      <c r="I80" s="130" t="e">
        <f>VLOOKUP(H80,Presupuesto!$B$11:$C$565,2,0)</f>
        <v>#N/A</v>
      </c>
      <c r="J80" s="98" t="str">
        <f t="shared" si="5"/>
        <v>Estudiantes y Graduados</v>
      </c>
      <c r="K80" s="98" t="s">
        <v>411</v>
      </c>
    </row>
    <row r="81" spans="3:11">
      <c r="C81" s="141"/>
      <c r="D81" s="158"/>
      <c r="E81" s="123"/>
      <c r="F81" s="97">
        <f t="shared" si="4"/>
        <v>0</v>
      </c>
      <c r="G81" s="161"/>
      <c r="H81" s="142"/>
      <c r="I81" s="130" t="e">
        <f>VLOOKUP(H81,Presupuesto!$B$11:$C$565,2,0)</f>
        <v>#N/A</v>
      </c>
      <c r="J81" s="98" t="str">
        <f t="shared" si="5"/>
        <v>Estudiantes y Graduados</v>
      </c>
      <c r="K81" s="98" t="s">
        <v>411</v>
      </c>
    </row>
    <row r="82" spans="3:11">
      <c r="C82" s="141"/>
      <c r="D82" s="158"/>
      <c r="E82" s="123"/>
      <c r="F82" s="97">
        <f t="shared" si="4"/>
        <v>0</v>
      </c>
      <c r="G82" s="161"/>
      <c r="H82" s="142"/>
      <c r="I82" s="130" t="e">
        <f>VLOOKUP(H82,Presupuesto!$B$11:$C$565,2,0)</f>
        <v>#N/A</v>
      </c>
      <c r="J82" s="98" t="str">
        <f t="shared" si="5"/>
        <v>Estudiantes y Graduados</v>
      </c>
      <c r="K82" s="98" t="s">
        <v>411</v>
      </c>
    </row>
    <row r="83" spans="3:11">
      <c r="C83" s="143"/>
      <c r="D83" s="151"/>
      <c r="E83" s="118"/>
      <c r="F83" s="97">
        <f t="shared" si="4"/>
        <v>0</v>
      </c>
      <c r="G83" s="161"/>
      <c r="H83" s="144"/>
      <c r="I83" s="130" t="e">
        <f>VLOOKUP(H83,Presupuesto!$B$11:$C$565,2,0)</f>
        <v>#N/A</v>
      </c>
      <c r="J83" s="98" t="str">
        <f t="shared" si="5"/>
        <v>Estudiantes y Graduados</v>
      </c>
      <c r="K83" s="98" t="s">
        <v>411</v>
      </c>
    </row>
    <row r="84" spans="3:11">
      <c r="C84" s="143"/>
      <c r="D84" s="151"/>
      <c r="E84" s="118"/>
      <c r="F84" s="97">
        <f t="shared" si="4"/>
        <v>0</v>
      </c>
      <c r="G84" s="161"/>
      <c r="H84" s="144"/>
      <c r="I84" s="130" t="e">
        <f>VLOOKUP(H84,Presupuesto!$B$11:$C$565,2,0)</f>
        <v>#N/A</v>
      </c>
      <c r="J84" s="98" t="str">
        <f t="shared" si="5"/>
        <v>Estudiantes y Graduados</v>
      </c>
      <c r="K84" s="98" t="s">
        <v>411</v>
      </c>
    </row>
    <row r="85" spans="3:11">
      <c r="C85" s="143"/>
      <c r="D85" s="151"/>
      <c r="E85" s="118"/>
      <c r="F85" s="97">
        <f t="shared" si="4"/>
        <v>0</v>
      </c>
      <c r="G85" s="161"/>
      <c r="H85" s="144"/>
      <c r="I85" s="130" t="e">
        <f>VLOOKUP(H85,Presupuesto!$B$11:$C$565,2,0)</f>
        <v>#N/A</v>
      </c>
      <c r="J85" s="98" t="str">
        <f t="shared" si="5"/>
        <v>Estudiantes y Graduados</v>
      </c>
      <c r="K85" s="98" t="s">
        <v>411</v>
      </c>
    </row>
    <row r="86" spans="3:11">
      <c r="C86" s="143"/>
      <c r="D86" s="151"/>
      <c r="E86" s="118"/>
      <c r="F86" s="97">
        <f t="shared" si="4"/>
        <v>0</v>
      </c>
      <c r="G86" s="161"/>
      <c r="H86" s="144"/>
      <c r="I86" s="130" t="e">
        <f>VLOOKUP(H86,Presupuesto!$B$11:$C$565,2,0)</f>
        <v>#N/A</v>
      </c>
      <c r="J86" s="98" t="str">
        <f t="shared" si="5"/>
        <v>Estudiantes y Graduados</v>
      </c>
      <c r="K86" s="98" t="s">
        <v>411</v>
      </c>
    </row>
    <row r="87" spans="3:11">
      <c r="C87" s="143"/>
      <c r="D87" s="151"/>
      <c r="E87" s="118"/>
      <c r="F87" s="97">
        <f t="shared" si="4"/>
        <v>0</v>
      </c>
      <c r="G87" s="161"/>
      <c r="H87" s="144"/>
      <c r="I87" s="130" t="e">
        <f>VLOOKUP(H87,Presupuesto!$B$11:$C$565,2,0)</f>
        <v>#N/A</v>
      </c>
      <c r="J87" s="98" t="str">
        <f t="shared" si="5"/>
        <v>Estudiantes y Graduados</v>
      </c>
      <c r="K87" s="98" t="s">
        <v>411</v>
      </c>
    </row>
    <row r="88" spans="3:11">
      <c r="C88" s="143"/>
      <c r="D88" s="151"/>
      <c r="E88" s="118"/>
      <c r="F88" s="97">
        <f t="shared" si="4"/>
        <v>0</v>
      </c>
      <c r="G88" s="161"/>
      <c r="H88" s="144"/>
      <c r="I88" s="130" t="e">
        <f>VLOOKUP(H88,Presupuesto!$B$11:$C$565,2,0)</f>
        <v>#N/A</v>
      </c>
      <c r="J88" s="98" t="str">
        <f t="shared" si="5"/>
        <v>Estudiantes y Graduados</v>
      </c>
      <c r="K88" s="98" t="s">
        <v>411</v>
      </c>
    </row>
    <row r="89" spans="3:11">
      <c r="C89" s="143"/>
      <c r="D89" s="151"/>
      <c r="E89" s="118"/>
      <c r="F89" s="97">
        <f t="shared" si="4"/>
        <v>0</v>
      </c>
      <c r="G89" s="161"/>
      <c r="H89" s="144"/>
      <c r="I89" s="130" t="e">
        <f>VLOOKUP(H89,Presupuesto!$B$11:$C$565,2,0)</f>
        <v>#N/A</v>
      </c>
      <c r="J89" s="98" t="str">
        <f t="shared" si="5"/>
        <v>Estudiantes y Graduados</v>
      </c>
      <c r="K89" s="98" t="s">
        <v>411</v>
      </c>
    </row>
    <row r="90" spans="3:11">
      <c r="C90" s="143"/>
      <c r="D90" s="151"/>
      <c r="E90" s="118"/>
      <c r="F90" s="97">
        <f t="shared" si="4"/>
        <v>0</v>
      </c>
      <c r="G90" s="161"/>
      <c r="H90" s="144"/>
      <c r="I90" s="130" t="e">
        <f>VLOOKUP(H90,Presupuesto!$B$11:$C$565,2,0)</f>
        <v>#N/A</v>
      </c>
      <c r="J90" s="98" t="str">
        <f t="shared" si="5"/>
        <v>Estudiantes y Graduados</v>
      </c>
      <c r="K90" s="98" t="s">
        <v>411</v>
      </c>
    </row>
    <row r="91" spans="3:11">
      <c r="C91" s="145"/>
      <c r="D91" s="151"/>
      <c r="E91" s="118"/>
      <c r="F91" s="97">
        <f t="shared" si="4"/>
        <v>0</v>
      </c>
      <c r="G91" s="161"/>
      <c r="H91" s="146"/>
      <c r="I91" s="130" t="e">
        <f>VLOOKUP(H91,Presupuesto!$B$11:$C$565,2,0)</f>
        <v>#N/A</v>
      </c>
      <c r="J91" s="98" t="str">
        <f t="shared" si="5"/>
        <v>Estudiantes y Graduados</v>
      </c>
      <c r="K91" s="98" t="s">
        <v>402</v>
      </c>
    </row>
    <row r="92" spans="3:11">
      <c r="C92" s="145"/>
      <c r="D92" s="151"/>
      <c r="E92" s="118"/>
      <c r="F92" s="97">
        <f t="shared" si="4"/>
        <v>0</v>
      </c>
      <c r="G92" s="161"/>
      <c r="H92" s="146"/>
      <c r="I92" s="130" t="e">
        <f>VLOOKUP(H92,Presupuesto!$B$11:$C$565,2,0)</f>
        <v>#N/A</v>
      </c>
      <c r="J92" s="98" t="str">
        <f t="shared" si="5"/>
        <v>Estudiantes y Graduados</v>
      </c>
      <c r="K92" s="98" t="s">
        <v>411</v>
      </c>
    </row>
    <row r="93" spans="3:11">
      <c r="C93" s="145"/>
      <c r="D93" s="151"/>
      <c r="E93" s="118"/>
      <c r="F93" s="97">
        <f t="shared" si="4"/>
        <v>0</v>
      </c>
      <c r="G93" s="161"/>
      <c r="H93" s="146"/>
      <c r="I93" s="130" t="e">
        <f>VLOOKUP(H93,Presupuesto!$B$11:$C$565,2,0)</f>
        <v>#N/A</v>
      </c>
      <c r="J93" s="98" t="str">
        <f t="shared" si="5"/>
        <v>Estudiantes y Graduados</v>
      </c>
      <c r="K93" s="98" t="s">
        <v>411</v>
      </c>
    </row>
    <row r="94" spans="3:11">
      <c r="C94" s="145"/>
      <c r="D94" s="151"/>
      <c r="E94" s="118"/>
      <c r="F94" s="97">
        <f t="shared" si="4"/>
        <v>0</v>
      </c>
      <c r="G94" s="161"/>
      <c r="H94" s="146"/>
      <c r="I94" s="130" t="e">
        <f>VLOOKUP(H94,Presupuesto!$B$11:$C$565,2,0)</f>
        <v>#N/A</v>
      </c>
      <c r="J94" s="98" t="str">
        <f t="shared" si="5"/>
        <v>Estudiantes y Graduados</v>
      </c>
      <c r="K94" s="98" t="s">
        <v>411</v>
      </c>
    </row>
    <row r="95" spans="3:11" ht="15.75" thickBot="1">
      <c r="C95" s="147"/>
      <c r="D95" s="159"/>
      <c r="E95" s="103"/>
      <c r="F95" s="105">
        <f t="shared" si="4"/>
        <v>0</v>
      </c>
      <c r="G95" s="162"/>
      <c r="H95" s="148"/>
      <c r="I95" s="132" t="e">
        <f>VLOOKUP(H95,Presupuesto!$B$11:$C$565,2,0)</f>
        <v>#N/A</v>
      </c>
      <c r="J95" s="106" t="str">
        <f t="shared" si="5"/>
        <v>Estudiantes y Graduados</v>
      </c>
      <c r="K95" s="124" t="s">
        <v>393</v>
      </c>
    </row>
    <row r="97" spans="3:11" ht="15.75" thickBot="1"/>
    <row r="98" spans="3:11" ht="15.75" thickBot="1">
      <c r="C98" s="157" t="s">
        <v>53</v>
      </c>
      <c r="D98" s="373">
        <f>SUM(F105:F139)</f>
        <v>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391</v>
      </c>
      <c r="D101" s="369" t="str">
        <f>'5. Estudiantes y Graduados'!F12</f>
        <v>5.a.3</v>
      </c>
      <c r="E101" s="93"/>
      <c r="F101" s="93"/>
      <c r="G101" s="93"/>
      <c r="H101" s="76"/>
      <c r="I101" s="76"/>
      <c r="J101" s="76"/>
      <c r="K101" s="112"/>
    </row>
    <row r="102" spans="3:11" ht="18.7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Capacitar al personal de la Dirección para fortalecer sus habilidades y desarrollar en ellos nuevas competencias que contribuyan a mejorar cada uno de los servicios que brinda ésta Dirección, como ser: estadística, office, excel avanzado.</v>
      </c>
      <c r="D102" s="408"/>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130</v>
      </c>
      <c r="H104" s="136" t="s">
        <v>46</v>
      </c>
      <c r="I104" s="133" t="s">
        <v>131</v>
      </c>
      <c r="J104" s="133" t="s">
        <v>409</v>
      </c>
      <c r="K104" s="133" t="s">
        <v>410</v>
      </c>
    </row>
    <row r="105" spans="3:11">
      <c r="C105" s="220" t="s">
        <v>438</v>
      </c>
      <c r="D105" s="221"/>
      <c r="E105" s="219">
        <f>HLOOKUP(C105,$AH$2:$BU$3,2,0)</f>
        <v>620</v>
      </c>
      <c r="F105" s="97">
        <f t="shared" ref="F105:F139" si="6">D105*E105</f>
        <v>0</v>
      </c>
      <c r="G105" s="161"/>
      <c r="H105" s="142"/>
      <c r="I105" s="130" t="e">
        <f>VLOOKUP(H105,Presupuesto!$B$11:$C$565,2,0)</f>
        <v>#N/A</v>
      </c>
      <c r="J105" s="218" t="s">
        <v>1359</v>
      </c>
      <c r="K105" s="98" t="s">
        <v>393</v>
      </c>
    </row>
    <row r="106" spans="3:11">
      <c r="C106" s="141"/>
      <c r="D106" s="158"/>
      <c r="E106" s="123"/>
      <c r="F106" s="97">
        <f t="shared" si="6"/>
        <v>0</v>
      </c>
      <c r="G106" s="161"/>
      <c r="H106" s="142"/>
      <c r="I106" s="130" t="e">
        <f>VLOOKUP(H106,Presupuesto!$B$11:$C$565,2,0)</f>
        <v>#N/A</v>
      </c>
      <c r="J106" s="98" t="str">
        <f>$J$105</f>
        <v>Estudiantes y Graduados</v>
      </c>
      <c r="K106" s="98" t="s">
        <v>411</v>
      </c>
    </row>
    <row r="107" spans="3:11">
      <c r="C107" s="141"/>
      <c r="D107" s="158"/>
      <c r="E107" s="123"/>
      <c r="F107" s="97">
        <f t="shared" si="6"/>
        <v>0</v>
      </c>
      <c r="G107" s="161"/>
      <c r="H107" s="142"/>
      <c r="I107" s="130" t="e">
        <f>VLOOKUP(H107,Presupuesto!$B$11:$C$565,2,0)</f>
        <v>#N/A</v>
      </c>
      <c r="J107" s="98" t="str">
        <f t="shared" ref="J107:J139" si="7">$J$105</f>
        <v>Estudiantes y Graduados</v>
      </c>
      <c r="K107" s="98" t="s">
        <v>411</v>
      </c>
    </row>
    <row r="108" spans="3:11">
      <c r="C108" s="141"/>
      <c r="D108" s="158"/>
      <c r="E108" s="123"/>
      <c r="F108" s="97">
        <f t="shared" si="6"/>
        <v>0</v>
      </c>
      <c r="G108" s="161"/>
      <c r="H108" s="142"/>
      <c r="I108" s="130" t="e">
        <f>VLOOKUP(H108,Presupuesto!$B$11:$C$565,2,0)</f>
        <v>#N/A</v>
      </c>
      <c r="J108" s="98" t="str">
        <f t="shared" si="7"/>
        <v>Estudiantes y Graduados</v>
      </c>
      <c r="K108" s="98" t="s">
        <v>411</v>
      </c>
    </row>
    <row r="109" spans="3:11">
      <c r="C109" s="141"/>
      <c r="D109" s="158"/>
      <c r="E109" s="123"/>
      <c r="F109" s="97">
        <f t="shared" si="6"/>
        <v>0</v>
      </c>
      <c r="G109" s="161"/>
      <c r="H109" s="142"/>
      <c r="I109" s="130" t="e">
        <f>VLOOKUP(H109,Presupuesto!$B$11:$C$565,2,0)</f>
        <v>#N/A</v>
      </c>
      <c r="J109" s="98" t="str">
        <f t="shared" si="7"/>
        <v>Estudiantes y Graduados</v>
      </c>
      <c r="K109" s="98" t="s">
        <v>411</v>
      </c>
    </row>
    <row r="110" spans="3:11">
      <c r="C110" s="141"/>
      <c r="D110" s="158"/>
      <c r="E110" s="123"/>
      <c r="F110" s="97">
        <f t="shared" si="6"/>
        <v>0</v>
      </c>
      <c r="G110" s="161"/>
      <c r="H110" s="142"/>
      <c r="I110" s="130" t="e">
        <f>VLOOKUP(H110,Presupuesto!$B$11:$C$565,2,0)</f>
        <v>#N/A</v>
      </c>
      <c r="J110" s="98" t="str">
        <f t="shared" si="7"/>
        <v>Estudiantes y Graduados</v>
      </c>
      <c r="K110" s="98" t="s">
        <v>400</v>
      </c>
    </row>
    <row r="111" spans="3:11">
      <c r="C111" s="141"/>
      <c r="D111" s="158"/>
      <c r="E111" s="123"/>
      <c r="F111" s="97">
        <f t="shared" si="6"/>
        <v>0</v>
      </c>
      <c r="G111" s="161"/>
      <c r="H111" s="142"/>
      <c r="I111" s="130" t="e">
        <f>VLOOKUP(H111,Presupuesto!$B$11:$C$565,2,0)</f>
        <v>#N/A</v>
      </c>
      <c r="J111" s="98" t="str">
        <f t="shared" si="7"/>
        <v>Estudiantes y Graduados</v>
      </c>
      <c r="K111" s="98" t="s">
        <v>411</v>
      </c>
    </row>
    <row r="112" spans="3:11">
      <c r="C112" s="141"/>
      <c r="D112" s="158"/>
      <c r="E112" s="123"/>
      <c r="F112" s="97">
        <f t="shared" si="6"/>
        <v>0</v>
      </c>
      <c r="G112" s="161"/>
      <c r="H112" s="142"/>
      <c r="I112" s="130" t="e">
        <f>VLOOKUP(H112,Presupuesto!$B$11:$C$565,2,0)</f>
        <v>#N/A</v>
      </c>
      <c r="J112" s="98" t="str">
        <f t="shared" si="7"/>
        <v>Estudiantes y Graduados</v>
      </c>
      <c r="K112" s="98" t="s">
        <v>411</v>
      </c>
    </row>
    <row r="113" spans="3:11">
      <c r="C113" s="141"/>
      <c r="D113" s="158"/>
      <c r="E113" s="123"/>
      <c r="F113" s="97">
        <f t="shared" si="6"/>
        <v>0</v>
      </c>
      <c r="G113" s="161"/>
      <c r="H113" s="142"/>
      <c r="I113" s="130" t="e">
        <f>VLOOKUP(H113,Presupuesto!$B$11:$C$565,2,0)</f>
        <v>#N/A</v>
      </c>
      <c r="J113" s="98" t="str">
        <f t="shared" si="7"/>
        <v>Estudiantes y Graduados</v>
      </c>
      <c r="K113" s="98" t="s">
        <v>411</v>
      </c>
    </row>
    <row r="114" spans="3:11">
      <c r="C114" s="141"/>
      <c r="D114" s="158"/>
      <c r="E114" s="123"/>
      <c r="F114" s="97">
        <f t="shared" si="6"/>
        <v>0</v>
      </c>
      <c r="G114" s="161"/>
      <c r="H114" s="142"/>
      <c r="I114" s="130" t="e">
        <f>VLOOKUP(H114,Presupuesto!$B$11:$C$565,2,0)</f>
        <v>#N/A</v>
      </c>
      <c r="J114" s="98" t="str">
        <f t="shared" si="7"/>
        <v>Estudiantes y Graduados</v>
      </c>
      <c r="K114" s="98" t="s">
        <v>411</v>
      </c>
    </row>
    <row r="115" spans="3:11">
      <c r="C115" s="141"/>
      <c r="D115" s="158"/>
      <c r="E115" s="123"/>
      <c r="F115" s="97">
        <f t="shared" si="6"/>
        <v>0</v>
      </c>
      <c r="G115" s="161"/>
      <c r="H115" s="142"/>
      <c r="I115" s="130" t="e">
        <f>VLOOKUP(H115,Presupuesto!$B$11:$C$565,2,0)</f>
        <v>#N/A</v>
      </c>
      <c r="J115" s="98" t="str">
        <f t="shared" si="7"/>
        <v>Estudiantes y Graduados</v>
      </c>
      <c r="K115" s="98" t="s">
        <v>411</v>
      </c>
    </row>
    <row r="116" spans="3:11">
      <c r="C116" s="141"/>
      <c r="D116" s="158"/>
      <c r="E116" s="123"/>
      <c r="F116" s="97">
        <f t="shared" si="6"/>
        <v>0</v>
      </c>
      <c r="G116" s="161"/>
      <c r="H116" s="142"/>
      <c r="I116" s="130" t="e">
        <f>VLOOKUP(H116,Presupuesto!$B$11:$C$565,2,0)</f>
        <v>#N/A</v>
      </c>
      <c r="J116" s="98" t="str">
        <f t="shared" si="7"/>
        <v>Estudiantes y Graduados</v>
      </c>
      <c r="K116" s="98" t="s">
        <v>411</v>
      </c>
    </row>
    <row r="117" spans="3:11">
      <c r="C117" s="141"/>
      <c r="D117" s="158"/>
      <c r="E117" s="123"/>
      <c r="F117" s="97">
        <f t="shared" si="6"/>
        <v>0</v>
      </c>
      <c r="G117" s="161"/>
      <c r="H117" s="142"/>
      <c r="I117" s="130" t="e">
        <f>VLOOKUP(H117,Presupuesto!$B$11:$C$565,2,0)</f>
        <v>#N/A</v>
      </c>
      <c r="J117" s="98" t="str">
        <f t="shared" si="7"/>
        <v>Estudiantes y Graduados</v>
      </c>
      <c r="K117" s="98" t="s">
        <v>411</v>
      </c>
    </row>
    <row r="118" spans="3:11">
      <c r="C118" s="141"/>
      <c r="D118" s="158"/>
      <c r="E118" s="123"/>
      <c r="F118" s="97">
        <f t="shared" si="6"/>
        <v>0</v>
      </c>
      <c r="G118" s="161"/>
      <c r="H118" s="142"/>
      <c r="I118" s="130" t="e">
        <f>VLOOKUP(H118,Presupuesto!$B$11:$C$565,2,0)</f>
        <v>#N/A</v>
      </c>
      <c r="J118" s="98" t="str">
        <f t="shared" si="7"/>
        <v>Estudiantes y Graduados</v>
      </c>
      <c r="K118" s="98" t="s">
        <v>411</v>
      </c>
    </row>
    <row r="119" spans="3:11">
      <c r="C119" s="141"/>
      <c r="D119" s="158"/>
      <c r="E119" s="123"/>
      <c r="F119" s="97">
        <f t="shared" si="6"/>
        <v>0</v>
      </c>
      <c r="G119" s="161"/>
      <c r="H119" s="142"/>
      <c r="I119" s="130" t="e">
        <f>VLOOKUP(H119,Presupuesto!$B$11:$C$565,2,0)</f>
        <v>#N/A</v>
      </c>
      <c r="J119" s="98" t="str">
        <f t="shared" si="7"/>
        <v>Estudiantes y Graduados</v>
      </c>
      <c r="K119" s="98" t="s">
        <v>411</v>
      </c>
    </row>
    <row r="120" spans="3:11">
      <c r="C120" s="141"/>
      <c r="D120" s="158"/>
      <c r="E120" s="123"/>
      <c r="F120" s="97">
        <f t="shared" si="6"/>
        <v>0</v>
      </c>
      <c r="G120" s="161"/>
      <c r="H120" s="142"/>
      <c r="I120" s="130" t="e">
        <f>VLOOKUP(H120,Presupuesto!$B$11:$C$565,2,0)</f>
        <v>#N/A</v>
      </c>
      <c r="J120" s="98" t="str">
        <f t="shared" si="7"/>
        <v>Estudiantes y Graduados</v>
      </c>
      <c r="K120" s="98" t="s">
        <v>411</v>
      </c>
    </row>
    <row r="121" spans="3:11">
      <c r="C121" s="141"/>
      <c r="D121" s="158"/>
      <c r="E121" s="123"/>
      <c r="F121" s="97">
        <f t="shared" si="6"/>
        <v>0</v>
      </c>
      <c r="G121" s="161"/>
      <c r="H121" s="142"/>
      <c r="I121" s="130" t="e">
        <f>VLOOKUP(H121,Presupuesto!$B$11:$C$565,2,0)</f>
        <v>#N/A</v>
      </c>
      <c r="J121" s="98" t="str">
        <f t="shared" si="7"/>
        <v>Estudiantes y Graduados</v>
      </c>
      <c r="K121" s="98" t="s">
        <v>411</v>
      </c>
    </row>
    <row r="122" spans="3:11">
      <c r="C122" s="141"/>
      <c r="D122" s="158"/>
      <c r="E122" s="123"/>
      <c r="F122" s="97">
        <f t="shared" si="6"/>
        <v>0</v>
      </c>
      <c r="G122" s="161"/>
      <c r="H122" s="142"/>
      <c r="I122" s="130" t="e">
        <f>VLOOKUP(H122,Presupuesto!$B$11:$C$565,2,0)</f>
        <v>#N/A</v>
      </c>
      <c r="J122" s="98" t="str">
        <f t="shared" si="7"/>
        <v>Estudiantes y Graduados</v>
      </c>
      <c r="K122" s="98" t="s">
        <v>411</v>
      </c>
    </row>
    <row r="123" spans="3:11">
      <c r="C123" s="141"/>
      <c r="D123" s="158"/>
      <c r="E123" s="123"/>
      <c r="F123" s="97">
        <f t="shared" si="6"/>
        <v>0</v>
      </c>
      <c r="G123" s="161"/>
      <c r="H123" s="142"/>
      <c r="I123" s="130" t="e">
        <f>VLOOKUP(H123,Presupuesto!$B$11:$C$565,2,0)</f>
        <v>#N/A</v>
      </c>
      <c r="J123" s="98" t="str">
        <f t="shared" si="7"/>
        <v>Estudiantes y Graduados</v>
      </c>
      <c r="K123" s="98" t="s">
        <v>411</v>
      </c>
    </row>
    <row r="124" spans="3:11">
      <c r="C124" s="141"/>
      <c r="D124" s="158"/>
      <c r="E124" s="123"/>
      <c r="F124" s="97">
        <f t="shared" si="6"/>
        <v>0</v>
      </c>
      <c r="G124" s="161"/>
      <c r="H124" s="142"/>
      <c r="I124" s="130" t="e">
        <f>VLOOKUP(H124,Presupuesto!$B$11:$C$565,2,0)</f>
        <v>#N/A</v>
      </c>
      <c r="J124" s="98" t="str">
        <f t="shared" si="7"/>
        <v>Estudiantes y Graduados</v>
      </c>
      <c r="K124" s="98" t="s">
        <v>411</v>
      </c>
    </row>
    <row r="125" spans="3:11">
      <c r="C125" s="141"/>
      <c r="D125" s="158"/>
      <c r="E125" s="123"/>
      <c r="F125" s="97">
        <f t="shared" si="6"/>
        <v>0</v>
      </c>
      <c r="G125" s="161"/>
      <c r="H125" s="142"/>
      <c r="I125" s="130" t="e">
        <f>VLOOKUP(H125,Presupuesto!$B$11:$C$565,2,0)</f>
        <v>#N/A</v>
      </c>
      <c r="J125" s="98" t="str">
        <f t="shared" si="7"/>
        <v>Estudiantes y Graduados</v>
      </c>
      <c r="K125" s="98" t="s">
        <v>411</v>
      </c>
    </row>
    <row r="126" spans="3:11">
      <c r="C126" s="141"/>
      <c r="D126" s="158"/>
      <c r="E126" s="123"/>
      <c r="F126" s="97">
        <f t="shared" si="6"/>
        <v>0</v>
      </c>
      <c r="G126" s="161"/>
      <c r="H126" s="142"/>
      <c r="I126" s="130" t="e">
        <f>VLOOKUP(H126,Presupuesto!$B$11:$C$565,2,0)</f>
        <v>#N/A</v>
      </c>
      <c r="J126" s="98" t="str">
        <f t="shared" si="7"/>
        <v>Estudiantes y Graduados</v>
      </c>
      <c r="K126" s="98" t="s">
        <v>411</v>
      </c>
    </row>
    <row r="127" spans="3:11">
      <c r="C127" s="143"/>
      <c r="D127" s="151"/>
      <c r="E127" s="118"/>
      <c r="F127" s="97">
        <f t="shared" si="6"/>
        <v>0</v>
      </c>
      <c r="G127" s="161"/>
      <c r="H127" s="144"/>
      <c r="I127" s="130" t="e">
        <f>VLOOKUP(H127,Presupuesto!$B$11:$C$565,2,0)</f>
        <v>#N/A</v>
      </c>
      <c r="J127" s="98" t="str">
        <f t="shared" si="7"/>
        <v>Estudiantes y Graduados</v>
      </c>
      <c r="K127" s="98" t="s">
        <v>411</v>
      </c>
    </row>
    <row r="128" spans="3:11">
      <c r="C128" s="143"/>
      <c r="D128" s="151"/>
      <c r="E128" s="118"/>
      <c r="F128" s="97">
        <f t="shared" si="6"/>
        <v>0</v>
      </c>
      <c r="G128" s="161"/>
      <c r="H128" s="144"/>
      <c r="I128" s="130" t="e">
        <f>VLOOKUP(H128,Presupuesto!$B$11:$C$565,2,0)</f>
        <v>#N/A</v>
      </c>
      <c r="J128" s="98" t="str">
        <f t="shared" si="7"/>
        <v>Estudiantes y Graduados</v>
      </c>
      <c r="K128" s="98" t="s">
        <v>411</v>
      </c>
    </row>
    <row r="129" spans="3:11">
      <c r="C129" s="143"/>
      <c r="D129" s="151"/>
      <c r="E129" s="118"/>
      <c r="F129" s="97">
        <f t="shared" si="6"/>
        <v>0</v>
      </c>
      <c r="G129" s="161"/>
      <c r="H129" s="144"/>
      <c r="I129" s="130" t="e">
        <f>VLOOKUP(H129,Presupuesto!$B$11:$C$565,2,0)</f>
        <v>#N/A</v>
      </c>
      <c r="J129" s="98" t="str">
        <f t="shared" si="7"/>
        <v>Estudiantes y Graduados</v>
      </c>
      <c r="K129" s="98" t="s">
        <v>411</v>
      </c>
    </row>
    <row r="130" spans="3:11">
      <c r="C130" s="143"/>
      <c r="D130" s="151"/>
      <c r="E130" s="118"/>
      <c r="F130" s="97">
        <f t="shared" si="6"/>
        <v>0</v>
      </c>
      <c r="G130" s="161"/>
      <c r="H130" s="144"/>
      <c r="I130" s="130" t="e">
        <f>VLOOKUP(H130,Presupuesto!$B$11:$C$565,2,0)</f>
        <v>#N/A</v>
      </c>
      <c r="J130" s="98" t="str">
        <f t="shared" si="7"/>
        <v>Estudiantes y Graduados</v>
      </c>
      <c r="K130" s="98" t="s">
        <v>411</v>
      </c>
    </row>
    <row r="131" spans="3:11">
      <c r="C131" s="143"/>
      <c r="D131" s="151"/>
      <c r="E131" s="118"/>
      <c r="F131" s="97">
        <f t="shared" si="6"/>
        <v>0</v>
      </c>
      <c r="G131" s="161"/>
      <c r="H131" s="144"/>
      <c r="I131" s="130" t="e">
        <f>VLOOKUP(H131,Presupuesto!$B$11:$C$565,2,0)</f>
        <v>#N/A</v>
      </c>
      <c r="J131" s="98" t="str">
        <f t="shared" si="7"/>
        <v>Estudiantes y Graduados</v>
      </c>
      <c r="K131" s="98" t="s">
        <v>411</v>
      </c>
    </row>
    <row r="132" spans="3:11">
      <c r="C132" s="143"/>
      <c r="D132" s="151"/>
      <c r="E132" s="118"/>
      <c r="F132" s="97">
        <f t="shared" si="6"/>
        <v>0</v>
      </c>
      <c r="G132" s="161"/>
      <c r="H132" s="144"/>
      <c r="I132" s="130" t="e">
        <f>VLOOKUP(H132,Presupuesto!$B$11:$C$565,2,0)</f>
        <v>#N/A</v>
      </c>
      <c r="J132" s="98" t="str">
        <f t="shared" si="7"/>
        <v>Estudiantes y Graduados</v>
      </c>
      <c r="K132" s="98" t="s">
        <v>411</v>
      </c>
    </row>
    <row r="133" spans="3:11">
      <c r="C133" s="143"/>
      <c r="D133" s="151"/>
      <c r="E133" s="118"/>
      <c r="F133" s="97">
        <f t="shared" si="6"/>
        <v>0</v>
      </c>
      <c r="G133" s="161"/>
      <c r="H133" s="144"/>
      <c r="I133" s="130" t="e">
        <f>VLOOKUP(H133,Presupuesto!$B$11:$C$565,2,0)</f>
        <v>#N/A</v>
      </c>
      <c r="J133" s="98" t="str">
        <f t="shared" si="7"/>
        <v>Estudiantes y Graduados</v>
      </c>
      <c r="K133" s="98" t="s">
        <v>411</v>
      </c>
    </row>
    <row r="134" spans="3:11">
      <c r="C134" s="143"/>
      <c r="D134" s="151"/>
      <c r="E134" s="118"/>
      <c r="F134" s="97">
        <f t="shared" si="6"/>
        <v>0</v>
      </c>
      <c r="G134" s="161"/>
      <c r="H134" s="144"/>
      <c r="I134" s="130" t="e">
        <f>VLOOKUP(H134,Presupuesto!$B$11:$C$565,2,0)</f>
        <v>#N/A</v>
      </c>
      <c r="J134" s="98" t="str">
        <f t="shared" si="7"/>
        <v>Estudiantes y Graduados</v>
      </c>
      <c r="K134" s="98" t="s">
        <v>411</v>
      </c>
    </row>
    <row r="135" spans="3:11">
      <c r="C135" s="145"/>
      <c r="D135" s="151"/>
      <c r="E135" s="118"/>
      <c r="F135" s="97">
        <f t="shared" si="6"/>
        <v>0</v>
      </c>
      <c r="G135" s="161"/>
      <c r="H135" s="146"/>
      <c r="I135" s="130" t="e">
        <f>VLOOKUP(H135,Presupuesto!$B$11:$C$565,2,0)</f>
        <v>#N/A</v>
      </c>
      <c r="J135" s="98" t="str">
        <f t="shared" si="7"/>
        <v>Estudiantes y Graduados</v>
      </c>
      <c r="K135" s="98" t="s">
        <v>402</v>
      </c>
    </row>
    <row r="136" spans="3:11">
      <c r="C136" s="145"/>
      <c r="D136" s="151"/>
      <c r="E136" s="118"/>
      <c r="F136" s="97">
        <f t="shared" si="6"/>
        <v>0</v>
      </c>
      <c r="G136" s="161"/>
      <c r="H136" s="146"/>
      <c r="I136" s="130" t="e">
        <f>VLOOKUP(H136,Presupuesto!$B$11:$C$565,2,0)</f>
        <v>#N/A</v>
      </c>
      <c r="J136" s="98" t="str">
        <f t="shared" si="7"/>
        <v>Estudiantes y Graduados</v>
      </c>
      <c r="K136" s="98" t="s">
        <v>411</v>
      </c>
    </row>
    <row r="137" spans="3:11">
      <c r="C137" s="145"/>
      <c r="D137" s="151"/>
      <c r="E137" s="118"/>
      <c r="F137" s="97">
        <f t="shared" si="6"/>
        <v>0</v>
      </c>
      <c r="G137" s="161"/>
      <c r="H137" s="146"/>
      <c r="I137" s="130" t="e">
        <f>VLOOKUP(H137,Presupuesto!$B$11:$C$565,2,0)</f>
        <v>#N/A</v>
      </c>
      <c r="J137" s="98" t="str">
        <f t="shared" si="7"/>
        <v>Estudiantes y Graduados</v>
      </c>
      <c r="K137" s="98" t="s">
        <v>411</v>
      </c>
    </row>
    <row r="138" spans="3:11">
      <c r="C138" s="145"/>
      <c r="D138" s="151"/>
      <c r="E138" s="118"/>
      <c r="F138" s="97">
        <f t="shared" si="6"/>
        <v>0</v>
      </c>
      <c r="G138" s="161"/>
      <c r="H138" s="146"/>
      <c r="I138" s="130" t="e">
        <f>VLOOKUP(H138,Presupuesto!$B$11:$C$565,2,0)</f>
        <v>#N/A</v>
      </c>
      <c r="J138" s="98" t="str">
        <f t="shared" si="7"/>
        <v>Estudiantes y Graduados</v>
      </c>
      <c r="K138" s="98" t="s">
        <v>411</v>
      </c>
    </row>
    <row r="139" spans="3:11" ht="15.75" thickBot="1">
      <c r="C139" s="147"/>
      <c r="D139" s="159"/>
      <c r="E139" s="103"/>
      <c r="F139" s="105">
        <f t="shared" si="6"/>
        <v>0</v>
      </c>
      <c r="G139" s="162"/>
      <c r="H139" s="148"/>
      <c r="I139" s="132" t="e">
        <f>VLOOKUP(H139,Presupuesto!$B$11:$C$565,2,0)</f>
        <v>#N/A</v>
      </c>
      <c r="J139" s="106" t="str">
        <f t="shared" si="7"/>
        <v>Estudiantes y Graduados</v>
      </c>
      <c r="K139" s="124" t="s">
        <v>393</v>
      </c>
    </row>
    <row r="141" spans="3:11" ht="15.75" thickBot="1">
      <c r="F141" s="90"/>
      <c r="G141" s="89"/>
      <c r="H141" s="90"/>
      <c r="I141" s="90"/>
    </row>
    <row r="142" spans="3:11" ht="15.75" thickBot="1">
      <c r="C142" s="157" t="s">
        <v>53</v>
      </c>
      <c r="D142" s="373">
        <f>SUM(F149:F183)</f>
        <v>0</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391</v>
      </c>
      <c r="D145" s="369" t="str">
        <f>'5. Estudiantes y Graduados'!F13</f>
        <v>5.a.4</v>
      </c>
      <c r="E145" s="93"/>
      <c r="F145" s="93"/>
      <c r="G145" s="93"/>
      <c r="H145" s="76"/>
      <c r="I145" s="76"/>
      <c r="J145" s="76"/>
      <c r="K145" s="112"/>
    </row>
    <row r="146" spans="3:11" ht="18.7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Continuar con las actividades  escaneo de expedientes estudiantiles de primer ingreso en Ciudad Universitaria.</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130</v>
      </c>
      <c r="H148" s="136" t="s">
        <v>46</v>
      </c>
      <c r="I148" s="133" t="s">
        <v>131</v>
      </c>
      <c r="J148" s="133" t="s">
        <v>409</v>
      </c>
      <c r="K148" s="133" t="s">
        <v>410</v>
      </c>
    </row>
    <row r="149" spans="3:11">
      <c r="C149" s="220" t="s">
        <v>438</v>
      </c>
      <c r="D149" s="221"/>
      <c r="E149" s="219">
        <f>HLOOKUP(C149,$AH$2:$BU$3,2,0)</f>
        <v>620</v>
      </c>
      <c r="F149" s="97">
        <f t="shared" ref="F149:F183" si="8">D149*E149</f>
        <v>0</v>
      </c>
      <c r="G149" s="161"/>
      <c r="H149" s="142"/>
      <c r="I149" s="130" t="e">
        <f>VLOOKUP(H149,Presupuesto!$B$11:$C$565,2,0)</f>
        <v>#N/A</v>
      </c>
      <c r="J149" s="218" t="s">
        <v>1359</v>
      </c>
      <c r="K149" s="98" t="s">
        <v>393</v>
      </c>
    </row>
    <row r="150" spans="3:11">
      <c r="C150" s="141"/>
      <c r="D150" s="158"/>
      <c r="E150" s="123"/>
      <c r="F150" s="97">
        <f t="shared" si="8"/>
        <v>0</v>
      </c>
      <c r="G150" s="161"/>
      <c r="H150" s="142"/>
      <c r="I150" s="130" t="e">
        <f>VLOOKUP(H150,Presupuesto!$B$11:$C$565,2,0)</f>
        <v>#N/A</v>
      </c>
      <c r="J150" s="98" t="str">
        <f>$J$149</f>
        <v>Estudiantes y Graduados</v>
      </c>
      <c r="K150" s="98" t="s">
        <v>411</v>
      </c>
    </row>
    <row r="151" spans="3:11">
      <c r="C151" s="141"/>
      <c r="D151" s="158"/>
      <c r="E151" s="123"/>
      <c r="F151" s="97">
        <f t="shared" si="8"/>
        <v>0</v>
      </c>
      <c r="G151" s="161"/>
      <c r="H151" s="142"/>
      <c r="I151" s="130" t="e">
        <f>VLOOKUP(H151,Presupuesto!$B$11:$C$565,2,0)</f>
        <v>#N/A</v>
      </c>
      <c r="J151" s="98" t="str">
        <f t="shared" ref="J151:J183" si="9">$J$149</f>
        <v>Estudiantes y Graduados</v>
      </c>
      <c r="K151" s="98" t="s">
        <v>411</v>
      </c>
    </row>
    <row r="152" spans="3:11">
      <c r="C152" s="141"/>
      <c r="D152" s="158"/>
      <c r="E152" s="123"/>
      <c r="F152" s="97">
        <f t="shared" si="8"/>
        <v>0</v>
      </c>
      <c r="G152" s="161"/>
      <c r="H152" s="142"/>
      <c r="I152" s="130" t="e">
        <f>VLOOKUP(H152,Presupuesto!$B$11:$C$565,2,0)</f>
        <v>#N/A</v>
      </c>
      <c r="J152" s="98" t="str">
        <f t="shared" si="9"/>
        <v>Estudiantes y Graduados</v>
      </c>
      <c r="K152" s="98" t="s">
        <v>411</v>
      </c>
    </row>
    <row r="153" spans="3:11">
      <c r="C153" s="141"/>
      <c r="D153" s="158"/>
      <c r="E153" s="123"/>
      <c r="F153" s="97">
        <f t="shared" si="8"/>
        <v>0</v>
      </c>
      <c r="G153" s="161"/>
      <c r="H153" s="142"/>
      <c r="I153" s="130" t="e">
        <f>VLOOKUP(H153,Presupuesto!$B$11:$C$565,2,0)</f>
        <v>#N/A</v>
      </c>
      <c r="J153" s="98" t="str">
        <f t="shared" si="9"/>
        <v>Estudiantes y Graduados</v>
      </c>
      <c r="K153" s="98" t="s">
        <v>411</v>
      </c>
    </row>
    <row r="154" spans="3:11">
      <c r="C154" s="141"/>
      <c r="D154" s="158"/>
      <c r="E154" s="123"/>
      <c r="F154" s="97">
        <f t="shared" si="8"/>
        <v>0</v>
      </c>
      <c r="G154" s="161"/>
      <c r="H154" s="142"/>
      <c r="I154" s="130" t="e">
        <f>VLOOKUP(H154,Presupuesto!$B$11:$C$565,2,0)</f>
        <v>#N/A</v>
      </c>
      <c r="J154" s="98" t="str">
        <f t="shared" si="9"/>
        <v>Estudiantes y Graduados</v>
      </c>
      <c r="K154" s="98" t="s">
        <v>400</v>
      </c>
    </row>
    <row r="155" spans="3:11">
      <c r="C155" s="141"/>
      <c r="D155" s="158"/>
      <c r="E155" s="123"/>
      <c r="F155" s="97">
        <f t="shared" si="8"/>
        <v>0</v>
      </c>
      <c r="G155" s="161"/>
      <c r="H155" s="142"/>
      <c r="I155" s="130" t="e">
        <f>VLOOKUP(H155,Presupuesto!$B$11:$C$565,2,0)</f>
        <v>#N/A</v>
      </c>
      <c r="J155" s="98" t="str">
        <f t="shared" si="9"/>
        <v>Estudiantes y Graduados</v>
      </c>
      <c r="K155" s="98" t="s">
        <v>411</v>
      </c>
    </row>
    <row r="156" spans="3:11">
      <c r="C156" s="141"/>
      <c r="D156" s="158"/>
      <c r="E156" s="123"/>
      <c r="F156" s="97">
        <f t="shared" si="8"/>
        <v>0</v>
      </c>
      <c r="G156" s="161"/>
      <c r="H156" s="142"/>
      <c r="I156" s="130" t="e">
        <f>VLOOKUP(H156,Presupuesto!$B$11:$C$565,2,0)</f>
        <v>#N/A</v>
      </c>
      <c r="J156" s="98" t="str">
        <f t="shared" si="9"/>
        <v>Estudiantes y Graduados</v>
      </c>
      <c r="K156" s="98" t="s">
        <v>411</v>
      </c>
    </row>
    <row r="157" spans="3:11">
      <c r="C157" s="141"/>
      <c r="D157" s="158"/>
      <c r="E157" s="123"/>
      <c r="F157" s="97">
        <f t="shared" si="8"/>
        <v>0</v>
      </c>
      <c r="G157" s="161"/>
      <c r="H157" s="142"/>
      <c r="I157" s="130" t="e">
        <f>VLOOKUP(H157,Presupuesto!$B$11:$C$565,2,0)</f>
        <v>#N/A</v>
      </c>
      <c r="J157" s="98" t="str">
        <f t="shared" si="9"/>
        <v>Estudiantes y Graduados</v>
      </c>
      <c r="K157" s="98" t="s">
        <v>411</v>
      </c>
    </row>
    <row r="158" spans="3:11">
      <c r="C158" s="141"/>
      <c r="D158" s="158"/>
      <c r="E158" s="123"/>
      <c r="F158" s="97">
        <f t="shared" si="8"/>
        <v>0</v>
      </c>
      <c r="G158" s="161"/>
      <c r="H158" s="142"/>
      <c r="I158" s="130" t="e">
        <f>VLOOKUP(H158,Presupuesto!$B$11:$C$565,2,0)</f>
        <v>#N/A</v>
      </c>
      <c r="J158" s="98" t="str">
        <f t="shared" si="9"/>
        <v>Estudiantes y Graduados</v>
      </c>
      <c r="K158" s="98" t="s">
        <v>411</v>
      </c>
    </row>
    <row r="159" spans="3:11">
      <c r="C159" s="141"/>
      <c r="D159" s="158"/>
      <c r="E159" s="123"/>
      <c r="F159" s="97">
        <f t="shared" si="8"/>
        <v>0</v>
      </c>
      <c r="G159" s="161"/>
      <c r="H159" s="142"/>
      <c r="I159" s="130" t="e">
        <f>VLOOKUP(H159,Presupuesto!$B$11:$C$565,2,0)</f>
        <v>#N/A</v>
      </c>
      <c r="J159" s="98" t="str">
        <f t="shared" si="9"/>
        <v>Estudiantes y Graduados</v>
      </c>
      <c r="K159" s="98" t="s">
        <v>411</v>
      </c>
    </row>
    <row r="160" spans="3:11">
      <c r="C160" s="141"/>
      <c r="D160" s="158"/>
      <c r="E160" s="123"/>
      <c r="F160" s="97">
        <f t="shared" si="8"/>
        <v>0</v>
      </c>
      <c r="G160" s="161"/>
      <c r="H160" s="142"/>
      <c r="I160" s="130" t="e">
        <f>VLOOKUP(H160,Presupuesto!$B$11:$C$565,2,0)</f>
        <v>#N/A</v>
      </c>
      <c r="J160" s="98" t="str">
        <f t="shared" si="9"/>
        <v>Estudiantes y Graduados</v>
      </c>
      <c r="K160" s="98" t="s">
        <v>411</v>
      </c>
    </row>
    <row r="161" spans="3:11">
      <c r="C161" s="141"/>
      <c r="D161" s="158"/>
      <c r="E161" s="123"/>
      <c r="F161" s="97">
        <f t="shared" si="8"/>
        <v>0</v>
      </c>
      <c r="G161" s="161"/>
      <c r="H161" s="142"/>
      <c r="I161" s="130" t="e">
        <f>VLOOKUP(H161,Presupuesto!$B$11:$C$565,2,0)</f>
        <v>#N/A</v>
      </c>
      <c r="J161" s="98" t="str">
        <f t="shared" si="9"/>
        <v>Estudiantes y Graduados</v>
      </c>
      <c r="K161" s="98" t="s">
        <v>411</v>
      </c>
    </row>
    <row r="162" spans="3:11">
      <c r="C162" s="141"/>
      <c r="D162" s="158"/>
      <c r="E162" s="123"/>
      <c r="F162" s="97">
        <f t="shared" si="8"/>
        <v>0</v>
      </c>
      <c r="G162" s="161"/>
      <c r="H162" s="142"/>
      <c r="I162" s="130" t="e">
        <f>VLOOKUP(H162,Presupuesto!$B$11:$C$565,2,0)</f>
        <v>#N/A</v>
      </c>
      <c r="J162" s="98" t="str">
        <f t="shared" si="9"/>
        <v>Estudiantes y Graduados</v>
      </c>
      <c r="K162" s="98" t="s">
        <v>411</v>
      </c>
    </row>
    <row r="163" spans="3:11">
      <c r="C163" s="141"/>
      <c r="D163" s="158"/>
      <c r="E163" s="123"/>
      <c r="F163" s="97">
        <f t="shared" si="8"/>
        <v>0</v>
      </c>
      <c r="G163" s="161"/>
      <c r="H163" s="142"/>
      <c r="I163" s="130" t="e">
        <f>VLOOKUP(H163,Presupuesto!$B$11:$C$565,2,0)</f>
        <v>#N/A</v>
      </c>
      <c r="J163" s="98" t="str">
        <f t="shared" si="9"/>
        <v>Estudiantes y Graduados</v>
      </c>
      <c r="K163" s="98" t="s">
        <v>411</v>
      </c>
    </row>
    <row r="164" spans="3:11">
      <c r="C164" s="141"/>
      <c r="D164" s="158"/>
      <c r="E164" s="123"/>
      <c r="F164" s="97">
        <f t="shared" si="8"/>
        <v>0</v>
      </c>
      <c r="G164" s="161"/>
      <c r="H164" s="142"/>
      <c r="I164" s="130" t="e">
        <f>VLOOKUP(H164,Presupuesto!$B$11:$C$565,2,0)</f>
        <v>#N/A</v>
      </c>
      <c r="J164" s="98" t="str">
        <f t="shared" si="9"/>
        <v>Estudiantes y Graduados</v>
      </c>
      <c r="K164" s="98" t="s">
        <v>411</v>
      </c>
    </row>
    <row r="165" spans="3:11">
      <c r="C165" s="141"/>
      <c r="D165" s="158"/>
      <c r="E165" s="123"/>
      <c r="F165" s="97">
        <f t="shared" si="8"/>
        <v>0</v>
      </c>
      <c r="G165" s="161"/>
      <c r="H165" s="142"/>
      <c r="I165" s="130" t="e">
        <f>VLOOKUP(H165,Presupuesto!$B$11:$C$565,2,0)</f>
        <v>#N/A</v>
      </c>
      <c r="J165" s="98" t="str">
        <f t="shared" si="9"/>
        <v>Estudiantes y Graduados</v>
      </c>
      <c r="K165" s="98" t="s">
        <v>411</v>
      </c>
    </row>
    <row r="166" spans="3:11">
      <c r="C166" s="141"/>
      <c r="D166" s="158"/>
      <c r="E166" s="123"/>
      <c r="F166" s="97">
        <f t="shared" si="8"/>
        <v>0</v>
      </c>
      <c r="G166" s="161"/>
      <c r="H166" s="142"/>
      <c r="I166" s="130" t="e">
        <f>VLOOKUP(H166,Presupuesto!$B$11:$C$565,2,0)</f>
        <v>#N/A</v>
      </c>
      <c r="J166" s="98" t="str">
        <f t="shared" si="9"/>
        <v>Estudiantes y Graduados</v>
      </c>
      <c r="K166" s="98" t="s">
        <v>411</v>
      </c>
    </row>
    <row r="167" spans="3:11">
      <c r="C167" s="141"/>
      <c r="D167" s="158"/>
      <c r="E167" s="123"/>
      <c r="F167" s="97">
        <f t="shared" si="8"/>
        <v>0</v>
      </c>
      <c r="G167" s="161"/>
      <c r="H167" s="142"/>
      <c r="I167" s="130" t="e">
        <f>VLOOKUP(H167,Presupuesto!$B$11:$C$565,2,0)</f>
        <v>#N/A</v>
      </c>
      <c r="J167" s="98" t="str">
        <f t="shared" si="9"/>
        <v>Estudiantes y Graduados</v>
      </c>
      <c r="K167" s="98" t="s">
        <v>411</v>
      </c>
    </row>
    <row r="168" spans="3:11">
      <c r="C168" s="141"/>
      <c r="D168" s="158"/>
      <c r="E168" s="123"/>
      <c r="F168" s="97">
        <f t="shared" si="8"/>
        <v>0</v>
      </c>
      <c r="G168" s="161"/>
      <c r="H168" s="142"/>
      <c r="I168" s="130" t="e">
        <f>VLOOKUP(H168,Presupuesto!$B$11:$C$565,2,0)</f>
        <v>#N/A</v>
      </c>
      <c r="J168" s="98" t="str">
        <f t="shared" si="9"/>
        <v>Estudiantes y Graduados</v>
      </c>
      <c r="K168" s="98" t="s">
        <v>411</v>
      </c>
    </row>
    <row r="169" spans="3:11">
      <c r="C169" s="141"/>
      <c r="D169" s="158"/>
      <c r="E169" s="123"/>
      <c r="F169" s="97">
        <f t="shared" si="8"/>
        <v>0</v>
      </c>
      <c r="G169" s="161"/>
      <c r="H169" s="142"/>
      <c r="I169" s="130" t="e">
        <f>VLOOKUP(H169,Presupuesto!$B$11:$C$565,2,0)</f>
        <v>#N/A</v>
      </c>
      <c r="J169" s="98" t="str">
        <f t="shared" si="9"/>
        <v>Estudiantes y Graduados</v>
      </c>
      <c r="K169" s="98" t="s">
        <v>411</v>
      </c>
    </row>
    <row r="170" spans="3:11">
      <c r="C170" s="141"/>
      <c r="D170" s="158"/>
      <c r="E170" s="123"/>
      <c r="F170" s="97">
        <f t="shared" si="8"/>
        <v>0</v>
      </c>
      <c r="G170" s="161"/>
      <c r="H170" s="142"/>
      <c r="I170" s="130" t="e">
        <f>VLOOKUP(H170,Presupuesto!$B$11:$C$565,2,0)</f>
        <v>#N/A</v>
      </c>
      <c r="J170" s="98" t="str">
        <f t="shared" si="9"/>
        <v>Estudiantes y Graduados</v>
      </c>
      <c r="K170" s="98" t="s">
        <v>411</v>
      </c>
    </row>
    <row r="171" spans="3:11">
      <c r="C171" s="143"/>
      <c r="D171" s="151"/>
      <c r="E171" s="118"/>
      <c r="F171" s="97">
        <f t="shared" si="8"/>
        <v>0</v>
      </c>
      <c r="G171" s="161"/>
      <c r="H171" s="144"/>
      <c r="I171" s="130" t="e">
        <f>VLOOKUP(H171,Presupuesto!$B$11:$C$565,2,0)</f>
        <v>#N/A</v>
      </c>
      <c r="J171" s="98" t="str">
        <f t="shared" si="9"/>
        <v>Estudiantes y Graduados</v>
      </c>
      <c r="K171" s="98" t="s">
        <v>411</v>
      </c>
    </row>
    <row r="172" spans="3:11">
      <c r="C172" s="143"/>
      <c r="D172" s="151"/>
      <c r="E172" s="118"/>
      <c r="F172" s="97">
        <f t="shared" si="8"/>
        <v>0</v>
      </c>
      <c r="G172" s="161"/>
      <c r="H172" s="144"/>
      <c r="I172" s="130" t="e">
        <f>VLOOKUP(H172,Presupuesto!$B$11:$C$565,2,0)</f>
        <v>#N/A</v>
      </c>
      <c r="J172" s="98" t="str">
        <f t="shared" si="9"/>
        <v>Estudiantes y Graduados</v>
      </c>
      <c r="K172" s="98" t="s">
        <v>411</v>
      </c>
    </row>
    <row r="173" spans="3:11">
      <c r="C173" s="143"/>
      <c r="D173" s="151"/>
      <c r="E173" s="118"/>
      <c r="F173" s="97">
        <f t="shared" si="8"/>
        <v>0</v>
      </c>
      <c r="G173" s="161"/>
      <c r="H173" s="144"/>
      <c r="I173" s="130" t="e">
        <f>VLOOKUP(H173,Presupuesto!$B$11:$C$565,2,0)</f>
        <v>#N/A</v>
      </c>
      <c r="J173" s="98" t="str">
        <f t="shared" si="9"/>
        <v>Estudiantes y Graduados</v>
      </c>
      <c r="K173" s="98" t="s">
        <v>411</v>
      </c>
    </row>
    <row r="174" spans="3:11">
      <c r="C174" s="143"/>
      <c r="D174" s="151"/>
      <c r="E174" s="118"/>
      <c r="F174" s="97">
        <f t="shared" si="8"/>
        <v>0</v>
      </c>
      <c r="G174" s="161"/>
      <c r="H174" s="144"/>
      <c r="I174" s="130" t="e">
        <f>VLOOKUP(H174,Presupuesto!$B$11:$C$565,2,0)</f>
        <v>#N/A</v>
      </c>
      <c r="J174" s="98" t="str">
        <f t="shared" si="9"/>
        <v>Estudiantes y Graduados</v>
      </c>
      <c r="K174" s="98" t="s">
        <v>411</v>
      </c>
    </row>
    <row r="175" spans="3:11">
      <c r="C175" s="143"/>
      <c r="D175" s="151"/>
      <c r="E175" s="118"/>
      <c r="F175" s="97">
        <f t="shared" si="8"/>
        <v>0</v>
      </c>
      <c r="G175" s="161"/>
      <c r="H175" s="144"/>
      <c r="I175" s="130" t="e">
        <f>VLOOKUP(H175,Presupuesto!$B$11:$C$565,2,0)</f>
        <v>#N/A</v>
      </c>
      <c r="J175" s="98" t="str">
        <f t="shared" si="9"/>
        <v>Estudiantes y Graduados</v>
      </c>
      <c r="K175" s="98" t="s">
        <v>411</v>
      </c>
    </row>
    <row r="176" spans="3:11">
      <c r="C176" s="143"/>
      <c r="D176" s="151"/>
      <c r="E176" s="118"/>
      <c r="F176" s="97">
        <f t="shared" si="8"/>
        <v>0</v>
      </c>
      <c r="G176" s="161"/>
      <c r="H176" s="144"/>
      <c r="I176" s="130" t="e">
        <f>VLOOKUP(H176,Presupuesto!$B$11:$C$565,2,0)</f>
        <v>#N/A</v>
      </c>
      <c r="J176" s="98" t="str">
        <f t="shared" si="9"/>
        <v>Estudiantes y Graduados</v>
      </c>
      <c r="K176" s="98" t="s">
        <v>411</v>
      </c>
    </row>
    <row r="177" spans="3:11">
      <c r="C177" s="143"/>
      <c r="D177" s="151"/>
      <c r="E177" s="118"/>
      <c r="F177" s="97">
        <f t="shared" si="8"/>
        <v>0</v>
      </c>
      <c r="G177" s="161"/>
      <c r="H177" s="144"/>
      <c r="I177" s="130" t="e">
        <f>VLOOKUP(H177,Presupuesto!$B$11:$C$565,2,0)</f>
        <v>#N/A</v>
      </c>
      <c r="J177" s="98" t="str">
        <f t="shared" si="9"/>
        <v>Estudiantes y Graduados</v>
      </c>
      <c r="K177" s="98" t="s">
        <v>411</v>
      </c>
    </row>
    <row r="178" spans="3:11">
      <c r="C178" s="143"/>
      <c r="D178" s="151"/>
      <c r="E178" s="118"/>
      <c r="F178" s="97">
        <f t="shared" si="8"/>
        <v>0</v>
      </c>
      <c r="G178" s="161"/>
      <c r="H178" s="144"/>
      <c r="I178" s="130" t="e">
        <f>VLOOKUP(H178,Presupuesto!$B$11:$C$565,2,0)</f>
        <v>#N/A</v>
      </c>
      <c r="J178" s="98" t="str">
        <f t="shared" si="9"/>
        <v>Estudiantes y Graduados</v>
      </c>
      <c r="K178" s="98" t="s">
        <v>411</v>
      </c>
    </row>
    <row r="179" spans="3:11">
      <c r="C179" s="145"/>
      <c r="D179" s="151"/>
      <c r="E179" s="118"/>
      <c r="F179" s="97">
        <f t="shared" si="8"/>
        <v>0</v>
      </c>
      <c r="G179" s="161"/>
      <c r="H179" s="146"/>
      <c r="I179" s="130" t="e">
        <f>VLOOKUP(H179,Presupuesto!$B$11:$C$565,2,0)</f>
        <v>#N/A</v>
      </c>
      <c r="J179" s="98" t="str">
        <f t="shared" si="9"/>
        <v>Estudiantes y Graduados</v>
      </c>
      <c r="K179" s="98" t="s">
        <v>402</v>
      </c>
    </row>
    <row r="180" spans="3:11">
      <c r="C180" s="145"/>
      <c r="D180" s="151"/>
      <c r="E180" s="118"/>
      <c r="F180" s="97">
        <f t="shared" si="8"/>
        <v>0</v>
      </c>
      <c r="G180" s="161"/>
      <c r="H180" s="146"/>
      <c r="I180" s="130" t="e">
        <f>VLOOKUP(H180,Presupuesto!$B$11:$C$565,2,0)</f>
        <v>#N/A</v>
      </c>
      <c r="J180" s="98" t="str">
        <f t="shared" si="9"/>
        <v>Estudiantes y Graduados</v>
      </c>
      <c r="K180" s="98" t="s">
        <v>411</v>
      </c>
    </row>
    <row r="181" spans="3:11">
      <c r="C181" s="145"/>
      <c r="D181" s="151"/>
      <c r="E181" s="118"/>
      <c r="F181" s="97">
        <f t="shared" si="8"/>
        <v>0</v>
      </c>
      <c r="G181" s="161"/>
      <c r="H181" s="146"/>
      <c r="I181" s="130" t="e">
        <f>VLOOKUP(H181,Presupuesto!$B$11:$C$565,2,0)</f>
        <v>#N/A</v>
      </c>
      <c r="J181" s="98" t="str">
        <f t="shared" si="9"/>
        <v>Estudiantes y Graduados</v>
      </c>
      <c r="K181" s="98" t="s">
        <v>411</v>
      </c>
    </row>
    <row r="182" spans="3:11">
      <c r="C182" s="145"/>
      <c r="D182" s="151"/>
      <c r="E182" s="118"/>
      <c r="F182" s="97">
        <f t="shared" si="8"/>
        <v>0</v>
      </c>
      <c r="G182" s="161"/>
      <c r="H182" s="146"/>
      <c r="I182" s="130" t="e">
        <f>VLOOKUP(H182,Presupuesto!$B$11:$C$565,2,0)</f>
        <v>#N/A</v>
      </c>
      <c r="J182" s="98" t="str">
        <f t="shared" si="9"/>
        <v>Estudiantes y Graduados</v>
      </c>
      <c r="K182" s="98" t="s">
        <v>411</v>
      </c>
    </row>
    <row r="183" spans="3:11" ht="15.75" thickBot="1">
      <c r="C183" s="147"/>
      <c r="D183" s="159"/>
      <c r="E183" s="103"/>
      <c r="F183" s="105">
        <f t="shared" si="8"/>
        <v>0</v>
      </c>
      <c r="G183" s="162"/>
      <c r="H183" s="148"/>
      <c r="I183" s="132" t="e">
        <f>VLOOKUP(H183,Presupuesto!$B$11:$C$565,2,0)</f>
        <v>#N/A</v>
      </c>
      <c r="J183" s="106" t="str">
        <f t="shared" si="9"/>
        <v>Estudiantes y Graduados</v>
      </c>
      <c r="K183" s="124" t="s">
        <v>393</v>
      </c>
    </row>
    <row r="185" spans="3:11" ht="15.75" thickBot="1"/>
    <row r="186" spans="3:11" ht="15.75" thickBot="1">
      <c r="C186" s="157" t="s">
        <v>53</v>
      </c>
      <c r="D186" s="373">
        <f>SUM(F193:F227)</f>
        <v>244100</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391</v>
      </c>
      <c r="D189" s="369" t="str">
        <f>'5. Estudiantes y Graduados'!F14</f>
        <v>5.a.5</v>
      </c>
      <c r="E189" s="93"/>
      <c r="F189" s="93"/>
      <c r="G189" s="93"/>
      <c r="H189" s="76"/>
      <c r="I189" s="76"/>
      <c r="J189" s="76"/>
      <c r="K189" s="112"/>
    </row>
    <row r="190" spans="3:11" ht="18.7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Compra de suministro, equipo y mobiliario necesario para la conservación y protección de los expedientes estudiantiles y documentos.</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130</v>
      </c>
      <c r="H192" s="136" t="s">
        <v>46</v>
      </c>
      <c r="I192" s="133" t="s">
        <v>131</v>
      </c>
      <c r="J192" s="133" t="s">
        <v>409</v>
      </c>
      <c r="K192" s="133" t="s">
        <v>410</v>
      </c>
    </row>
    <row r="193" spans="3:11">
      <c r="C193" s="220" t="s">
        <v>438</v>
      </c>
      <c r="D193" s="221"/>
      <c r="E193" s="219">
        <f>HLOOKUP(C193,$AH$2:$BU$3,2,0)</f>
        <v>620</v>
      </c>
      <c r="F193" s="97">
        <f t="shared" ref="F193:F227" si="10">D193*E193</f>
        <v>0</v>
      </c>
      <c r="G193" s="161"/>
      <c r="H193" s="142"/>
      <c r="I193" s="130" t="e">
        <f>VLOOKUP(H193,Presupuesto!$B$11:$C$565,2,0)</f>
        <v>#N/A</v>
      </c>
      <c r="J193" s="218" t="s">
        <v>1359</v>
      </c>
      <c r="K193" s="98" t="s">
        <v>393</v>
      </c>
    </row>
    <row r="194" spans="3:11">
      <c r="C194" s="141" t="s">
        <v>1782</v>
      </c>
      <c r="D194" s="158">
        <v>3</v>
      </c>
      <c r="E194" s="123">
        <v>6000</v>
      </c>
      <c r="F194" s="97">
        <f t="shared" si="10"/>
        <v>18000</v>
      </c>
      <c r="G194" s="161" t="s">
        <v>1698</v>
      </c>
      <c r="H194" s="142" t="s">
        <v>334</v>
      </c>
      <c r="I194" s="130" t="str">
        <f>VLOOKUP(H194,Presupuesto!$B$11:$C$565,2,0)</f>
        <v>EQUIPOS DE OFICINA Y MUEBLES (42140-00)</v>
      </c>
      <c r="J194" s="98" t="str">
        <f>$J$193</f>
        <v>Estudiantes y Graduados</v>
      </c>
      <c r="K194" s="98" t="s">
        <v>411</v>
      </c>
    </row>
    <row r="195" spans="3:11">
      <c r="C195" s="141" t="s">
        <v>1783</v>
      </c>
      <c r="D195" s="158">
        <v>3</v>
      </c>
      <c r="E195" s="123">
        <v>8000</v>
      </c>
      <c r="F195" s="97">
        <f t="shared" si="10"/>
        <v>24000</v>
      </c>
      <c r="G195" s="161" t="s">
        <v>1698</v>
      </c>
      <c r="H195" s="142" t="s">
        <v>334</v>
      </c>
      <c r="I195" s="130" t="str">
        <f>VLOOKUP(H195,Presupuesto!$B$11:$C$565,2,0)</f>
        <v>EQUIPOS DE OFICINA Y MUEBLES (42140-00)</v>
      </c>
      <c r="J195" s="98" t="str">
        <f t="shared" ref="J195:J227" si="11">$J$193</f>
        <v>Estudiantes y Graduados</v>
      </c>
      <c r="K195" s="98" t="s">
        <v>411</v>
      </c>
    </row>
    <row r="196" spans="3:11">
      <c r="C196" s="141" t="s">
        <v>1784</v>
      </c>
      <c r="D196" s="158">
        <v>6</v>
      </c>
      <c r="E196" s="123">
        <v>1800</v>
      </c>
      <c r="F196" s="97">
        <f t="shared" si="10"/>
        <v>10800</v>
      </c>
      <c r="G196" s="161" t="s">
        <v>1698</v>
      </c>
      <c r="H196" s="142" t="s">
        <v>854</v>
      </c>
      <c r="I196" s="130" t="str">
        <f>VLOOKUP(H196,Presupuesto!$B$11:$C$565,2,0)</f>
        <v>ELEMENTOS Y COMPUESTOS QUIMICOS</v>
      </c>
      <c r="J196" s="98" t="str">
        <f t="shared" si="11"/>
        <v>Estudiantes y Graduados</v>
      </c>
      <c r="K196" s="98" t="s">
        <v>411</v>
      </c>
    </row>
    <row r="197" spans="3:11">
      <c r="C197" s="141" t="s">
        <v>1785</v>
      </c>
      <c r="D197" s="158">
        <v>100</v>
      </c>
      <c r="E197" s="531">
        <v>4</v>
      </c>
      <c r="F197" s="97">
        <f t="shared" si="10"/>
        <v>400</v>
      </c>
      <c r="G197" s="161" t="s">
        <v>1698</v>
      </c>
      <c r="H197" s="142" t="s">
        <v>322</v>
      </c>
      <c r="I197" s="130" t="str">
        <f>VLOOKUP(H197,Presupuesto!$B$11:$C$565,2,0)</f>
        <v>PRODUCTOS FARMACEUTICOS Y MEDICINALES</v>
      </c>
      <c r="J197" s="98" t="str">
        <f t="shared" si="11"/>
        <v>Estudiantes y Graduados</v>
      </c>
      <c r="K197" s="98" t="s">
        <v>411</v>
      </c>
    </row>
    <row r="198" spans="3:11">
      <c r="C198" s="141" t="s">
        <v>1786</v>
      </c>
      <c r="D198" s="158">
        <v>100</v>
      </c>
      <c r="E198" s="531">
        <v>4</v>
      </c>
      <c r="F198" s="97">
        <f t="shared" si="10"/>
        <v>400</v>
      </c>
      <c r="G198" s="161" t="s">
        <v>1698</v>
      </c>
      <c r="H198" s="142" t="s">
        <v>322</v>
      </c>
      <c r="I198" s="130" t="str">
        <f>VLOOKUP(H198,Presupuesto!$B$11:$C$565,2,0)</f>
        <v>PRODUCTOS FARMACEUTICOS Y MEDICINALES</v>
      </c>
      <c r="J198" s="98" t="str">
        <f t="shared" si="11"/>
        <v>Estudiantes y Graduados</v>
      </c>
      <c r="K198" s="98" t="s">
        <v>400</v>
      </c>
    </row>
    <row r="199" spans="3:11">
      <c r="C199" s="141" t="s">
        <v>1787</v>
      </c>
      <c r="D199" s="158">
        <v>5</v>
      </c>
      <c r="E199" s="123">
        <v>900</v>
      </c>
      <c r="F199" s="97">
        <f t="shared" si="10"/>
        <v>4500</v>
      </c>
      <c r="G199" s="161" t="s">
        <v>1698</v>
      </c>
      <c r="H199" s="142" t="s">
        <v>906</v>
      </c>
      <c r="I199" s="130" t="str">
        <f>VLOOKUP(H199,Presupuesto!$B$11:$C$565,2,0)</f>
        <v>OTROS PRODUCTOS METALICOS</v>
      </c>
      <c r="J199" s="98" t="str">
        <f t="shared" si="11"/>
        <v>Estudiantes y Graduados</v>
      </c>
      <c r="K199" s="98" t="s">
        <v>411</v>
      </c>
    </row>
    <row r="200" spans="3:11">
      <c r="C200" s="141" t="s">
        <v>1788</v>
      </c>
      <c r="D200" s="158">
        <v>5</v>
      </c>
      <c r="E200" s="123">
        <v>1200</v>
      </c>
      <c r="F200" s="97">
        <f t="shared" si="10"/>
        <v>6000</v>
      </c>
      <c r="G200" s="161" t="s">
        <v>1698</v>
      </c>
      <c r="H200" s="142" t="s">
        <v>906</v>
      </c>
      <c r="I200" s="130" t="str">
        <f>VLOOKUP(H200,Presupuesto!$B$11:$C$565,2,0)</f>
        <v>OTROS PRODUCTOS METALICOS</v>
      </c>
      <c r="J200" s="98" t="str">
        <f t="shared" si="11"/>
        <v>Estudiantes y Graduados</v>
      </c>
      <c r="K200" s="98" t="s">
        <v>411</v>
      </c>
    </row>
    <row r="201" spans="3:11">
      <c r="C201" s="141" t="s">
        <v>1789</v>
      </c>
      <c r="D201" s="158">
        <v>5</v>
      </c>
      <c r="E201" s="123">
        <v>1800</v>
      </c>
      <c r="F201" s="97">
        <f t="shared" si="10"/>
        <v>9000</v>
      </c>
      <c r="G201" s="161" t="s">
        <v>1698</v>
      </c>
      <c r="H201" s="142" t="s">
        <v>906</v>
      </c>
      <c r="I201" s="130" t="str">
        <f>VLOOKUP(H201,Presupuesto!$B$11:$C$565,2,0)</f>
        <v>OTROS PRODUCTOS METALICOS</v>
      </c>
      <c r="J201" s="98" t="str">
        <f t="shared" si="11"/>
        <v>Estudiantes y Graduados</v>
      </c>
      <c r="K201" s="98" t="s">
        <v>411</v>
      </c>
    </row>
    <row r="202" spans="3:11">
      <c r="C202" s="141" t="s">
        <v>1790</v>
      </c>
      <c r="D202" s="158">
        <v>1000</v>
      </c>
      <c r="E202" s="123">
        <v>16</v>
      </c>
      <c r="F202" s="97">
        <f t="shared" si="10"/>
        <v>16000</v>
      </c>
      <c r="G202" s="161" t="s">
        <v>1698</v>
      </c>
      <c r="H202" s="142" t="s">
        <v>820</v>
      </c>
      <c r="I202" s="130" t="str">
        <f>VLOOKUP(H202,Presupuesto!$B$11:$C$565,2,0)</f>
        <v>PRODUCTOS PAPEL Y CARTON</v>
      </c>
      <c r="J202" s="98" t="str">
        <f t="shared" si="11"/>
        <v>Estudiantes y Graduados</v>
      </c>
      <c r="K202" s="98" t="s">
        <v>411</v>
      </c>
    </row>
    <row r="203" spans="3:11">
      <c r="C203" s="141" t="s">
        <v>1791</v>
      </c>
      <c r="D203" s="158">
        <v>10000</v>
      </c>
      <c r="E203" s="123">
        <v>8.5</v>
      </c>
      <c r="F203" s="97">
        <f t="shared" si="10"/>
        <v>85000</v>
      </c>
      <c r="G203" s="161" t="s">
        <v>1698</v>
      </c>
      <c r="H203" s="142" t="s">
        <v>820</v>
      </c>
      <c r="I203" s="130" t="str">
        <f>VLOOKUP(H203,Presupuesto!$B$11:$C$565,2,0)</f>
        <v>PRODUCTOS PAPEL Y CARTON</v>
      </c>
      <c r="J203" s="98" t="str">
        <f t="shared" si="11"/>
        <v>Estudiantes y Graduados</v>
      </c>
      <c r="K203" s="98" t="s">
        <v>411</v>
      </c>
    </row>
    <row r="204" spans="3:11">
      <c r="C204" s="141" t="s">
        <v>1792</v>
      </c>
      <c r="D204" s="158">
        <v>1</v>
      </c>
      <c r="E204" s="123">
        <v>20000</v>
      </c>
      <c r="F204" s="97">
        <f t="shared" si="10"/>
        <v>20000</v>
      </c>
      <c r="G204" s="161" t="s">
        <v>1698</v>
      </c>
      <c r="H204" s="142" t="s">
        <v>945</v>
      </c>
      <c r="I204" s="130" t="str">
        <f>VLOOKUP(H204,Presupuesto!$B$11:$C$565,2,0)</f>
        <v>UTILES Y MATERIALES ELECTRICOS</v>
      </c>
      <c r="J204" s="98" t="str">
        <f t="shared" si="11"/>
        <v>Estudiantes y Graduados</v>
      </c>
      <c r="K204" s="98" t="s">
        <v>411</v>
      </c>
    </row>
    <row r="205" spans="3:11">
      <c r="C205" s="141" t="s">
        <v>1793</v>
      </c>
      <c r="D205" s="158">
        <v>10</v>
      </c>
      <c r="E205" s="123">
        <v>5000</v>
      </c>
      <c r="F205" s="97">
        <f t="shared" si="10"/>
        <v>50000</v>
      </c>
      <c r="G205" s="161" t="s">
        <v>1698</v>
      </c>
      <c r="H205" s="142" t="s">
        <v>867</v>
      </c>
      <c r="I205" s="130" t="str">
        <f>VLOOKUP(H205,Presupuesto!$B$11:$C$565,2,0)</f>
        <v>TINTES, PINTURAS Y COLORANTES</v>
      </c>
      <c r="J205" s="98" t="str">
        <f t="shared" si="11"/>
        <v>Estudiantes y Graduados</v>
      </c>
      <c r="K205" s="98" t="s">
        <v>411</v>
      </c>
    </row>
    <row r="206" spans="3:11">
      <c r="C206" s="141"/>
      <c r="D206" s="158"/>
      <c r="E206" s="123"/>
      <c r="F206" s="97">
        <f t="shared" si="10"/>
        <v>0</v>
      </c>
      <c r="G206" s="161"/>
      <c r="H206" s="142"/>
      <c r="I206" s="130" t="e">
        <f>VLOOKUP(H206,Presupuesto!$B$11:$C$565,2,0)</f>
        <v>#N/A</v>
      </c>
      <c r="J206" s="98" t="str">
        <f t="shared" si="11"/>
        <v>Estudiantes y Graduados</v>
      </c>
      <c r="K206" s="98" t="s">
        <v>411</v>
      </c>
    </row>
    <row r="207" spans="3:11">
      <c r="C207" s="141"/>
      <c r="D207" s="158"/>
      <c r="E207" s="123"/>
      <c r="F207" s="97">
        <f t="shared" si="10"/>
        <v>0</v>
      </c>
      <c r="G207" s="161"/>
      <c r="H207" s="142"/>
      <c r="I207" s="130" t="e">
        <f>VLOOKUP(H207,Presupuesto!$B$11:$C$565,2,0)</f>
        <v>#N/A</v>
      </c>
      <c r="J207" s="98" t="str">
        <f t="shared" si="11"/>
        <v>Estudiantes y Graduados</v>
      </c>
      <c r="K207" s="98" t="s">
        <v>411</v>
      </c>
    </row>
    <row r="208" spans="3:11">
      <c r="C208" s="141"/>
      <c r="D208" s="158"/>
      <c r="E208" s="123"/>
      <c r="F208" s="97">
        <f t="shared" si="10"/>
        <v>0</v>
      </c>
      <c r="G208" s="161"/>
      <c r="H208" s="142"/>
      <c r="I208" s="130" t="e">
        <f>VLOOKUP(H208,Presupuesto!$B$11:$C$565,2,0)</f>
        <v>#N/A</v>
      </c>
      <c r="J208" s="98" t="str">
        <f t="shared" si="11"/>
        <v>Estudiantes y Graduados</v>
      </c>
      <c r="K208" s="98" t="s">
        <v>411</v>
      </c>
    </row>
    <row r="209" spans="3:11">
      <c r="C209" s="141"/>
      <c r="D209" s="158"/>
      <c r="E209" s="123"/>
      <c r="F209" s="97">
        <f t="shared" si="10"/>
        <v>0</v>
      </c>
      <c r="G209" s="161"/>
      <c r="H209" s="142"/>
      <c r="I209" s="130" t="e">
        <f>VLOOKUP(H209,Presupuesto!$B$11:$C$565,2,0)</f>
        <v>#N/A</v>
      </c>
      <c r="J209" s="98" t="str">
        <f t="shared" si="11"/>
        <v>Estudiantes y Graduados</v>
      </c>
      <c r="K209" s="98" t="s">
        <v>411</v>
      </c>
    </row>
    <row r="210" spans="3:11">
      <c r="C210" s="141"/>
      <c r="D210" s="158"/>
      <c r="E210" s="123"/>
      <c r="F210" s="97">
        <f t="shared" si="10"/>
        <v>0</v>
      </c>
      <c r="G210" s="161"/>
      <c r="H210" s="142"/>
      <c r="I210" s="130" t="e">
        <f>VLOOKUP(H210,Presupuesto!$B$11:$C$565,2,0)</f>
        <v>#N/A</v>
      </c>
      <c r="J210" s="98" t="str">
        <f t="shared" si="11"/>
        <v>Estudiantes y Graduados</v>
      </c>
      <c r="K210" s="98" t="s">
        <v>411</v>
      </c>
    </row>
    <row r="211" spans="3:11">
      <c r="C211" s="141"/>
      <c r="D211" s="158"/>
      <c r="E211" s="123"/>
      <c r="F211" s="97">
        <f t="shared" si="10"/>
        <v>0</v>
      </c>
      <c r="G211" s="161"/>
      <c r="H211" s="142"/>
      <c r="I211" s="130" t="e">
        <f>VLOOKUP(H211,Presupuesto!$B$11:$C$565,2,0)</f>
        <v>#N/A</v>
      </c>
      <c r="J211" s="98" t="str">
        <f t="shared" si="11"/>
        <v>Estudiantes y Graduados</v>
      </c>
      <c r="K211" s="98" t="s">
        <v>411</v>
      </c>
    </row>
    <row r="212" spans="3:11">
      <c r="C212" s="141"/>
      <c r="D212" s="158"/>
      <c r="E212" s="123"/>
      <c r="F212" s="97">
        <f t="shared" si="10"/>
        <v>0</v>
      </c>
      <c r="G212" s="161"/>
      <c r="H212" s="142"/>
      <c r="I212" s="130" t="e">
        <f>VLOOKUP(H212,Presupuesto!$B$11:$C$565,2,0)</f>
        <v>#N/A</v>
      </c>
      <c r="J212" s="98" t="str">
        <f t="shared" si="11"/>
        <v>Estudiantes y Graduados</v>
      </c>
      <c r="K212" s="98" t="s">
        <v>411</v>
      </c>
    </row>
    <row r="213" spans="3:11">
      <c r="C213" s="141"/>
      <c r="D213" s="158"/>
      <c r="E213" s="123"/>
      <c r="F213" s="97">
        <f t="shared" si="10"/>
        <v>0</v>
      </c>
      <c r="G213" s="161"/>
      <c r="H213" s="142"/>
      <c r="I213" s="130" t="e">
        <f>VLOOKUP(H213,Presupuesto!$B$11:$C$565,2,0)</f>
        <v>#N/A</v>
      </c>
      <c r="J213" s="98" t="str">
        <f t="shared" si="11"/>
        <v>Estudiantes y Graduados</v>
      </c>
      <c r="K213" s="98" t="s">
        <v>411</v>
      </c>
    </row>
    <row r="214" spans="3:11">
      <c r="C214" s="141"/>
      <c r="D214" s="158"/>
      <c r="E214" s="123"/>
      <c r="F214" s="97">
        <f t="shared" si="10"/>
        <v>0</v>
      </c>
      <c r="G214" s="161"/>
      <c r="H214" s="142"/>
      <c r="I214" s="130" t="e">
        <f>VLOOKUP(H214,Presupuesto!$B$11:$C$565,2,0)</f>
        <v>#N/A</v>
      </c>
      <c r="J214" s="98" t="str">
        <f t="shared" si="11"/>
        <v>Estudiantes y Graduados</v>
      </c>
      <c r="K214" s="98" t="s">
        <v>411</v>
      </c>
    </row>
    <row r="215" spans="3:11">
      <c r="C215" s="143"/>
      <c r="D215" s="151"/>
      <c r="E215" s="118"/>
      <c r="F215" s="97">
        <f t="shared" si="10"/>
        <v>0</v>
      </c>
      <c r="G215" s="161"/>
      <c r="H215" s="144"/>
      <c r="I215" s="130" t="e">
        <f>VLOOKUP(H215,Presupuesto!$B$11:$C$565,2,0)</f>
        <v>#N/A</v>
      </c>
      <c r="J215" s="98" t="str">
        <f t="shared" si="11"/>
        <v>Estudiantes y Graduados</v>
      </c>
      <c r="K215" s="98" t="s">
        <v>411</v>
      </c>
    </row>
    <row r="216" spans="3:11">
      <c r="C216" s="143"/>
      <c r="D216" s="151"/>
      <c r="E216" s="118"/>
      <c r="F216" s="97">
        <f t="shared" si="10"/>
        <v>0</v>
      </c>
      <c r="G216" s="161"/>
      <c r="H216" s="144"/>
      <c r="I216" s="130" t="e">
        <f>VLOOKUP(H216,Presupuesto!$B$11:$C$565,2,0)</f>
        <v>#N/A</v>
      </c>
      <c r="J216" s="98" t="str">
        <f t="shared" si="11"/>
        <v>Estudiantes y Graduados</v>
      </c>
      <c r="K216" s="98" t="s">
        <v>411</v>
      </c>
    </row>
    <row r="217" spans="3:11">
      <c r="C217" s="143"/>
      <c r="D217" s="151"/>
      <c r="E217" s="118"/>
      <c r="F217" s="97">
        <f t="shared" si="10"/>
        <v>0</v>
      </c>
      <c r="G217" s="161"/>
      <c r="H217" s="144"/>
      <c r="I217" s="130" t="e">
        <f>VLOOKUP(H217,Presupuesto!$B$11:$C$565,2,0)</f>
        <v>#N/A</v>
      </c>
      <c r="J217" s="98" t="str">
        <f t="shared" si="11"/>
        <v>Estudiantes y Graduados</v>
      </c>
      <c r="K217" s="98" t="s">
        <v>411</v>
      </c>
    </row>
    <row r="218" spans="3:11">
      <c r="C218" s="143"/>
      <c r="D218" s="151"/>
      <c r="E218" s="118"/>
      <c r="F218" s="97">
        <f t="shared" si="10"/>
        <v>0</v>
      </c>
      <c r="G218" s="161"/>
      <c r="H218" s="144"/>
      <c r="I218" s="130" t="e">
        <f>VLOOKUP(H218,Presupuesto!$B$11:$C$565,2,0)</f>
        <v>#N/A</v>
      </c>
      <c r="J218" s="98" t="str">
        <f t="shared" si="11"/>
        <v>Estudiantes y Graduados</v>
      </c>
      <c r="K218" s="98" t="s">
        <v>411</v>
      </c>
    </row>
    <row r="219" spans="3:11">
      <c r="C219" s="143"/>
      <c r="D219" s="151"/>
      <c r="E219" s="118"/>
      <c r="F219" s="97">
        <f t="shared" si="10"/>
        <v>0</v>
      </c>
      <c r="G219" s="161"/>
      <c r="H219" s="144"/>
      <c r="I219" s="130" t="e">
        <f>VLOOKUP(H219,Presupuesto!$B$11:$C$565,2,0)</f>
        <v>#N/A</v>
      </c>
      <c r="J219" s="98" t="str">
        <f t="shared" si="11"/>
        <v>Estudiantes y Graduados</v>
      </c>
      <c r="K219" s="98" t="s">
        <v>411</v>
      </c>
    </row>
    <row r="220" spans="3:11">
      <c r="C220" s="143"/>
      <c r="D220" s="151"/>
      <c r="E220" s="118"/>
      <c r="F220" s="97">
        <f t="shared" si="10"/>
        <v>0</v>
      </c>
      <c r="G220" s="161"/>
      <c r="H220" s="144"/>
      <c r="I220" s="130" t="e">
        <f>VLOOKUP(H220,Presupuesto!$B$11:$C$565,2,0)</f>
        <v>#N/A</v>
      </c>
      <c r="J220" s="98" t="str">
        <f t="shared" si="11"/>
        <v>Estudiantes y Graduados</v>
      </c>
      <c r="K220" s="98" t="s">
        <v>411</v>
      </c>
    </row>
    <row r="221" spans="3:11">
      <c r="C221" s="143"/>
      <c r="D221" s="151"/>
      <c r="E221" s="118"/>
      <c r="F221" s="97">
        <f t="shared" si="10"/>
        <v>0</v>
      </c>
      <c r="G221" s="161"/>
      <c r="H221" s="144"/>
      <c r="I221" s="130" t="e">
        <f>VLOOKUP(H221,Presupuesto!$B$11:$C$565,2,0)</f>
        <v>#N/A</v>
      </c>
      <c r="J221" s="98" t="str">
        <f t="shared" si="11"/>
        <v>Estudiantes y Graduados</v>
      </c>
      <c r="K221" s="98" t="s">
        <v>411</v>
      </c>
    </row>
    <row r="222" spans="3:11">
      <c r="C222" s="143"/>
      <c r="D222" s="151"/>
      <c r="E222" s="118"/>
      <c r="F222" s="97">
        <f t="shared" si="10"/>
        <v>0</v>
      </c>
      <c r="G222" s="161"/>
      <c r="H222" s="144"/>
      <c r="I222" s="130" t="e">
        <f>VLOOKUP(H222,Presupuesto!$B$11:$C$565,2,0)</f>
        <v>#N/A</v>
      </c>
      <c r="J222" s="98" t="str">
        <f t="shared" si="11"/>
        <v>Estudiantes y Graduados</v>
      </c>
      <c r="K222" s="98" t="s">
        <v>411</v>
      </c>
    </row>
    <row r="223" spans="3:11">
      <c r="C223" s="145"/>
      <c r="D223" s="151"/>
      <c r="E223" s="118"/>
      <c r="F223" s="97">
        <f t="shared" si="10"/>
        <v>0</v>
      </c>
      <c r="G223" s="161"/>
      <c r="H223" s="146"/>
      <c r="I223" s="130" t="e">
        <f>VLOOKUP(H223,Presupuesto!$B$11:$C$565,2,0)</f>
        <v>#N/A</v>
      </c>
      <c r="J223" s="98" t="str">
        <f t="shared" si="11"/>
        <v>Estudiantes y Graduados</v>
      </c>
      <c r="K223" s="98" t="s">
        <v>402</v>
      </c>
    </row>
    <row r="224" spans="3:11">
      <c r="C224" s="145"/>
      <c r="D224" s="151"/>
      <c r="E224" s="118"/>
      <c r="F224" s="97">
        <f t="shared" si="10"/>
        <v>0</v>
      </c>
      <c r="G224" s="161"/>
      <c r="H224" s="146"/>
      <c r="I224" s="130" t="e">
        <f>VLOOKUP(H224,Presupuesto!$B$11:$C$565,2,0)</f>
        <v>#N/A</v>
      </c>
      <c r="J224" s="98" t="str">
        <f t="shared" si="11"/>
        <v>Estudiantes y Graduados</v>
      </c>
      <c r="K224" s="98" t="s">
        <v>411</v>
      </c>
    </row>
    <row r="225" spans="3:11">
      <c r="C225" s="145"/>
      <c r="D225" s="151"/>
      <c r="E225" s="118"/>
      <c r="F225" s="97">
        <f t="shared" si="10"/>
        <v>0</v>
      </c>
      <c r="G225" s="161"/>
      <c r="H225" s="146"/>
      <c r="I225" s="130" t="e">
        <f>VLOOKUP(H225,Presupuesto!$B$11:$C$565,2,0)</f>
        <v>#N/A</v>
      </c>
      <c r="J225" s="98" t="str">
        <f t="shared" si="11"/>
        <v>Estudiantes y Graduados</v>
      </c>
      <c r="K225" s="98" t="s">
        <v>411</v>
      </c>
    </row>
    <row r="226" spans="3:11">
      <c r="C226" s="145"/>
      <c r="D226" s="151"/>
      <c r="E226" s="118"/>
      <c r="F226" s="97">
        <f t="shared" si="10"/>
        <v>0</v>
      </c>
      <c r="G226" s="161"/>
      <c r="H226" s="146"/>
      <c r="I226" s="130" t="e">
        <f>VLOOKUP(H226,Presupuesto!$B$11:$C$565,2,0)</f>
        <v>#N/A</v>
      </c>
      <c r="J226" s="98" t="str">
        <f t="shared" si="11"/>
        <v>Estudiantes y Graduados</v>
      </c>
      <c r="K226" s="98" t="s">
        <v>411</v>
      </c>
    </row>
    <row r="227" spans="3:11" ht="15.75" thickBot="1">
      <c r="C227" s="147"/>
      <c r="D227" s="159"/>
      <c r="E227" s="103"/>
      <c r="F227" s="105">
        <f t="shared" si="10"/>
        <v>0</v>
      </c>
      <c r="G227" s="162"/>
      <c r="H227" s="148"/>
      <c r="I227" s="132" t="e">
        <f>VLOOKUP(H227,Presupuesto!$B$11:$C$565,2,0)</f>
        <v>#N/A</v>
      </c>
      <c r="J227" s="106" t="str">
        <f t="shared" si="11"/>
        <v>Estudiantes y Graduados</v>
      </c>
      <c r="K227" s="124" t="s">
        <v>393</v>
      </c>
    </row>
    <row r="229" spans="3:11" ht="15.75" thickBot="1">
      <c r="F229" s="90"/>
      <c r="G229" s="89"/>
      <c r="H229" s="90"/>
      <c r="I229" s="90"/>
    </row>
    <row r="230" spans="3:11" ht="15.75" thickBot="1">
      <c r="C230" s="157" t="s">
        <v>53</v>
      </c>
      <c r="D230" s="373">
        <f>SUM(F237:F271)</f>
        <v>11832252.41</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391</v>
      </c>
      <c r="D233" s="369" t="str">
        <f>'5. Estudiantes y Graduados'!F15</f>
        <v>5.a.6</v>
      </c>
      <c r="E233" s="93"/>
      <c r="F233" s="93"/>
      <c r="G233" s="93"/>
      <c r="H233" s="76"/>
      <c r="I233" s="76"/>
      <c r="J233" s="76"/>
      <c r="K233" s="112"/>
    </row>
    <row r="234" spans="3:11" ht="18.7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Actualizar y comprar equipo y suminitros necesarios para proceder a la captura de datos, impresión y entrega de carné a los estudiantes, empleados y demas personas que visiten la institución a nivel nacional.</v>
      </c>
      <c r="D234" s="31"/>
      <c r="E234" s="93"/>
      <c r="F234" s="93"/>
      <c r="G234" s="93"/>
      <c r="H234" s="76"/>
      <c r="I234" s="76"/>
      <c r="J234" s="76"/>
      <c r="K234" s="112"/>
    </row>
    <row r="235" spans="3:11" ht="15.75" thickBot="1">
      <c r="F235" s="93"/>
      <c r="G235" s="76"/>
      <c r="H235" s="76"/>
      <c r="I235" s="76"/>
    </row>
    <row r="236" spans="3:11" ht="30.75" thickBot="1">
      <c r="C236" s="129" t="s">
        <v>44</v>
      </c>
      <c r="D236" s="129" t="s">
        <v>55</v>
      </c>
      <c r="E236" s="136" t="s">
        <v>57</v>
      </c>
      <c r="F236" s="135" t="s">
        <v>27</v>
      </c>
      <c r="G236" s="133" t="s">
        <v>130</v>
      </c>
      <c r="H236" s="136" t="s">
        <v>46</v>
      </c>
      <c r="I236" s="133" t="s">
        <v>131</v>
      </c>
      <c r="J236" s="133" t="s">
        <v>409</v>
      </c>
      <c r="K236" s="133" t="s">
        <v>410</v>
      </c>
    </row>
    <row r="237" spans="3:11">
      <c r="C237" s="220" t="s">
        <v>438</v>
      </c>
      <c r="D237" s="221"/>
      <c r="E237" s="219">
        <f>HLOOKUP(C237,$AH$2:$BU$3,2,0)</f>
        <v>620</v>
      </c>
      <c r="F237" s="97">
        <f t="shared" ref="F237:F271" si="12">D237*E237</f>
        <v>0</v>
      </c>
      <c r="G237" s="161"/>
      <c r="H237" s="142"/>
      <c r="I237" s="130" t="e">
        <f>VLOOKUP(H237,Presupuesto!$B$11:$C$565,2,0)</f>
        <v>#N/A</v>
      </c>
      <c r="J237" s="218" t="s">
        <v>1359</v>
      </c>
      <c r="K237" s="98" t="s">
        <v>393</v>
      </c>
    </row>
    <row r="238" spans="3:11">
      <c r="C238" s="141" t="s">
        <v>1794</v>
      </c>
      <c r="D238" s="532">
        <v>147922</v>
      </c>
      <c r="E238" s="531">
        <v>7.17</v>
      </c>
      <c r="F238" s="97">
        <f t="shared" si="12"/>
        <v>1060600.74</v>
      </c>
      <c r="G238" s="161" t="s">
        <v>1698</v>
      </c>
      <c r="H238" s="142" t="s">
        <v>884</v>
      </c>
      <c r="I238" s="130" t="str">
        <f>VLOOKUP(H238,Presupuesto!$B$11:$C$565,2,0)</f>
        <v>PRODUCTOS DE MATERIAL PLASTICO.</v>
      </c>
      <c r="J238" s="98" t="str">
        <f>$J$237</f>
        <v>Estudiantes y Graduados</v>
      </c>
      <c r="K238" s="98" t="s">
        <v>411</v>
      </c>
    </row>
    <row r="239" spans="3:11">
      <c r="C239" s="141" t="s">
        <v>1795</v>
      </c>
      <c r="D239" s="532">
        <v>197</v>
      </c>
      <c r="E239" s="531">
        <v>6574.85</v>
      </c>
      <c r="F239" s="97">
        <f t="shared" si="12"/>
        <v>1295245.4500000002</v>
      </c>
      <c r="G239" s="161" t="s">
        <v>1698</v>
      </c>
      <c r="H239" s="142" t="s">
        <v>954</v>
      </c>
      <c r="I239" s="130" t="str">
        <f>VLOOKUP(H239,Presupuesto!$B$11:$C$565,2,0)</f>
        <v>OTROS RESPUESTOS Y ACCESORIOS MENORES</v>
      </c>
      <c r="J239" s="98" t="str">
        <f t="shared" ref="J239:J271" si="13">$J$237</f>
        <v>Estudiantes y Graduados</v>
      </c>
      <c r="K239" s="98" t="s">
        <v>411</v>
      </c>
    </row>
    <row r="240" spans="3:11">
      <c r="C240" s="141" t="s">
        <v>1796</v>
      </c>
      <c r="D240" s="532">
        <v>197</v>
      </c>
      <c r="E240" s="531">
        <v>4542.95</v>
      </c>
      <c r="F240" s="97">
        <f t="shared" si="12"/>
        <v>894961.14999999991</v>
      </c>
      <c r="G240" s="161" t="s">
        <v>1698</v>
      </c>
      <c r="H240" s="142" t="s">
        <v>954</v>
      </c>
      <c r="I240" s="130" t="str">
        <f>VLOOKUP(H240,Presupuesto!$B$11:$C$565,2,0)</f>
        <v>OTROS RESPUESTOS Y ACCESORIOS MENORES</v>
      </c>
      <c r="J240" s="98" t="str">
        <f t="shared" si="13"/>
        <v>Estudiantes y Graduados</v>
      </c>
      <c r="K240" s="98" t="s">
        <v>411</v>
      </c>
    </row>
    <row r="241" spans="3:11">
      <c r="C241" s="141" t="s">
        <v>1797</v>
      </c>
      <c r="D241" s="532">
        <v>197</v>
      </c>
      <c r="E241" s="531">
        <v>4064.71</v>
      </c>
      <c r="F241" s="97">
        <f t="shared" si="12"/>
        <v>800747.87</v>
      </c>
      <c r="G241" s="161" t="s">
        <v>1698</v>
      </c>
      <c r="H241" s="142" t="s">
        <v>954</v>
      </c>
      <c r="I241" s="130" t="str">
        <f>VLOOKUP(H241,Presupuesto!$B$11:$C$565,2,0)</f>
        <v>OTROS RESPUESTOS Y ACCESORIOS MENORES</v>
      </c>
      <c r="J241" s="98" t="str">
        <f t="shared" si="13"/>
        <v>Estudiantes y Graduados</v>
      </c>
      <c r="K241" s="98" t="s">
        <v>411</v>
      </c>
    </row>
    <row r="242" spans="3:11">
      <c r="C242" s="141" t="s">
        <v>1798</v>
      </c>
      <c r="D242" s="532">
        <v>147922</v>
      </c>
      <c r="E242" s="531">
        <v>27.5</v>
      </c>
      <c r="F242" s="97">
        <f t="shared" si="12"/>
        <v>4067855</v>
      </c>
      <c r="G242" s="161" t="s">
        <v>1698</v>
      </c>
      <c r="H242" s="142" t="s">
        <v>802</v>
      </c>
      <c r="I242" s="130" t="str">
        <f>VLOOKUP(H242,Presupuesto!$B$11:$C$565,2,0)</f>
        <v>HILADOS Y TELAS</v>
      </c>
      <c r="J242" s="98" t="str">
        <f t="shared" si="13"/>
        <v>Estudiantes y Graduados</v>
      </c>
      <c r="K242" s="98" t="s">
        <v>400</v>
      </c>
    </row>
    <row r="243" spans="3:11">
      <c r="C243" s="141" t="s">
        <v>1799</v>
      </c>
      <c r="D243" s="532">
        <v>147922</v>
      </c>
      <c r="E243" s="531">
        <v>25.1</v>
      </c>
      <c r="F243" s="97">
        <f t="shared" si="12"/>
        <v>3712842.2</v>
      </c>
      <c r="G243" s="161" t="s">
        <v>1698</v>
      </c>
      <c r="H243" s="142" t="s">
        <v>884</v>
      </c>
      <c r="I243" s="130" t="str">
        <f>VLOOKUP(H243,Presupuesto!$B$11:$C$565,2,0)</f>
        <v>PRODUCTOS DE MATERIAL PLASTICO.</v>
      </c>
      <c r="J243" s="98" t="str">
        <f t="shared" si="13"/>
        <v>Estudiantes y Graduados</v>
      </c>
      <c r="K243" s="98" t="s">
        <v>411</v>
      </c>
    </row>
    <row r="244" spans="3:11">
      <c r="C244" s="141"/>
      <c r="D244" s="158"/>
      <c r="E244" s="123"/>
      <c r="F244" s="97">
        <f t="shared" si="12"/>
        <v>0</v>
      </c>
      <c r="G244" s="161"/>
      <c r="H244" s="142"/>
      <c r="I244" s="130" t="e">
        <f>VLOOKUP(H244,Presupuesto!$B$11:$C$565,2,0)</f>
        <v>#N/A</v>
      </c>
      <c r="J244" s="98" t="str">
        <f t="shared" si="13"/>
        <v>Estudiantes y Graduados</v>
      </c>
      <c r="K244" s="98" t="s">
        <v>411</v>
      </c>
    </row>
    <row r="245" spans="3:11">
      <c r="C245" s="141"/>
      <c r="D245" s="158"/>
      <c r="E245" s="123"/>
      <c r="F245" s="97">
        <f t="shared" si="12"/>
        <v>0</v>
      </c>
      <c r="G245" s="161"/>
      <c r="H245" s="142"/>
      <c r="I245" s="130" t="e">
        <f>VLOOKUP(H245,Presupuesto!$B$11:$C$565,2,0)</f>
        <v>#N/A</v>
      </c>
      <c r="J245" s="98" t="str">
        <f t="shared" si="13"/>
        <v>Estudiantes y Graduados</v>
      </c>
      <c r="K245" s="98" t="s">
        <v>411</v>
      </c>
    </row>
    <row r="246" spans="3:11">
      <c r="C246" s="141"/>
      <c r="D246" s="158"/>
      <c r="E246" s="123"/>
      <c r="F246" s="97">
        <f t="shared" si="12"/>
        <v>0</v>
      </c>
      <c r="G246" s="161"/>
      <c r="H246" s="142"/>
      <c r="I246" s="130" t="e">
        <f>VLOOKUP(H246,Presupuesto!$B$11:$C$565,2,0)</f>
        <v>#N/A</v>
      </c>
      <c r="J246" s="98" t="str">
        <f t="shared" si="13"/>
        <v>Estudiantes y Graduados</v>
      </c>
      <c r="K246" s="98" t="s">
        <v>411</v>
      </c>
    </row>
    <row r="247" spans="3:11">
      <c r="C247" s="141"/>
      <c r="D247" s="158"/>
      <c r="E247" s="123"/>
      <c r="F247" s="97">
        <f t="shared" si="12"/>
        <v>0</v>
      </c>
      <c r="G247" s="161"/>
      <c r="H247" s="142"/>
      <c r="I247" s="130" t="e">
        <f>VLOOKUP(H247,Presupuesto!$B$11:$C$565,2,0)</f>
        <v>#N/A</v>
      </c>
      <c r="J247" s="98" t="str">
        <f t="shared" si="13"/>
        <v>Estudiantes y Graduados</v>
      </c>
      <c r="K247" s="98" t="s">
        <v>411</v>
      </c>
    </row>
    <row r="248" spans="3:11">
      <c r="C248" s="141"/>
      <c r="D248" s="158"/>
      <c r="E248" s="123"/>
      <c r="F248" s="97">
        <f t="shared" si="12"/>
        <v>0</v>
      </c>
      <c r="G248" s="161"/>
      <c r="H248" s="142"/>
      <c r="I248" s="130" t="e">
        <f>VLOOKUP(H248,Presupuesto!$B$11:$C$565,2,0)</f>
        <v>#N/A</v>
      </c>
      <c r="J248" s="98" t="str">
        <f t="shared" si="13"/>
        <v>Estudiantes y Graduados</v>
      </c>
      <c r="K248" s="98" t="s">
        <v>411</v>
      </c>
    </row>
    <row r="249" spans="3:11">
      <c r="C249" s="141"/>
      <c r="D249" s="158"/>
      <c r="E249" s="123"/>
      <c r="F249" s="97">
        <f t="shared" si="12"/>
        <v>0</v>
      </c>
      <c r="G249" s="161"/>
      <c r="H249" s="142"/>
      <c r="I249" s="130" t="e">
        <f>VLOOKUP(H249,Presupuesto!$B$11:$C$565,2,0)</f>
        <v>#N/A</v>
      </c>
      <c r="J249" s="98" t="str">
        <f t="shared" si="13"/>
        <v>Estudiantes y Graduados</v>
      </c>
      <c r="K249" s="98" t="s">
        <v>411</v>
      </c>
    </row>
    <row r="250" spans="3:11">
      <c r="C250" s="141"/>
      <c r="D250" s="158"/>
      <c r="E250" s="123"/>
      <c r="F250" s="97">
        <f t="shared" si="12"/>
        <v>0</v>
      </c>
      <c r="G250" s="161"/>
      <c r="H250" s="142"/>
      <c r="I250" s="130" t="e">
        <f>VLOOKUP(H250,Presupuesto!$B$11:$C$565,2,0)</f>
        <v>#N/A</v>
      </c>
      <c r="J250" s="98" t="str">
        <f t="shared" si="13"/>
        <v>Estudiantes y Graduados</v>
      </c>
      <c r="K250" s="98" t="s">
        <v>411</v>
      </c>
    </row>
    <row r="251" spans="3:11">
      <c r="C251" s="141"/>
      <c r="D251" s="158"/>
      <c r="E251" s="123"/>
      <c r="F251" s="97">
        <f t="shared" si="12"/>
        <v>0</v>
      </c>
      <c r="G251" s="161"/>
      <c r="H251" s="142"/>
      <c r="I251" s="130" t="e">
        <f>VLOOKUP(H251,Presupuesto!$B$11:$C$565,2,0)</f>
        <v>#N/A</v>
      </c>
      <c r="J251" s="98" t="str">
        <f t="shared" si="13"/>
        <v>Estudiantes y Graduados</v>
      </c>
      <c r="K251" s="98" t="s">
        <v>411</v>
      </c>
    </row>
    <row r="252" spans="3:11">
      <c r="C252" s="141"/>
      <c r="D252" s="158"/>
      <c r="E252" s="123"/>
      <c r="F252" s="97">
        <f t="shared" si="12"/>
        <v>0</v>
      </c>
      <c r="G252" s="161"/>
      <c r="H252" s="142"/>
      <c r="I252" s="130" t="e">
        <f>VLOOKUP(H252,Presupuesto!$B$11:$C$565,2,0)</f>
        <v>#N/A</v>
      </c>
      <c r="J252" s="98" t="str">
        <f t="shared" si="13"/>
        <v>Estudiantes y Graduados</v>
      </c>
      <c r="K252" s="98" t="s">
        <v>411</v>
      </c>
    </row>
    <row r="253" spans="3:11">
      <c r="C253" s="141"/>
      <c r="D253" s="158"/>
      <c r="E253" s="123"/>
      <c r="F253" s="97">
        <f t="shared" si="12"/>
        <v>0</v>
      </c>
      <c r="G253" s="161"/>
      <c r="H253" s="142"/>
      <c r="I253" s="130" t="e">
        <f>VLOOKUP(H253,Presupuesto!$B$11:$C$565,2,0)</f>
        <v>#N/A</v>
      </c>
      <c r="J253" s="98" t="str">
        <f t="shared" si="13"/>
        <v>Estudiantes y Graduados</v>
      </c>
      <c r="K253" s="98" t="s">
        <v>411</v>
      </c>
    </row>
    <row r="254" spans="3:11">
      <c r="C254" s="141"/>
      <c r="D254" s="158"/>
      <c r="E254" s="123"/>
      <c r="F254" s="97">
        <f t="shared" si="12"/>
        <v>0</v>
      </c>
      <c r="G254" s="161"/>
      <c r="H254" s="142"/>
      <c r="I254" s="130" t="e">
        <f>VLOOKUP(H254,Presupuesto!$B$11:$C$565,2,0)</f>
        <v>#N/A</v>
      </c>
      <c r="J254" s="98" t="str">
        <f t="shared" si="13"/>
        <v>Estudiantes y Graduados</v>
      </c>
      <c r="K254" s="98" t="s">
        <v>411</v>
      </c>
    </row>
    <row r="255" spans="3:11">
      <c r="C255" s="141"/>
      <c r="D255" s="158"/>
      <c r="E255" s="123"/>
      <c r="F255" s="97">
        <f t="shared" si="12"/>
        <v>0</v>
      </c>
      <c r="G255" s="161"/>
      <c r="H255" s="142"/>
      <c r="I255" s="130" t="e">
        <f>VLOOKUP(H255,Presupuesto!$B$11:$C$565,2,0)</f>
        <v>#N/A</v>
      </c>
      <c r="J255" s="98" t="str">
        <f t="shared" si="13"/>
        <v>Estudiantes y Graduados</v>
      </c>
      <c r="K255" s="98" t="s">
        <v>411</v>
      </c>
    </row>
    <row r="256" spans="3:11">
      <c r="C256" s="141"/>
      <c r="D256" s="158"/>
      <c r="E256" s="123"/>
      <c r="F256" s="97">
        <f t="shared" si="12"/>
        <v>0</v>
      </c>
      <c r="G256" s="161"/>
      <c r="H256" s="142"/>
      <c r="I256" s="130" t="e">
        <f>VLOOKUP(H256,Presupuesto!$B$11:$C$565,2,0)</f>
        <v>#N/A</v>
      </c>
      <c r="J256" s="98" t="str">
        <f t="shared" si="13"/>
        <v>Estudiantes y Graduados</v>
      </c>
      <c r="K256" s="98" t="s">
        <v>411</v>
      </c>
    </row>
    <row r="257" spans="3:11">
      <c r="C257" s="141"/>
      <c r="D257" s="158"/>
      <c r="E257" s="123"/>
      <c r="F257" s="97">
        <f t="shared" si="12"/>
        <v>0</v>
      </c>
      <c r="G257" s="161"/>
      <c r="H257" s="142"/>
      <c r="I257" s="130" t="e">
        <f>VLOOKUP(H257,Presupuesto!$B$11:$C$565,2,0)</f>
        <v>#N/A</v>
      </c>
      <c r="J257" s="98" t="str">
        <f t="shared" si="13"/>
        <v>Estudiantes y Graduados</v>
      </c>
      <c r="K257" s="98" t="s">
        <v>411</v>
      </c>
    </row>
    <row r="258" spans="3:11">
      <c r="C258" s="141"/>
      <c r="D258" s="158"/>
      <c r="E258" s="123"/>
      <c r="F258" s="97">
        <f t="shared" si="12"/>
        <v>0</v>
      </c>
      <c r="G258" s="161"/>
      <c r="H258" s="142"/>
      <c r="I258" s="130" t="e">
        <f>VLOOKUP(H258,Presupuesto!$B$11:$C$565,2,0)</f>
        <v>#N/A</v>
      </c>
      <c r="J258" s="98" t="str">
        <f t="shared" si="13"/>
        <v>Estudiantes y Graduados</v>
      </c>
      <c r="K258" s="98" t="s">
        <v>411</v>
      </c>
    </row>
    <row r="259" spans="3:11">
      <c r="C259" s="143"/>
      <c r="D259" s="151"/>
      <c r="E259" s="118"/>
      <c r="F259" s="97">
        <f t="shared" si="12"/>
        <v>0</v>
      </c>
      <c r="G259" s="161"/>
      <c r="H259" s="144"/>
      <c r="I259" s="130" t="e">
        <f>VLOOKUP(H259,Presupuesto!$B$11:$C$565,2,0)</f>
        <v>#N/A</v>
      </c>
      <c r="J259" s="98" t="str">
        <f t="shared" si="13"/>
        <v>Estudiantes y Graduados</v>
      </c>
      <c r="K259" s="98" t="s">
        <v>411</v>
      </c>
    </row>
    <row r="260" spans="3:11">
      <c r="C260" s="143"/>
      <c r="D260" s="151"/>
      <c r="E260" s="118"/>
      <c r="F260" s="97">
        <f t="shared" si="12"/>
        <v>0</v>
      </c>
      <c r="G260" s="161"/>
      <c r="H260" s="144"/>
      <c r="I260" s="130" t="e">
        <f>VLOOKUP(H260,Presupuesto!$B$11:$C$565,2,0)</f>
        <v>#N/A</v>
      </c>
      <c r="J260" s="98" t="str">
        <f t="shared" si="13"/>
        <v>Estudiantes y Graduados</v>
      </c>
      <c r="K260" s="98" t="s">
        <v>411</v>
      </c>
    </row>
    <row r="261" spans="3:11">
      <c r="C261" s="143"/>
      <c r="D261" s="151"/>
      <c r="E261" s="118"/>
      <c r="F261" s="97">
        <f t="shared" si="12"/>
        <v>0</v>
      </c>
      <c r="G261" s="161"/>
      <c r="H261" s="144"/>
      <c r="I261" s="130" t="e">
        <f>VLOOKUP(H261,Presupuesto!$B$11:$C$565,2,0)</f>
        <v>#N/A</v>
      </c>
      <c r="J261" s="98" t="str">
        <f t="shared" si="13"/>
        <v>Estudiantes y Graduados</v>
      </c>
      <c r="K261" s="98" t="s">
        <v>411</v>
      </c>
    </row>
    <row r="262" spans="3:11">
      <c r="C262" s="143"/>
      <c r="D262" s="151"/>
      <c r="E262" s="118"/>
      <c r="F262" s="97">
        <f t="shared" si="12"/>
        <v>0</v>
      </c>
      <c r="G262" s="161"/>
      <c r="H262" s="144"/>
      <c r="I262" s="130" t="e">
        <f>VLOOKUP(H262,Presupuesto!$B$11:$C$565,2,0)</f>
        <v>#N/A</v>
      </c>
      <c r="J262" s="98" t="str">
        <f t="shared" si="13"/>
        <v>Estudiantes y Graduados</v>
      </c>
      <c r="K262" s="98" t="s">
        <v>411</v>
      </c>
    </row>
    <row r="263" spans="3:11">
      <c r="C263" s="143"/>
      <c r="D263" s="151"/>
      <c r="E263" s="118"/>
      <c r="F263" s="97">
        <f t="shared" si="12"/>
        <v>0</v>
      </c>
      <c r="G263" s="161"/>
      <c r="H263" s="144"/>
      <c r="I263" s="130" t="e">
        <f>VLOOKUP(H263,Presupuesto!$B$11:$C$565,2,0)</f>
        <v>#N/A</v>
      </c>
      <c r="J263" s="98" t="str">
        <f t="shared" si="13"/>
        <v>Estudiantes y Graduados</v>
      </c>
      <c r="K263" s="98" t="s">
        <v>411</v>
      </c>
    </row>
    <row r="264" spans="3:11">
      <c r="C264" s="143"/>
      <c r="D264" s="151"/>
      <c r="E264" s="118"/>
      <c r="F264" s="97">
        <f t="shared" si="12"/>
        <v>0</v>
      </c>
      <c r="G264" s="161"/>
      <c r="H264" s="144"/>
      <c r="I264" s="130" t="e">
        <f>VLOOKUP(H264,Presupuesto!$B$11:$C$565,2,0)</f>
        <v>#N/A</v>
      </c>
      <c r="J264" s="98" t="str">
        <f t="shared" si="13"/>
        <v>Estudiantes y Graduados</v>
      </c>
      <c r="K264" s="98" t="s">
        <v>411</v>
      </c>
    </row>
    <row r="265" spans="3:11">
      <c r="C265" s="143"/>
      <c r="D265" s="151"/>
      <c r="E265" s="118"/>
      <c r="F265" s="97">
        <f t="shared" si="12"/>
        <v>0</v>
      </c>
      <c r="G265" s="161"/>
      <c r="H265" s="144"/>
      <c r="I265" s="130" t="e">
        <f>VLOOKUP(H265,Presupuesto!$B$11:$C$565,2,0)</f>
        <v>#N/A</v>
      </c>
      <c r="J265" s="98" t="str">
        <f t="shared" si="13"/>
        <v>Estudiantes y Graduados</v>
      </c>
      <c r="K265" s="98" t="s">
        <v>411</v>
      </c>
    </row>
    <row r="266" spans="3:11">
      <c r="C266" s="143"/>
      <c r="D266" s="151"/>
      <c r="E266" s="118"/>
      <c r="F266" s="97">
        <f t="shared" si="12"/>
        <v>0</v>
      </c>
      <c r="G266" s="161"/>
      <c r="H266" s="144"/>
      <c r="I266" s="130" t="e">
        <f>VLOOKUP(H266,Presupuesto!$B$11:$C$565,2,0)</f>
        <v>#N/A</v>
      </c>
      <c r="J266" s="98" t="str">
        <f t="shared" si="13"/>
        <v>Estudiantes y Graduados</v>
      </c>
      <c r="K266" s="98" t="s">
        <v>411</v>
      </c>
    </row>
    <row r="267" spans="3:11">
      <c r="C267" s="145"/>
      <c r="D267" s="151"/>
      <c r="E267" s="118"/>
      <c r="F267" s="97">
        <f t="shared" si="12"/>
        <v>0</v>
      </c>
      <c r="G267" s="161"/>
      <c r="H267" s="146"/>
      <c r="I267" s="130" t="e">
        <f>VLOOKUP(H267,Presupuesto!$B$11:$C$565,2,0)</f>
        <v>#N/A</v>
      </c>
      <c r="J267" s="98" t="str">
        <f t="shared" si="13"/>
        <v>Estudiantes y Graduados</v>
      </c>
      <c r="K267" s="98" t="s">
        <v>402</v>
      </c>
    </row>
    <row r="268" spans="3:11">
      <c r="C268" s="145"/>
      <c r="D268" s="151"/>
      <c r="E268" s="118"/>
      <c r="F268" s="97">
        <f t="shared" si="12"/>
        <v>0</v>
      </c>
      <c r="G268" s="161"/>
      <c r="H268" s="146"/>
      <c r="I268" s="130" t="e">
        <f>VLOOKUP(H268,Presupuesto!$B$11:$C$565,2,0)</f>
        <v>#N/A</v>
      </c>
      <c r="J268" s="98" t="str">
        <f t="shared" si="13"/>
        <v>Estudiantes y Graduados</v>
      </c>
      <c r="K268" s="98" t="s">
        <v>411</v>
      </c>
    </row>
    <row r="269" spans="3:11">
      <c r="C269" s="145"/>
      <c r="D269" s="151"/>
      <c r="E269" s="118"/>
      <c r="F269" s="97">
        <f t="shared" si="12"/>
        <v>0</v>
      </c>
      <c r="G269" s="161"/>
      <c r="H269" s="146"/>
      <c r="I269" s="130" t="e">
        <f>VLOOKUP(H269,Presupuesto!$B$11:$C$565,2,0)</f>
        <v>#N/A</v>
      </c>
      <c r="J269" s="98" t="str">
        <f t="shared" si="13"/>
        <v>Estudiantes y Graduados</v>
      </c>
      <c r="K269" s="98" t="s">
        <v>411</v>
      </c>
    </row>
    <row r="270" spans="3:11">
      <c r="C270" s="145"/>
      <c r="D270" s="151"/>
      <c r="E270" s="118"/>
      <c r="F270" s="97">
        <f t="shared" si="12"/>
        <v>0</v>
      </c>
      <c r="G270" s="161"/>
      <c r="H270" s="146"/>
      <c r="I270" s="130" t="e">
        <f>VLOOKUP(H270,Presupuesto!$B$11:$C$565,2,0)</f>
        <v>#N/A</v>
      </c>
      <c r="J270" s="98" t="str">
        <f t="shared" si="13"/>
        <v>Estudiantes y Graduados</v>
      </c>
      <c r="K270" s="98" t="s">
        <v>411</v>
      </c>
    </row>
    <row r="271" spans="3:11" ht="15.75" thickBot="1">
      <c r="C271" s="147"/>
      <c r="D271" s="159"/>
      <c r="E271" s="103"/>
      <c r="F271" s="105">
        <f t="shared" si="12"/>
        <v>0</v>
      </c>
      <c r="G271" s="162"/>
      <c r="H271" s="148"/>
      <c r="I271" s="132" t="e">
        <f>VLOOKUP(H271,Presupuesto!$B$11:$C$565,2,0)</f>
        <v>#N/A</v>
      </c>
      <c r="J271" s="106" t="str">
        <f t="shared" si="13"/>
        <v>Estudiantes y Graduados</v>
      </c>
      <c r="K271" s="124" t="s">
        <v>393</v>
      </c>
    </row>
    <row r="273" spans="3:11" ht="15.75" thickBot="1"/>
    <row r="274" spans="3:11" ht="15.75" thickBot="1">
      <c r="C274" s="157" t="s">
        <v>53</v>
      </c>
      <c r="D274" s="373">
        <f>SUM(F281:F315)</f>
        <v>0</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391</v>
      </c>
      <c r="D277" s="369" t="str">
        <f>'5. Estudiantes y Graduados'!F16</f>
        <v>5.a.7</v>
      </c>
      <c r="E277" s="93"/>
      <c r="F277" s="93"/>
      <c r="G277" s="93"/>
      <c r="H277" s="76"/>
      <c r="I277" s="76"/>
      <c r="J277" s="76"/>
      <c r="K277" s="112"/>
    </row>
    <row r="278" spans="3:11" ht="18.7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278" s="31"/>
      <c r="E278" s="93"/>
      <c r="F278" s="93"/>
      <c r="G278" s="93"/>
      <c r="H278" s="76"/>
      <c r="I278" s="76"/>
      <c r="J278" s="76"/>
      <c r="K278" s="112"/>
    </row>
    <row r="279" spans="3:11" ht="15.75" thickBot="1">
      <c r="F279" s="93"/>
      <c r="G279" s="76"/>
      <c r="H279" s="76"/>
      <c r="I279" s="76"/>
    </row>
    <row r="280" spans="3:11" ht="30.75" thickBot="1">
      <c r="C280" s="129" t="s">
        <v>44</v>
      </c>
      <c r="D280" s="129" t="s">
        <v>55</v>
      </c>
      <c r="E280" s="136" t="s">
        <v>57</v>
      </c>
      <c r="F280" s="135" t="s">
        <v>27</v>
      </c>
      <c r="G280" s="133" t="s">
        <v>130</v>
      </c>
      <c r="H280" s="136" t="s">
        <v>46</v>
      </c>
      <c r="I280" s="133" t="s">
        <v>131</v>
      </c>
      <c r="J280" s="133" t="s">
        <v>409</v>
      </c>
      <c r="K280" s="133" t="s">
        <v>410</v>
      </c>
    </row>
    <row r="281" spans="3:11">
      <c r="C281" s="220" t="s">
        <v>438</v>
      </c>
      <c r="D281" s="221"/>
      <c r="E281" s="219">
        <f>HLOOKUP(C281,$AH$2:$BU$3,2,0)</f>
        <v>620</v>
      </c>
      <c r="F281" s="97">
        <f t="shared" ref="F281:F315" si="14">D281*E281</f>
        <v>0</v>
      </c>
      <c r="G281" s="161"/>
      <c r="H281" s="142"/>
      <c r="I281" s="130" t="e">
        <f>VLOOKUP(H281,Presupuesto!$B$11:$C$565,2,0)</f>
        <v>#N/A</v>
      </c>
      <c r="J281" s="218" t="s">
        <v>1359</v>
      </c>
      <c r="K281" s="98" t="s">
        <v>393</v>
      </c>
    </row>
    <row r="282" spans="3:11">
      <c r="C282" s="141"/>
      <c r="D282" s="158"/>
      <c r="E282" s="123"/>
      <c r="F282" s="97">
        <f t="shared" si="14"/>
        <v>0</v>
      </c>
      <c r="G282" s="161"/>
      <c r="H282" s="142"/>
      <c r="I282" s="130" t="e">
        <f>VLOOKUP(H282,Presupuesto!$B$11:$C$565,2,0)</f>
        <v>#N/A</v>
      </c>
      <c r="J282" s="98" t="str">
        <f>$J$281</f>
        <v>Estudiantes y Graduados</v>
      </c>
      <c r="K282" s="98" t="s">
        <v>411</v>
      </c>
    </row>
    <row r="283" spans="3:11">
      <c r="C283" s="141"/>
      <c r="D283" s="158"/>
      <c r="E283" s="123"/>
      <c r="F283" s="97">
        <f t="shared" si="14"/>
        <v>0</v>
      </c>
      <c r="G283" s="161"/>
      <c r="H283" s="142"/>
      <c r="I283" s="130" t="e">
        <f>VLOOKUP(H283,Presupuesto!$B$11:$C$565,2,0)</f>
        <v>#N/A</v>
      </c>
      <c r="J283" s="98" t="str">
        <f t="shared" ref="J283:J315" si="15">$J$281</f>
        <v>Estudiantes y Graduados</v>
      </c>
      <c r="K283" s="98" t="s">
        <v>411</v>
      </c>
    </row>
    <row r="284" spans="3:11">
      <c r="C284" s="141"/>
      <c r="D284" s="158"/>
      <c r="E284" s="123"/>
      <c r="F284" s="97">
        <f t="shared" si="14"/>
        <v>0</v>
      </c>
      <c r="G284" s="161"/>
      <c r="H284" s="142"/>
      <c r="I284" s="130" t="e">
        <f>VLOOKUP(H284,Presupuesto!$B$11:$C$565,2,0)</f>
        <v>#N/A</v>
      </c>
      <c r="J284" s="98" t="str">
        <f t="shared" si="15"/>
        <v>Estudiantes y Graduados</v>
      </c>
      <c r="K284" s="98" t="s">
        <v>411</v>
      </c>
    </row>
    <row r="285" spans="3:11">
      <c r="C285" s="141"/>
      <c r="D285" s="158"/>
      <c r="E285" s="123"/>
      <c r="F285" s="97">
        <f t="shared" si="14"/>
        <v>0</v>
      </c>
      <c r="G285" s="161"/>
      <c r="H285" s="142"/>
      <c r="I285" s="130" t="e">
        <f>VLOOKUP(H285,Presupuesto!$B$11:$C$565,2,0)</f>
        <v>#N/A</v>
      </c>
      <c r="J285" s="98" t="str">
        <f t="shared" si="15"/>
        <v>Estudiantes y Graduados</v>
      </c>
      <c r="K285" s="98" t="s">
        <v>411</v>
      </c>
    </row>
    <row r="286" spans="3:11">
      <c r="C286" s="141"/>
      <c r="D286" s="158"/>
      <c r="E286" s="123"/>
      <c r="F286" s="97">
        <f t="shared" si="14"/>
        <v>0</v>
      </c>
      <c r="G286" s="161"/>
      <c r="H286" s="142"/>
      <c r="I286" s="130" t="e">
        <f>VLOOKUP(H286,Presupuesto!$B$11:$C$565,2,0)</f>
        <v>#N/A</v>
      </c>
      <c r="J286" s="98" t="str">
        <f t="shared" si="15"/>
        <v>Estudiantes y Graduados</v>
      </c>
      <c r="K286" s="98" t="s">
        <v>400</v>
      </c>
    </row>
    <row r="287" spans="3:11">
      <c r="C287" s="141"/>
      <c r="D287" s="158"/>
      <c r="E287" s="123"/>
      <c r="F287" s="97">
        <f t="shared" si="14"/>
        <v>0</v>
      </c>
      <c r="G287" s="161"/>
      <c r="H287" s="142"/>
      <c r="I287" s="130" t="e">
        <f>VLOOKUP(H287,Presupuesto!$B$11:$C$565,2,0)</f>
        <v>#N/A</v>
      </c>
      <c r="J287" s="98" t="str">
        <f t="shared" si="15"/>
        <v>Estudiantes y Graduados</v>
      </c>
      <c r="K287" s="98" t="s">
        <v>411</v>
      </c>
    </row>
    <row r="288" spans="3:11">
      <c r="C288" s="141"/>
      <c r="D288" s="158"/>
      <c r="E288" s="123"/>
      <c r="F288" s="97">
        <f t="shared" si="14"/>
        <v>0</v>
      </c>
      <c r="G288" s="161"/>
      <c r="H288" s="142"/>
      <c r="I288" s="130" t="e">
        <f>VLOOKUP(H288,Presupuesto!$B$11:$C$565,2,0)</f>
        <v>#N/A</v>
      </c>
      <c r="J288" s="98" t="str">
        <f t="shared" si="15"/>
        <v>Estudiantes y Graduados</v>
      </c>
      <c r="K288" s="98" t="s">
        <v>411</v>
      </c>
    </row>
    <row r="289" spans="3:11">
      <c r="C289" s="141"/>
      <c r="D289" s="158"/>
      <c r="E289" s="123"/>
      <c r="F289" s="97">
        <f t="shared" si="14"/>
        <v>0</v>
      </c>
      <c r="G289" s="161"/>
      <c r="H289" s="142"/>
      <c r="I289" s="130" t="e">
        <f>VLOOKUP(H289,Presupuesto!$B$11:$C$565,2,0)</f>
        <v>#N/A</v>
      </c>
      <c r="J289" s="98" t="str">
        <f t="shared" si="15"/>
        <v>Estudiantes y Graduados</v>
      </c>
      <c r="K289" s="98" t="s">
        <v>411</v>
      </c>
    </row>
    <row r="290" spans="3:11">
      <c r="C290" s="141"/>
      <c r="D290" s="158"/>
      <c r="E290" s="123"/>
      <c r="F290" s="97">
        <f t="shared" si="14"/>
        <v>0</v>
      </c>
      <c r="G290" s="161"/>
      <c r="H290" s="142"/>
      <c r="I290" s="130" t="e">
        <f>VLOOKUP(H290,Presupuesto!$B$11:$C$565,2,0)</f>
        <v>#N/A</v>
      </c>
      <c r="J290" s="98" t="str">
        <f t="shared" si="15"/>
        <v>Estudiantes y Graduados</v>
      </c>
      <c r="K290" s="98" t="s">
        <v>411</v>
      </c>
    </row>
    <row r="291" spans="3:11">
      <c r="C291" s="141"/>
      <c r="D291" s="158"/>
      <c r="E291" s="123"/>
      <c r="F291" s="97">
        <f t="shared" si="14"/>
        <v>0</v>
      </c>
      <c r="G291" s="161"/>
      <c r="H291" s="142"/>
      <c r="I291" s="130" t="e">
        <f>VLOOKUP(H291,Presupuesto!$B$11:$C$565,2,0)</f>
        <v>#N/A</v>
      </c>
      <c r="J291" s="98" t="str">
        <f t="shared" si="15"/>
        <v>Estudiantes y Graduados</v>
      </c>
      <c r="K291" s="98" t="s">
        <v>411</v>
      </c>
    </row>
    <row r="292" spans="3:11">
      <c r="C292" s="141"/>
      <c r="D292" s="158"/>
      <c r="E292" s="123"/>
      <c r="F292" s="97">
        <f t="shared" si="14"/>
        <v>0</v>
      </c>
      <c r="G292" s="161"/>
      <c r="H292" s="142"/>
      <c r="I292" s="130" t="e">
        <f>VLOOKUP(H292,Presupuesto!$B$11:$C$565,2,0)</f>
        <v>#N/A</v>
      </c>
      <c r="J292" s="98" t="str">
        <f t="shared" si="15"/>
        <v>Estudiantes y Graduados</v>
      </c>
      <c r="K292" s="98" t="s">
        <v>411</v>
      </c>
    </row>
    <row r="293" spans="3:11">
      <c r="C293" s="141"/>
      <c r="D293" s="158"/>
      <c r="E293" s="123"/>
      <c r="F293" s="97">
        <f t="shared" si="14"/>
        <v>0</v>
      </c>
      <c r="G293" s="161"/>
      <c r="H293" s="142"/>
      <c r="I293" s="130" t="e">
        <f>VLOOKUP(H293,Presupuesto!$B$11:$C$565,2,0)</f>
        <v>#N/A</v>
      </c>
      <c r="J293" s="98" t="str">
        <f t="shared" si="15"/>
        <v>Estudiantes y Graduados</v>
      </c>
      <c r="K293" s="98" t="s">
        <v>411</v>
      </c>
    </row>
    <row r="294" spans="3:11">
      <c r="C294" s="141"/>
      <c r="D294" s="158"/>
      <c r="E294" s="123"/>
      <c r="F294" s="97">
        <f t="shared" si="14"/>
        <v>0</v>
      </c>
      <c r="G294" s="161"/>
      <c r="H294" s="142"/>
      <c r="I294" s="130" t="e">
        <f>VLOOKUP(H294,Presupuesto!$B$11:$C$565,2,0)</f>
        <v>#N/A</v>
      </c>
      <c r="J294" s="98" t="str">
        <f t="shared" si="15"/>
        <v>Estudiantes y Graduados</v>
      </c>
      <c r="K294" s="98" t="s">
        <v>411</v>
      </c>
    </row>
    <row r="295" spans="3:11">
      <c r="C295" s="141"/>
      <c r="D295" s="158"/>
      <c r="E295" s="123"/>
      <c r="F295" s="97">
        <f t="shared" si="14"/>
        <v>0</v>
      </c>
      <c r="G295" s="161"/>
      <c r="H295" s="142"/>
      <c r="I295" s="130" t="e">
        <f>VLOOKUP(H295,Presupuesto!$B$11:$C$565,2,0)</f>
        <v>#N/A</v>
      </c>
      <c r="J295" s="98" t="str">
        <f t="shared" si="15"/>
        <v>Estudiantes y Graduados</v>
      </c>
      <c r="K295" s="98" t="s">
        <v>411</v>
      </c>
    </row>
    <row r="296" spans="3:11">
      <c r="C296" s="141"/>
      <c r="D296" s="158"/>
      <c r="E296" s="123"/>
      <c r="F296" s="97">
        <f t="shared" si="14"/>
        <v>0</v>
      </c>
      <c r="G296" s="161"/>
      <c r="H296" s="142"/>
      <c r="I296" s="130" t="e">
        <f>VLOOKUP(H296,Presupuesto!$B$11:$C$565,2,0)</f>
        <v>#N/A</v>
      </c>
      <c r="J296" s="98" t="str">
        <f t="shared" si="15"/>
        <v>Estudiantes y Graduados</v>
      </c>
      <c r="K296" s="98" t="s">
        <v>411</v>
      </c>
    </row>
    <row r="297" spans="3:11">
      <c r="C297" s="141"/>
      <c r="D297" s="158"/>
      <c r="E297" s="123"/>
      <c r="F297" s="97">
        <f t="shared" si="14"/>
        <v>0</v>
      </c>
      <c r="G297" s="161"/>
      <c r="H297" s="142"/>
      <c r="I297" s="130" t="e">
        <f>VLOOKUP(H297,Presupuesto!$B$11:$C$565,2,0)</f>
        <v>#N/A</v>
      </c>
      <c r="J297" s="98" t="str">
        <f t="shared" si="15"/>
        <v>Estudiantes y Graduados</v>
      </c>
      <c r="K297" s="98" t="s">
        <v>411</v>
      </c>
    </row>
    <row r="298" spans="3:11">
      <c r="C298" s="141"/>
      <c r="D298" s="158"/>
      <c r="E298" s="123"/>
      <c r="F298" s="97">
        <f t="shared" si="14"/>
        <v>0</v>
      </c>
      <c r="G298" s="161"/>
      <c r="H298" s="142"/>
      <c r="I298" s="130" t="e">
        <f>VLOOKUP(H298,Presupuesto!$B$11:$C$565,2,0)</f>
        <v>#N/A</v>
      </c>
      <c r="J298" s="98" t="str">
        <f t="shared" si="15"/>
        <v>Estudiantes y Graduados</v>
      </c>
      <c r="K298" s="98" t="s">
        <v>411</v>
      </c>
    </row>
    <row r="299" spans="3:11">
      <c r="C299" s="141"/>
      <c r="D299" s="158"/>
      <c r="E299" s="123"/>
      <c r="F299" s="97">
        <f t="shared" si="14"/>
        <v>0</v>
      </c>
      <c r="G299" s="161"/>
      <c r="H299" s="142"/>
      <c r="I299" s="130" t="e">
        <f>VLOOKUP(H299,Presupuesto!$B$11:$C$565,2,0)</f>
        <v>#N/A</v>
      </c>
      <c r="J299" s="98" t="str">
        <f t="shared" si="15"/>
        <v>Estudiantes y Graduados</v>
      </c>
      <c r="K299" s="98" t="s">
        <v>411</v>
      </c>
    </row>
    <row r="300" spans="3:11">
      <c r="C300" s="141"/>
      <c r="D300" s="158"/>
      <c r="E300" s="123"/>
      <c r="F300" s="97">
        <f t="shared" si="14"/>
        <v>0</v>
      </c>
      <c r="G300" s="161"/>
      <c r="H300" s="142"/>
      <c r="I300" s="130" t="e">
        <f>VLOOKUP(H300,Presupuesto!$B$11:$C$565,2,0)</f>
        <v>#N/A</v>
      </c>
      <c r="J300" s="98" t="str">
        <f t="shared" si="15"/>
        <v>Estudiantes y Graduados</v>
      </c>
      <c r="K300" s="98" t="s">
        <v>411</v>
      </c>
    </row>
    <row r="301" spans="3:11">
      <c r="C301" s="141"/>
      <c r="D301" s="158"/>
      <c r="E301" s="123"/>
      <c r="F301" s="97">
        <f t="shared" si="14"/>
        <v>0</v>
      </c>
      <c r="G301" s="161"/>
      <c r="H301" s="142"/>
      <c r="I301" s="130" t="e">
        <f>VLOOKUP(H301,Presupuesto!$B$11:$C$565,2,0)</f>
        <v>#N/A</v>
      </c>
      <c r="J301" s="98" t="str">
        <f t="shared" si="15"/>
        <v>Estudiantes y Graduados</v>
      </c>
      <c r="K301" s="98" t="s">
        <v>411</v>
      </c>
    </row>
    <row r="302" spans="3:11">
      <c r="C302" s="141"/>
      <c r="D302" s="158"/>
      <c r="E302" s="123"/>
      <c r="F302" s="97">
        <f t="shared" si="14"/>
        <v>0</v>
      </c>
      <c r="G302" s="161"/>
      <c r="H302" s="142"/>
      <c r="I302" s="130" t="e">
        <f>VLOOKUP(H302,Presupuesto!$B$11:$C$565,2,0)</f>
        <v>#N/A</v>
      </c>
      <c r="J302" s="98" t="str">
        <f t="shared" si="15"/>
        <v>Estudiantes y Graduados</v>
      </c>
      <c r="K302" s="98" t="s">
        <v>411</v>
      </c>
    </row>
    <row r="303" spans="3:11">
      <c r="C303" s="143"/>
      <c r="D303" s="151"/>
      <c r="E303" s="118"/>
      <c r="F303" s="97">
        <f t="shared" si="14"/>
        <v>0</v>
      </c>
      <c r="G303" s="161"/>
      <c r="H303" s="144"/>
      <c r="I303" s="130" t="e">
        <f>VLOOKUP(H303,Presupuesto!$B$11:$C$565,2,0)</f>
        <v>#N/A</v>
      </c>
      <c r="J303" s="98" t="str">
        <f t="shared" si="15"/>
        <v>Estudiantes y Graduados</v>
      </c>
      <c r="K303" s="98" t="s">
        <v>411</v>
      </c>
    </row>
    <row r="304" spans="3:11">
      <c r="C304" s="143"/>
      <c r="D304" s="151"/>
      <c r="E304" s="118"/>
      <c r="F304" s="97">
        <f t="shared" si="14"/>
        <v>0</v>
      </c>
      <c r="G304" s="161"/>
      <c r="H304" s="144"/>
      <c r="I304" s="130" t="e">
        <f>VLOOKUP(H304,Presupuesto!$B$11:$C$565,2,0)</f>
        <v>#N/A</v>
      </c>
      <c r="J304" s="98" t="str">
        <f t="shared" si="15"/>
        <v>Estudiantes y Graduados</v>
      </c>
      <c r="K304" s="98" t="s">
        <v>411</v>
      </c>
    </row>
    <row r="305" spans="3:11">
      <c r="C305" s="143"/>
      <c r="D305" s="151"/>
      <c r="E305" s="118"/>
      <c r="F305" s="97">
        <f t="shared" si="14"/>
        <v>0</v>
      </c>
      <c r="G305" s="161"/>
      <c r="H305" s="144"/>
      <c r="I305" s="130" t="e">
        <f>VLOOKUP(H305,Presupuesto!$B$11:$C$565,2,0)</f>
        <v>#N/A</v>
      </c>
      <c r="J305" s="98" t="str">
        <f t="shared" si="15"/>
        <v>Estudiantes y Graduados</v>
      </c>
      <c r="K305" s="98" t="s">
        <v>411</v>
      </c>
    </row>
    <row r="306" spans="3:11">
      <c r="C306" s="143"/>
      <c r="D306" s="151"/>
      <c r="E306" s="118"/>
      <c r="F306" s="97">
        <f t="shared" si="14"/>
        <v>0</v>
      </c>
      <c r="G306" s="161"/>
      <c r="H306" s="144"/>
      <c r="I306" s="130" t="e">
        <f>VLOOKUP(H306,Presupuesto!$B$11:$C$565,2,0)</f>
        <v>#N/A</v>
      </c>
      <c r="J306" s="98" t="str">
        <f t="shared" si="15"/>
        <v>Estudiantes y Graduados</v>
      </c>
      <c r="K306" s="98" t="s">
        <v>411</v>
      </c>
    </row>
    <row r="307" spans="3:11">
      <c r="C307" s="143"/>
      <c r="D307" s="151"/>
      <c r="E307" s="118"/>
      <c r="F307" s="97">
        <f t="shared" si="14"/>
        <v>0</v>
      </c>
      <c r="G307" s="161"/>
      <c r="H307" s="144"/>
      <c r="I307" s="130" t="e">
        <f>VLOOKUP(H307,Presupuesto!$B$11:$C$565,2,0)</f>
        <v>#N/A</v>
      </c>
      <c r="J307" s="98" t="str">
        <f t="shared" si="15"/>
        <v>Estudiantes y Graduados</v>
      </c>
      <c r="K307" s="98" t="s">
        <v>411</v>
      </c>
    </row>
    <row r="308" spans="3:11">
      <c r="C308" s="143"/>
      <c r="D308" s="151"/>
      <c r="E308" s="118"/>
      <c r="F308" s="97">
        <f t="shared" si="14"/>
        <v>0</v>
      </c>
      <c r="G308" s="161"/>
      <c r="H308" s="144"/>
      <c r="I308" s="130" t="e">
        <f>VLOOKUP(H308,Presupuesto!$B$11:$C$565,2,0)</f>
        <v>#N/A</v>
      </c>
      <c r="J308" s="98" t="str">
        <f t="shared" si="15"/>
        <v>Estudiantes y Graduados</v>
      </c>
      <c r="K308" s="98" t="s">
        <v>411</v>
      </c>
    </row>
    <row r="309" spans="3:11">
      <c r="C309" s="143"/>
      <c r="D309" s="151"/>
      <c r="E309" s="118"/>
      <c r="F309" s="97">
        <f t="shared" si="14"/>
        <v>0</v>
      </c>
      <c r="G309" s="161"/>
      <c r="H309" s="144"/>
      <c r="I309" s="130" t="e">
        <f>VLOOKUP(H309,Presupuesto!$B$11:$C$565,2,0)</f>
        <v>#N/A</v>
      </c>
      <c r="J309" s="98" t="str">
        <f t="shared" si="15"/>
        <v>Estudiantes y Graduados</v>
      </c>
      <c r="K309" s="98" t="s">
        <v>411</v>
      </c>
    </row>
    <row r="310" spans="3:11">
      <c r="C310" s="143"/>
      <c r="D310" s="151"/>
      <c r="E310" s="118"/>
      <c r="F310" s="97">
        <f t="shared" si="14"/>
        <v>0</v>
      </c>
      <c r="G310" s="161"/>
      <c r="H310" s="144"/>
      <c r="I310" s="130" t="e">
        <f>VLOOKUP(H310,Presupuesto!$B$11:$C$565,2,0)</f>
        <v>#N/A</v>
      </c>
      <c r="J310" s="98" t="str">
        <f t="shared" si="15"/>
        <v>Estudiantes y Graduados</v>
      </c>
      <c r="K310" s="98" t="s">
        <v>411</v>
      </c>
    </row>
    <row r="311" spans="3:11">
      <c r="C311" s="145"/>
      <c r="D311" s="151"/>
      <c r="E311" s="118"/>
      <c r="F311" s="97">
        <f t="shared" si="14"/>
        <v>0</v>
      </c>
      <c r="G311" s="161"/>
      <c r="H311" s="146"/>
      <c r="I311" s="130" t="e">
        <f>VLOOKUP(H311,Presupuesto!$B$11:$C$565,2,0)</f>
        <v>#N/A</v>
      </c>
      <c r="J311" s="98" t="str">
        <f t="shared" si="15"/>
        <v>Estudiantes y Graduados</v>
      </c>
      <c r="K311" s="98" t="s">
        <v>402</v>
      </c>
    </row>
    <row r="312" spans="3:11">
      <c r="C312" s="145"/>
      <c r="D312" s="151"/>
      <c r="E312" s="118"/>
      <c r="F312" s="97">
        <f t="shared" si="14"/>
        <v>0</v>
      </c>
      <c r="G312" s="161"/>
      <c r="H312" s="146"/>
      <c r="I312" s="130" t="e">
        <f>VLOOKUP(H312,Presupuesto!$B$11:$C$565,2,0)</f>
        <v>#N/A</v>
      </c>
      <c r="J312" s="98" t="str">
        <f t="shared" si="15"/>
        <v>Estudiantes y Graduados</v>
      </c>
      <c r="K312" s="98" t="s">
        <v>411</v>
      </c>
    </row>
    <row r="313" spans="3:11">
      <c r="C313" s="145"/>
      <c r="D313" s="151"/>
      <c r="E313" s="118"/>
      <c r="F313" s="97">
        <f t="shared" si="14"/>
        <v>0</v>
      </c>
      <c r="G313" s="161"/>
      <c r="H313" s="146"/>
      <c r="I313" s="130" t="e">
        <f>VLOOKUP(H313,Presupuesto!$B$11:$C$565,2,0)</f>
        <v>#N/A</v>
      </c>
      <c r="J313" s="98" t="str">
        <f t="shared" si="15"/>
        <v>Estudiantes y Graduados</v>
      </c>
      <c r="K313" s="98" t="s">
        <v>411</v>
      </c>
    </row>
    <row r="314" spans="3:11">
      <c r="C314" s="145"/>
      <c r="D314" s="151"/>
      <c r="E314" s="118"/>
      <c r="F314" s="97">
        <f t="shared" si="14"/>
        <v>0</v>
      </c>
      <c r="G314" s="161"/>
      <c r="H314" s="146"/>
      <c r="I314" s="130" t="e">
        <f>VLOOKUP(H314,Presupuesto!$B$11:$C$565,2,0)</f>
        <v>#N/A</v>
      </c>
      <c r="J314" s="98" t="str">
        <f t="shared" si="15"/>
        <v>Estudiantes y Graduados</v>
      </c>
      <c r="K314" s="98" t="s">
        <v>411</v>
      </c>
    </row>
    <row r="315" spans="3:11" ht="15.75" thickBot="1">
      <c r="C315" s="147"/>
      <c r="D315" s="159"/>
      <c r="E315" s="103"/>
      <c r="F315" s="105">
        <f t="shared" si="14"/>
        <v>0</v>
      </c>
      <c r="G315" s="162"/>
      <c r="H315" s="148"/>
      <c r="I315" s="132" t="e">
        <f>VLOOKUP(H315,Presupuesto!$B$11:$C$565,2,0)</f>
        <v>#N/A</v>
      </c>
      <c r="J315" s="106" t="str">
        <f t="shared" si="15"/>
        <v>Estudiantes y Graduados</v>
      </c>
      <c r="K315" s="124" t="s">
        <v>393</v>
      </c>
    </row>
    <row r="317" spans="3:11" ht="15.75" thickBot="1">
      <c r="F317" s="90"/>
      <c r="G317" s="89"/>
      <c r="H317" s="90"/>
      <c r="I317" s="90"/>
    </row>
    <row r="318" spans="3:11" ht="15.75" thickBot="1">
      <c r="C318" s="157" t="s">
        <v>53</v>
      </c>
      <c r="D318" s="373">
        <f>SUM(F325:F359)</f>
        <v>0</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391</v>
      </c>
      <c r="D321" s="369" t="str">
        <f>'5. Estudiantes y Graduados'!F17</f>
        <v>5.a.8</v>
      </c>
      <c r="E321" s="93"/>
      <c r="F321" s="93"/>
      <c r="G321" s="93"/>
      <c r="H321" s="76"/>
      <c r="I321" s="76"/>
      <c r="J321" s="76"/>
      <c r="K321" s="112"/>
    </row>
    <row r="322" spans="3:11" ht="18.7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322" s="31"/>
      <c r="E322" s="93"/>
      <c r="F322" s="93"/>
      <c r="G322" s="93"/>
      <c r="H322" s="76"/>
      <c r="I322" s="76"/>
      <c r="J322" s="76"/>
      <c r="K322" s="112"/>
    </row>
    <row r="323" spans="3:11" ht="15.75" thickBot="1">
      <c r="F323" s="93"/>
      <c r="G323" s="76"/>
      <c r="H323" s="76"/>
      <c r="I323" s="76"/>
    </row>
    <row r="324" spans="3:11" ht="30.75" thickBot="1">
      <c r="C324" s="129" t="s">
        <v>44</v>
      </c>
      <c r="D324" s="129" t="s">
        <v>55</v>
      </c>
      <c r="E324" s="136" t="s">
        <v>57</v>
      </c>
      <c r="F324" s="135" t="s">
        <v>27</v>
      </c>
      <c r="G324" s="133" t="s">
        <v>130</v>
      </c>
      <c r="H324" s="136" t="s">
        <v>46</v>
      </c>
      <c r="I324" s="133" t="s">
        <v>131</v>
      </c>
      <c r="J324" s="133" t="s">
        <v>409</v>
      </c>
      <c r="K324" s="133" t="s">
        <v>410</v>
      </c>
    </row>
    <row r="325" spans="3:11">
      <c r="C325" s="220" t="s">
        <v>438</v>
      </c>
      <c r="D325" s="221"/>
      <c r="E325" s="219">
        <f>HLOOKUP(C325,$AH$2:$BU$3,2,0)</f>
        <v>620</v>
      </c>
      <c r="F325" s="97">
        <f t="shared" ref="F325:F359" si="16">D325*E325</f>
        <v>0</v>
      </c>
      <c r="G325" s="161"/>
      <c r="H325" s="142"/>
      <c r="I325" s="130" t="e">
        <f>VLOOKUP(H325,Presupuesto!$B$11:$C$565,2,0)</f>
        <v>#N/A</v>
      </c>
      <c r="J325" s="218" t="s">
        <v>1359</v>
      </c>
      <c r="K325" s="98" t="s">
        <v>393</v>
      </c>
    </row>
    <row r="326" spans="3:11">
      <c r="C326" s="141"/>
      <c r="D326" s="158"/>
      <c r="E326" s="123"/>
      <c r="F326" s="97">
        <f t="shared" si="16"/>
        <v>0</v>
      </c>
      <c r="G326" s="161"/>
      <c r="H326" s="142"/>
      <c r="I326" s="130" t="e">
        <f>VLOOKUP(H326,Presupuesto!$B$11:$C$565,2,0)</f>
        <v>#N/A</v>
      </c>
      <c r="J326" s="98" t="str">
        <f>$J$325</f>
        <v>Estudiantes y Graduados</v>
      </c>
      <c r="K326" s="98" t="s">
        <v>411</v>
      </c>
    </row>
    <row r="327" spans="3:11">
      <c r="C327" s="141"/>
      <c r="D327" s="158"/>
      <c r="E327" s="123"/>
      <c r="F327" s="97">
        <f t="shared" si="16"/>
        <v>0</v>
      </c>
      <c r="G327" s="161"/>
      <c r="H327" s="142"/>
      <c r="I327" s="130" t="e">
        <f>VLOOKUP(H327,Presupuesto!$B$11:$C$565,2,0)</f>
        <v>#N/A</v>
      </c>
      <c r="J327" s="98" t="str">
        <f t="shared" ref="J327:J359" si="17">$J$325</f>
        <v>Estudiantes y Graduados</v>
      </c>
      <c r="K327" s="98" t="s">
        <v>411</v>
      </c>
    </row>
    <row r="328" spans="3:11">
      <c r="C328" s="141"/>
      <c r="D328" s="158"/>
      <c r="E328" s="123"/>
      <c r="F328" s="97">
        <f t="shared" si="16"/>
        <v>0</v>
      </c>
      <c r="G328" s="161"/>
      <c r="H328" s="142"/>
      <c r="I328" s="130" t="e">
        <f>VLOOKUP(H328,Presupuesto!$B$11:$C$565,2,0)</f>
        <v>#N/A</v>
      </c>
      <c r="J328" s="98" t="str">
        <f t="shared" si="17"/>
        <v>Estudiantes y Graduados</v>
      </c>
      <c r="K328" s="98" t="s">
        <v>411</v>
      </c>
    </row>
    <row r="329" spans="3:11">
      <c r="C329" s="141"/>
      <c r="D329" s="158"/>
      <c r="E329" s="123"/>
      <c r="F329" s="97">
        <f t="shared" si="16"/>
        <v>0</v>
      </c>
      <c r="G329" s="161"/>
      <c r="H329" s="142"/>
      <c r="I329" s="130" t="e">
        <f>VLOOKUP(H329,Presupuesto!$B$11:$C$565,2,0)</f>
        <v>#N/A</v>
      </c>
      <c r="J329" s="98" t="str">
        <f t="shared" si="17"/>
        <v>Estudiantes y Graduados</v>
      </c>
      <c r="K329" s="98" t="s">
        <v>411</v>
      </c>
    </row>
    <row r="330" spans="3:11">
      <c r="C330" s="141"/>
      <c r="D330" s="158"/>
      <c r="E330" s="123"/>
      <c r="F330" s="97">
        <f t="shared" si="16"/>
        <v>0</v>
      </c>
      <c r="G330" s="161"/>
      <c r="H330" s="142"/>
      <c r="I330" s="130" t="e">
        <f>VLOOKUP(H330,Presupuesto!$B$11:$C$565,2,0)</f>
        <v>#N/A</v>
      </c>
      <c r="J330" s="98" t="str">
        <f t="shared" si="17"/>
        <v>Estudiantes y Graduados</v>
      </c>
      <c r="K330" s="98" t="s">
        <v>400</v>
      </c>
    </row>
    <row r="331" spans="3:11">
      <c r="C331" s="141"/>
      <c r="D331" s="158"/>
      <c r="E331" s="123"/>
      <c r="F331" s="97">
        <f t="shared" si="16"/>
        <v>0</v>
      </c>
      <c r="G331" s="161"/>
      <c r="H331" s="142"/>
      <c r="I331" s="130" t="e">
        <f>VLOOKUP(H331,Presupuesto!$B$11:$C$565,2,0)</f>
        <v>#N/A</v>
      </c>
      <c r="J331" s="98" t="str">
        <f t="shared" si="17"/>
        <v>Estudiantes y Graduados</v>
      </c>
      <c r="K331" s="98" t="s">
        <v>411</v>
      </c>
    </row>
    <row r="332" spans="3:11">
      <c r="C332" s="141"/>
      <c r="D332" s="158"/>
      <c r="E332" s="123"/>
      <c r="F332" s="97">
        <f t="shared" si="16"/>
        <v>0</v>
      </c>
      <c r="G332" s="161"/>
      <c r="H332" s="142"/>
      <c r="I332" s="130" t="e">
        <f>VLOOKUP(H332,Presupuesto!$B$11:$C$565,2,0)</f>
        <v>#N/A</v>
      </c>
      <c r="J332" s="98" t="str">
        <f t="shared" si="17"/>
        <v>Estudiantes y Graduados</v>
      </c>
      <c r="K332" s="98" t="s">
        <v>411</v>
      </c>
    </row>
    <row r="333" spans="3:11">
      <c r="C333" s="141"/>
      <c r="D333" s="158"/>
      <c r="E333" s="123"/>
      <c r="F333" s="97">
        <f t="shared" si="16"/>
        <v>0</v>
      </c>
      <c r="G333" s="161"/>
      <c r="H333" s="142"/>
      <c r="I333" s="130" t="e">
        <f>VLOOKUP(H333,Presupuesto!$B$11:$C$565,2,0)</f>
        <v>#N/A</v>
      </c>
      <c r="J333" s="98" t="str">
        <f t="shared" si="17"/>
        <v>Estudiantes y Graduados</v>
      </c>
      <c r="K333" s="98" t="s">
        <v>411</v>
      </c>
    </row>
    <row r="334" spans="3:11">
      <c r="C334" s="141"/>
      <c r="D334" s="158"/>
      <c r="E334" s="123"/>
      <c r="F334" s="97">
        <f t="shared" si="16"/>
        <v>0</v>
      </c>
      <c r="G334" s="161"/>
      <c r="H334" s="142"/>
      <c r="I334" s="130" t="e">
        <f>VLOOKUP(H334,Presupuesto!$B$11:$C$565,2,0)</f>
        <v>#N/A</v>
      </c>
      <c r="J334" s="98" t="str">
        <f t="shared" si="17"/>
        <v>Estudiantes y Graduados</v>
      </c>
      <c r="K334" s="98" t="s">
        <v>411</v>
      </c>
    </row>
    <row r="335" spans="3:11">
      <c r="C335" s="141"/>
      <c r="D335" s="158"/>
      <c r="E335" s="123"/>
      <c r="F335" s="97">
        <f t="shared" si="16"/>
        <v>0</v>
      </c>
      <c r="G335" s="161"/>
      <c r="H335" s="142"/>
      <c r="I335" s="130" t="e">
        <f>VLOOKUP(H335,Presupuesto!$B$11:$C$565,2,0)</f>
        <v>#N/A</v>
      </c>
      <c r="J335" s="98" t="str">
        <f t="shared" si="17"/>
        <v>Estudiantes y Graduados</v>
      </c>
      <c r="K335" s="98" t="s">
        <v>411</v>
      </c>
    </row>
    <row r="336" spans="3:11">
      <c r="C336" s="141"/>
      <c r="D336" s="158"/>
      <c r="E336" s="123"/>
      <c r="F336" s="97">
        <f t="shared" si="16"/>
        <v>0</v>
      </c>
      <c r="G336" s="161"/>
      <c r="H336" s="142"/>
      <c r="I336" s="130" t="e">
        <f>VLOOKUP(H336,Presupuesto!$B$11:$C$565,2,0)</f>
        <v>#N/A</v>
      </c>
      <c r="J336" s="98" t="str">
        <f t="shared" si="17"/>
        <v>Estudiantes y Graduados</v>
      </c>
      <c r="K336" s="98" t="s">
        <v>411</v>
      </c>
    </row>
    <row r="337" spans="3:11">
      <c r="C337" s="141"/>
      <c r="D337" s="158"/>
      <c r="E337" s="123"/>
      <c r="F337" s="97">
        <f t="shared" si="16"/>
        <v>0</v>
      </c>
      <c r="G337" s="161"/>
      <c r="H337" s="142"/>
      <c r="I337" s="130" t="e">
        <f>VLOOKUP(H337,Presupuesto!$B$11:$C$565,2,0)</f>
        <v>#N/A</v>
      </c>
      <c r="J337" s="98" t="str">
        <f t="shared" si="17"/>
        <v>Estudiantes y Graduados</v>
      </c>
      <c r="K337" s="98" t="s">
        <v>411</v>
      </c>
    </row>
    <row r="338" spans="3:11">
      <c r="C338" s="141"/>
      <c r="D338" s="158"/>
      <c r="E338" s="123"/>
      <c r="F338" s="97">
        <f t="shared" si="16"/>
        <v>0</v>
      </c>
      <c r="G338" s="161"/>
      <c r="H338" s="142"/>
      <c r="I338" s="130" t="e">
        <f>VLOOKUP(H338,Presupuesto!$B$11:$C$565,2,0)</f>
        <v>#N/A</v>
      </c>
      <c r="J338" s="98" t="str">
        <f t="shared" si="17"/>
        <v>Estudiantes y Graduados</v>
      </c>
      <c r="K338" s="98" t="s">
        <v>411</v>
      </c>
    </row>
    <row r="339" spans="3:11">
      <c r="C339" s="141"/>
      <c r="D339" s="158"/>
      <c r="E339" s="123"/>
      <c r="F339" s="97">
        <f t="shared" si="16"/>
        <v>0</v>
      </c>
      <c r="G339" s="161"/>
      <c r="H339" s="142"/>
      <c r="I339" s="130" t="e">
        <f>VLOOKUP(H339,Presupuesto!$B$11:$C$565,2,0)</f>
        <v>#N/A</v>
      </c>
      <c r="J339" s="98" t="str">
        <f t="shared" si="17"/>
        <v>Estudiantes y Graduados</v>
      </c>
      <c r="K339" s="98" t="s">
        <v>411</v>
      </c>
    </row>
    <row r="340" spans="3:11">
      <c r="C340" s="141"/>
      <c r="D340" s="158"/>
      <c r="E340" s="123"/>
      <c r="F340" s="97">
        <f t="shared" si="16"/>
        <v>0</v>
      </c>
      <c r="G340" s="161"/>
      <c r="H340" s="142"/>
      <c r="I340" s="130" t="e">
        <f>VLOOKUP(H340,Presupuesto!$B$11:$C$565,2,0)</f>
        <v>#N/A</v>
      </c>
      <c r="J340" s="98" t="str">
        <f t="shared" si="17"/>
        <v>Estudiantes y Graduados</v>
      </c>
      <c r="K340" s="98" t="s">
        <v>411</v>
      </c>
    </row>
    <row r="341" spans="3:11">
      <c r="C341" s="141"/>
      <c r="D341" s="158"/>
      <c r="E341" s="123"/>
      <c r="F341" s="97">
        <f t="shared" si="16"/>
        <v>0</v>
      </c>
      <c r="G341" s="161"/>
      <c r="H341" s="142"/>
      <c r="I341" s="130" t="e">
        <f>VLOOKUP(H341,Presupuesto!$B$11:$C$565,2,0)</f>
        <v>#N/A</v>
      </c>
      <c r="J341" s="98" t="str">
        <f t="shared" si="17"/>
        <v>Estudiantes y Graduados</v>
      </c>
      <c r="K341" s="98" t="s">
        <v>411</v>
      </c>
    </row>
    <row r="342" spans="3:11">
      <c r="C342" s="141"/>
      <c r="D342" s="158"/>
      <c r="E342" s="123"/>
      <c r="F342" s="97">
        <f t="shared" si="16"/>
        <v>0</v>
      </c>
      <c r="G342" s="161"/>
      <c r="H342" s="142"/>
      <c r="I342" s="130" t="e">
        <f>VLOOKUP(H342,Presupuesto!$B$11:$C$565,2,0)</f>
        <v>#N/A</v>
      </c>
      <c r="J342" s="98" t="str">
        <f t="shared" si="17"/>
        <v>Estudiantes y Graduados</v>
      </c>
      <c r="K342" s="98" t="s">
        <v>411</v>
      </c>
    </row>
    <row r="343" spans="3:11">
      <c r="C343" s="141"/>
      <c r="D343" s="158"/>
      <c r="E343" s="123"/>
      <c r="F343" s="97">
        <f t="shared" si="16"/>
        <v>0</v>
      </c>
      <c r="G343" s="161"/>
      <c r="H343" s="142"/>
      <c r="I343" s="130" t="e">
        <f>VLOOKUP(H343,Presupuesto!$B$11:$C$565,2,0)</f>
        <v>#N/A</v>
      </c>
      <c r="J343" s="98" t="str">
        <f t="shared" si="17"/>
        <v>Estudiantes y Graduados</v>
      </c>
      <c r="K343" s="98" t="s">
        <v>411</v>
      </c>
    </row>
    <row r="344" spans="3:11">
      <c r="C344" s="141"/>
      <c r="D344" s="158"/>
      <c r="E344" s="123"/>
      <c r="F344" s="97">
        <f t="shared" si="16"/>
        <v>0</v>
      </c>
      <c r="G344" s="161"/>
      <c r="H344" s="142"/>
      <c r="I344" s="130" t="e">
        <f>VLOOKUP(H344,Presupuesto!$B$11:$C$565,2,0)</f>
        <v>#N/A</v>
      </c>
      <c r="J344" s="98" t="str">
        <f t="shared" si="17"/>
        <v>Estudiantes y Graduados</v>
      </c>
      <c r="K344" s="98" t="s">
        <v>411</v>
      </c>
    </row>
    <row r="345" spans="3:11">
      <c r="C345" s="141"/>
      <c r="D345" s="158"/>
      <c r="E345" s="123"/>
      <c r="F345" s="97">
        <f t="shared" si="16"/>
        <v>0</v>
      </c>
      <c r="G345" s="161"/>
      <c r="H345" s="142"/>
      <c r="I345" s="130" t="e">
        <f>VLOOKUP(H345,Presupuesto!$B$11:$C$565,2,0)</f>
        <v>#N/A</v>
      </c>
      <c r="J345" s="98" t="str">
        <f t="shared" si="17"/>
        <v>Estudiantes y Graduados</v>
      </c>
      <c r="K345" s="98" t="s">
        <v>411</v>
      </c>
    </row>
    <row r="346" spans="3:11">
      <c r="C346" s="141"/>
      <c r="D346" s="158"/>
      <c r="E346" s="123"/>
      <c r="F346" s="97">
        <f t="shared" si="16"/>
        <v>0</v>
      </c>
      <c r="G346" s="161"/>
      <c r="H346" s="142"/>
      <c r="I346" s="130" t="e">
        <f>VLOOKUP(H346,Presupuesto!$B$11:$C$565,2,0)</f>
        <v>#N/A</v>
      </c>
      <c r="J346" s="98" t="str">
        <f t="shared" si="17"/>
        <v>Estudiantes y Graduados</v>
      </c>
      <c r="K346" s="98" t="s">
        <v>411</v>
      </c>
    </row>
    <row r="347" spans="3:11">
      <c r="C347" s="143"/>
      <c r="D347" s="151"/>
      <c r="E347" s="118"/>
      <c r="F347" s="97">
        <f t="shared" si="16"/>
        <v>0</v>
      </c>
      <c r="G347" s="161"/>
      <c r="H347" s="144"/>
      <c r="I347" s="130" t="e">
        <f>VLOOKUP(H347,Presupuesto!$B$11:$C$565,2,0)</f>
        <v>#N/A</v>
      </c>
      <c r="J347" s="98" t="str">
        <f t="shared" si="17"/>
        <v>Estudiantes y Graduados</v>
      </c>
      <c r="K347" s="98" t="s">
        <v>411</v>
      </c>
    </row>
    <row r="348" spans="3:11">
      <c r="C348" s="143"/>
      <c r="D348" s="151"/>
      <c r="E348" s="118"/>
      <c r="F348" s="97">
        <f t="shared" si="16"/>
        <v>0</v>
      </c>
      <c r="G348" s="161"/>
      <c r="H348" s="144"/>
      <c r="I348" s="130" t="e">
        <f>VLOOKUP(H348,Presupuesto!$B$11:$C$565,2,0)</f>
        <v>#N/A</v>
      </c>
      <c r="J348" s="98" t="str">
        <f t="shared" si="17"/>
        <v>Estudiantes y Graduados</v>
      </c>
      <c r="K348" s="98" t="s">
        <v>411</v>
      </c>
    </row>
    <row r="349" spans="3:11">
      <c r="C349" s="143"/>
      <c r="D349" s="151"/>
      <c r="E349" s="118"/>
      <c r="F349" s="97">
        <f t="shared" si="16"/>
        <v>0</v>
      </c>
      <c r="G349" s="161"/>
      <c r="H349" s="144"/>
      <c r="I349" s="130" t="e">
        <f>VLOOKUP(H349,Presupuesto!$B$11:$C$565,2,0)</f>
        <v>#N/A</v>
      </c>
      <c r="J349" s="98" t="str">
        <f t="shared" si="17"/>
        <v>Estudiantes y Graduados</v>
      </c>
      <c r="K349" s="98" t="s">
        <v>411</v>
      </c>
    </row>
    <row r="350" spans="3:11">
      <c r="C350" s="143"/>
      <c r="D350" s="151"/>
      <c r="E350" s="118"/>
      <c r="F350" s="97">
        <f t="shared" si="16"/>
        <v>0</v>
      </c>
      <c r="G350" s="161"/>
      <c r="H350" s="144"/>
      <c r="I350" s="130" t="e">
        <f>VLOOKUP(H350,Presupuesto!$B$11:$C$565,2,0)</f>
        <v>#N/A</v>
      </c>
      <c r="J350" s="98" t="str">
        <f t="shared" si="17"/>
        <v>Estudiantes y Graduados</v>
      </c>
      <c r="K350" s="98" t="s">
        <v>411</v>
      </c>
    </row>
    <row r="351" spans="3:11">
      <c r="C351" s="143"/>
      <c r="D351" s="151"/>
      <c r="E351" s="118"/>
      <c r="F351" s="97">
        <f t="shared" si="16"/>
        <v>0</v>
      </c>
      <c r="G351" s="161"/>
      <c r="H351" s="144"/>
      <c r="I351" s="130" t="e">
        <f>VLOOKUP(H351,Presupuesto!$B$11:$C$565,2,0)</f>
        <v>#N/A</v>
      </c>
      <c r="J351" s="98" t="str">
        <f t="shared" si="17"/>
        <v>Estudiantes y Graduados</v>
      </c>
      <c r="K351" s="98" t="s">
        <v>411</v>
      </c>
    </row>
    <row r="352" spans="3:11">
      <c r="C352" s="143"/>
      <c r="D352" s="151"/>
      <c r="E352" s="118"/>
      <c r="F352" s="97">
        <f t="shared" si="16"/>
        <v>0</v>
      </c>
      <c r="G352" s="161"/>
      <c r="H352" s="144"/>
      <c r="I352" s="130" t="e">
        <f>VLOOKUP(H352,Presupuesto!$B$11:$C$565,2,0)</f>
        <v>#N/A</v>
      </c>
      <c r="J352" s="98" t="str">
        <f t="shared" si="17"/>
        <v>Estudiantes y Graduados</v>
      </c>
      <c r="K352" s="98" t="s">
        <v>411</v>
      </c>
    </row>
    <row r="353" spans="3:11">
      <c r="C353" s="143"/>
      <c r="D353" s="151"/>
      <c r="E353" s="118"/>
      <c r="F353" s="97">
        <f t="shared" si="16"/>
        <v>0</v>
      </c>
      <c r="G353" s="161"/>
      <c r="H353" s="144"/>
      <c r="I353" s="130" t="e">
        <f>VLOOKUP(H353,Presupuesto!$B$11:$C$565,2,0)</f>
        <v>#N/A</v>
      </c>
      <c r="J353" s="98" t="str">
        <f t="shared" si="17"/>
        <v>Estudiantes y Graduados</v>
      </c>
      <c r="K353" s="98" t="s">
        <v>411</v>
      </c>
    </row>
    <row r="354" spans="3:11">
      <c r="C354" s="143"/>
      <c r="D354" s="151"/>
      <c r="E354" s="118"/>
      <c r="F354" s="97">
        <f t="shared" si="16"/>
        <v>0</v>
      </c>
      <c r="G354" s="161"/>
      <c r="H354" s="144"/>
      <c r="I354" s="130" t="e">
        <f>VLOOKUP(H354,Presupuesto!$B$11:$C$565,2,0)</f>
        <v>#N/A</v>
      </c>
      <c r="J354" s="98" t="str">
        <f t="shared" si="17"/>
        <v>Estudiantes y Graduados</v>
      </c>
      <c r="K354" s="98" t="s">
        <v>411</v>
      </c>
    </row>
    <row r="355" spans="3:11">
      <c r="C355" s="145"/>
      <c r="D355" s="151"/>
      <c r="E355" s="118"/>
      <c r="F355" s="97">
        <f t="shared" si="16"/>
        <v>0</v>
      </c>
      <c r="G355" s="161"/>
      <c r="H355" s="146"/>
      <c r="I355" s="130" t="e">
        <f>VLOOKUP(H355,Presupuesto!$B$11:$C$565,2,0)</f>
        <v>#N/A</v>
      </c>
      <c r="J355" s="98" t="str">
        <f t="shared" si="17"/>
        <v>Estudiantes y Graduados</v>
      </c>
      <c r="K355" s="98" t="s">
        <v>402</v>
      </c>
    </row>
    <row r="356" spans="3:11">
      <c r="C356" s="145"/>
      <c r="D356" s="151"/>
      <c r="E356" s="118"/>
      <c r="F356" s="97">
        <f t="shared" si="16"/>
        <v>0</v>
      </c>
      <c r="G356" s="161"/>
      <c r="H356" s="146"/>
      <c r="I356" s="130" t="e">
        <f>VLOOKUP(H356,Presupuesto!$B$11:$C$565,2,0)</f>
        <v>#N/A</v>
      </c>
      <c r="J356" s="98" t="str">
        <f t="shared" si="17"/>
        <v>Estudiantes y Graduados</v>
      </c>
      <c r="K356" s="98" t="s">
        <v>411</v>
      </c>
    </row>
    <row r="357" spans="3:11">
      <c r="C357" s="145"/>
      <c r="D357" s="151"/>
      <c r="E357" s="118"/>
      <c r="F357" s="97">
        <f t="shared" si="16"/>
        <v>0</v>
      </c>
      <c r="G357" s="161"/>
      <c r="H357" s="146"/>
      <c r="I357" s="130" t="e">
        <f>VLOOKUP(H357,Presupuesto!$B$11:$C$565,2,0)</f>
        <v>#N/A</v>
      </c>
      <c r="J357" s="98" t="str">
        <f t="shared" si="17"/>
        <v>Estudiantes y Graduados</v>
      </c>
      <c r="K357" s="98" t="s">
        <v>411</v>
      </c>
    </row>
    <row r="358" spans="3:11">
      <c r="C358" s="145"/>
      <c r="D358" s="151"/>
      <c r="E358" s="118"/>
      <c r="F358" s="97">
        <f t="shared" si="16"/>
        <v>0</v>
      </c>
      <c r="G358" s="161"/>
      <c r="H358" s="146"/>
      <c r="I358" s="130" t="e">
        <f>VLOOKUP(H358,Presupuesto!$B$11:$C$565,2,0)</f>
        <v>#N/A</v>
      </c>
      <c r="J358" s="98" t="str">
        <f t="shared" si="17"/>
        <v>Estudiantes y Graduados</v>
      </c>
      <c r="K358" s="98" t="s">
        <v>411</v>
      </c>
    </row>
    <row r="359" spans="3:11" ht="15.75" thickBot="1">
      <c r="C359" s="147"/>
      <c r="D359" s="159"/>
      <c r="E359" s="103"/>
      <c r="F359" s="105">
        <f t="shared" si="16"/>
        <v>0</v>
      </c>
      <c r="G359" s="162"/>
      <c r="H359" s="148"/>
      <c r="I359" s="132" t="e">
        <f>VLOOKUP(H359,Presupuesto!$B$11:$C$565,2,0)</f>
        <v>#N/A</v>
      </c>
      <c r="J359" s="106" t="str">
        <f t="shared" si="17"/>
        <v>Estudiantes y Graduados</v>
      </c>
      <c r="K359" s="124" t="s">
        <v>393</v>
      </c>
    </row>
    <row r="362" spans="3:11" ht="15.75" thickBot="1"/>
    <row r="363" spans="3:11" ht="15.75" thickBot="1">
      <c r="C363" s="157" t="s">
        <v>53</v>
      </c>
      <c r="D363" s="373">
        <f>SUM(F370:F404)</f>
        <v>1565200</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391</v>
      </c>
      <c r="D366" s="369" t="str">
        <f>'5. Estudiantes y Graduados'!F18</f>
        <v>5.a.9</v>
      </c>
      <c r="E366" s="93"/>
      <c r="F366" s="93"/>
      <c r="G366" s="93"/>
      <c r="H366" s="76"/>
      <c r="I366" s="76"/>
      <c r="J366" s="76"/>
      <c r="K366" s="112"/>
    </row>
    <row r="367" spans="3:11" ht="18.7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367" s="31"/>
      <c r="E367" s="93"/>
      <c r="F367" s="93"/>
      <c r="G367" s="93"/>
      <c r="H367" s="76"/>
      <c r="I367" s="76"/>
      <c r="J367" s="76"/>
      <c r="K367" s="112"/>
    </row>
    <row r="368" spans="3:11" ht="15.75" thickBot="1">
      <c r="F368" s="93"/>
      <c r="G368" s="76"/>
      <c r="H368" s="76"/>
      <c r="I368" s="76"/>
    </row>
    <row r="369" spans="3:11" ht="30.75" thickBot="1">
      <c r="C369" s="129" t="s">
        <v>44</v>
      </c>
      <c r="D369" s="129" t="s">
        <v>55</v>
      </c>
      <c r="E369" s="136" t="s">
        <v>57</v>
      </c>
      <c r="F369" s="135" t="s">
        <v>27</v>
      </c>
      <c r="G369" s="133" t="s">
        <v>130</v>
      </c>
      <c r="H369" s="136" t="s">
        <v>46</v>
      </c>
      <c r="I369" s="133" t="s">
        <v>131</v>
      </c>
      <c r="J369" s="133" t="s">
        <v>409</v>
      </c>
      <c r="K369" s="133" t="s">
        <v>410</v>
      </c>
    </row>
    <row r="370" spans="3:11">
      <c r="C370" s="220" t="s">
        <v>438</v>
      </c>
      <c r="D370" s="221"/>
      <c r="E370" s="219">
        <f>HLOOKUP(C370,$AH$2:$BU$3,2,0)</f>
        <v>620</v>
      </c>
      <c r="F370" s="97">
        <f t="shared" ref="F370:F404" si="18">D370*E370</f>
        <v>0</v>
      </c>
      <c r="G370" s="161"/>
      <c r="H370" s="142"/>
      <c r="I370" s="130" t="e">
        <f>VLOOKUP(H370,Presupuesto!$B$11:$C$565,2,0)</f>
        <v>#N/A</v>
      </c>
      <c r="J370" s="218" t="s">
        <v>1359</v>
      </c>
      <c r="K370" s="98" t="s">
        <v>393</v>
      </c>
    </row>
    <row r="371" spans="3:11">
      <c r="C371" s="529" t="s">
        <v>675</v>
      </c>
      <c r="D371" s="158">
        <v>1</v>
      </c>
      <c r="E371" s="123">
        <v>50000</v>
      </c>
      <c r="F371" s="97">
        <f t="shared" si="18"/>
        <v>50000</v>
      </c>
      <c r="G371" s="161" t="s">
        <v>128</v>
      </c>
      <c r="H371" s="142" t="s">
        <v>674</v>
      </c>
      <c r="I371" s="130" t="str">
        <f>VLOOKUP(H371,Presupuesto!$B$11:$C$565,2,0)</f>
        <v>MANTEN. Y REPARACION EQUIPO DE COMPUTACION</v>
      </c>
      <c r="J371" s="98" t="str">
        <f>$J$370</f>
        <v>Estudiantes y Graduados</v>
      </c>
      <c r="K371" s="98" t="s">
        <v>411</v>
      </c>
    </row>
    <row r="372" spans="3:11">
      <c r="C372" s="529" t="s">
        <v>681</v>
      </c>
      <c r="D372" s="158">
        <v>1</v>
      </c>
      <c r="E372" s="123">
        <v>86000</v>
      </c>
      <c r="F372" s="97">
        <f t="shared" si="18"/>
        <v>86000</v>
      </c>
      <c r="G372" s="161" t="s">
        <v>128</v>
      </c>
      <c r="H372" s="142" t="s">
        <v>680</v>
      </c>
      <c r="I372" s="130" t="str">
        <f>VLOOKUP(H372,Presupuesto!$B$11:$C$565,2,0)</f>
        <v>MANTENIMIENTO Y REPARACION DE OTROS EQUIPOS</v>
      </c>
      <c r="J372" s="98" t="str">
        <f t="shared" ref="J372:J404" si="19">$J$370</f>
        <v>Estudiantes y Graduados</v>
      </c>
      <c r="K372" s="98" t="s">
        <v>411</v>
      </c>
    </row>
    <row r="373" spans="3:11">
      <c r="C373" s="529" t="s">
        <v>711</v>
      </c>
      <c r="D373" s="158">
        <v>1</v>
      </c>
      <c r="E373" s="123">
        <v>15000</v>
      </c>
      <c r="F373" s="97">
        <f t="shared" si="18"/>
        <v>15000</v>
      </c>
      <c r="G373" s="161" t="s">
        <v>128</v>
      </c>
      <c r="H373" s="142" t="s">
        <v>710</v>
      </c>
      <c r="I373" s="130" t="str">
        <f>VLOOKUP(H373,Presupuesto!$B$11:$C$565,2,0)</f>
        <v>SERVICIO DE TRANSPORTE EVENTUALES</v>
      </c>
      <c r="J373" s="98" t="str">
        <f t="shared" si="19"/>
        <v>Estudiantes y Graduados</v>
      </c>
      <c r="K373" s="98" t="s">
        <v>411</v>
      </c>
    </row>
    <row r="374" spans="3:11">
      <c r="C374" s="529" t="s">
        <v>717</v>
      </c>
      <c r="D374" s="158">
        <v>1</v>
      </c>
      <c r="E374" s="123">
        <v>10000</v>
      </c>
      <c r="F374" s="97">
        <f t="shared" si="18"/>
        <v>10000</v>
      </c>
      <c r="G374" s="161" t="s">
        <v>128</v>
      </c>
      <c r="H374" s="142" t="s">
        <v>716</v>
      </c>
      <c r="I374" s="130" t="str">
        <f>VLOOKUP(H374,Presupuesto!$B$11:$C$565,2,0)</f>
        <v>SERVICIOS DE IMPRENTA PUBLIC.Y REPRODUCCION</v>
      </c>
      <c r="J374" s="98" t="str">
        <f t="shared" si="19"/>
        <v>Estudiantes y Graduados</v>
      </c>
      <c r="K374" s="98" t="s">
        <v>411</v>
      </c>
    </row>
    <row r="375" spans="3:11">
      <c r="C375" s="529" t="s">
        <v>729</v>
      </c>
      <c r="D375" s="158">
        <v>1</v>
      </c>
      <c r="E375" s="123">
        <v>25000</v>
      </c>
      <c r="F375" s="97">
        <f t="shared" si="18"/>
        <v>25000</v>
      </c>
      <c r="G375" s="161" t="s">
        <v>128</v>
      </c>
      <c r="H375" s="142" t="s">
        <v>730</v>
      </c>
      <c r="I375" s="130" t="str">
        <f>VLOOKUP(H375,Presupuesto!$B$11:$C$565,2,0)</f>
        <v>PUBLICIDAD Y PROPAGANDA</v>
      </c>
      <c r="J375" s="98" t="str">
        <f t="shared" si="19"/>
        <v>Estudiantes y Graduados</v>
      </c>
      <c r="K375" s="98" t="s">
        <v>400</v>
      </c>
    </row>
    <row r="376" spans="3:11">
      <c r="C376" s="529" t="s">
        <v>743</v>
      </c>
      <c r="D376" s="158">
        <v>1</v>
      </c>
      <c r="E376" s="123">
        <v>15000</v>
      </c>
      <c r="F376" s="97">
        <f t="shared" si="18"/>
        <v>15000</v>
      </c>
      <c r="G376" s="161" t="s">
        <v>128</v>
      </c>
      <c r="H376" s="142" t="s">
        <v>742</v>
      </c>
      <c r="I376" s="130" t="str">
        <f>VLOOKUP(H376,Presupuesto!$B$11:$C$565,2,0)</f>
        <v>OTROS SERVICIOS COMERCIALES Y FINANCIEROS</v>
      </c>
      <c r="J376" s="98" t="str">
        <f t="shared" si="19"/>
        <v>Estudiantes y Graduados</v>
      </c>
      <c r="K376" s="98" t="s">
        <v>411</v>
      </c>
    </row>
    <row r="377" spans="3:11">
      <c r="C377" s="529" t="s">
        <v>749</v>
      </c>
      <c r="D377" s="158">
        <v>1</v>
      </c>
      <c r="E377" s="123">
        <v>60000</v>
      </c>
      <c r="F377" s="97">
        <f t="shared" si="18"/>
        <v>60000</v>
      </c>
      <c r="G377" s="161" t="s">
        <v>128</v>
      </c>
      <c r="H377" s="142" t="s">
        <v>748</v>
      </c>
      <c r="I377" s="130" t="str">
        <f>VLOOKUP(H377,Presupuesto!$B$11:$C$565,2,0)</f>
        <v>PASAJES NACIONALES</v>
      </c>
      <c r="J377" s="98" t="str">
        <f t="shared" si="19"/>
        <v>Estudiantes y Graduados</v>
      </c>
      <c r="K377" s="98" t="s">
        <v>411</v>
      </c>
    </row>
    <row r="378" spans="3:11">
      <c r="C378" s="529" t="s">
        <v>755</v>
      </c>
      <c r="D378" s="158">
        <v>1</v>
      </c>
      <c r="E378" s="123"/>
      <c r="F378" s="97">
        <f t="shared" si="18"/>
        <v>0</v>
      </c>
      <c r="G378" s="161" t="s">
        <v>128</v>
      </c>
      <c r="H378" s="142" t="s">
        <v>754</v>
      </c>
      <c r="I378" s="130" t="str">
        <f>VLOOKUP(H378,Presupuesto!$B$11:$C$565,2,0)</f>
        <v>PASAJES AL EXTERIOR</v>
      </c>
      <c r="J378" s="98" t="str">
        <f t="shared" si="19"/>
        <v>Estudiantes y Graduados</v>
      </c>
      <c r="K378" s="98" t="s">
        <v>411</v>
      </c>
    </row>
    <row r="379" spans="3:11">
      <c r="C379" s="529" t="s">
        <v>761</v>
      </c>
      <c r="D379" s="158">
        <v>1</v>
      </c>
      <c r="E379" s="123">
        <v>300000</v>
      </c>
      <c r="F379" s="97">
        <f t="shared" si="18"/>
        <v>300000</v>
      </c>
      <c r="G379" s="161" t="s">
        <v>128</v>
      </c>
      <c r="H379" s="142" t="s">
        <v>760</v>
      </c>
      <c r="I379" s="130" t="str">
        <f>VLOOKUP(H379,Presupuesto!$B$11:$C$565,2,0)</f>
        <v>VIATICOS NACIONALES</v>
      </c>
      <c r="J379" s="98" t="str">
        <f t="shared" si="19"/>
        <v>Estudiantes y Graduados</v>
      </c>
      <c r="K379" s="98" t="s">
        <v>411</v>
      </c>
    </row>
    <row r="380" spans="3:11">
      <c r="C380" s="529" t="s">
        <v>765</v>
      </c>
      <c r="D380" s="158">
        <v>1</v>
      </c>
      <c r="E380" s="123"/>
      <c r="F380" s="97">
        <f t="shared" si="18"/>
        <v>0</v>
      </c>
      <c r="G380" s="161" t="s">
        <v>128</v>
      </c>
      <c r="H380" s="142" t="s">
        <v>766</v>
      </c>
      <c r="I380" s="130" t="str">
        <f>VLOOKUP(H380,Presupuesto!$B$11:$C$565,2,0)</f>
        <v>VIATICOS AL EXTERIOR</v>
      </c>
      <c r="J380" s="98" t="str">
        <f t="shared" si="19"/>
        <v>Estudiantes y Graduados</v>
      </c>
      <c r="K380" s="98" t="s">
        <v>411</v>
      </c>
    </row>
    <row r="381" spans="3:11">
      <c r="C381" s="529" t="s">
        <v>792</v>
      </c>
      <c r="D381" s="158">
        <v>1</v>
      </c>
      <c r="E381" s="123">
        <v>34200</v>
      </c>
      <c r="F381" s="97">
        <f t="shared" si="18"/>
        <v>34200</v>
      </c>
      <c r="G381" s="161" t="s">
        <v>128</v>
      </c>
      <c r="H381" s="142" t="s">
        <v>791</v>
      </c>
      <c r="I381" s="130" t="str">
        <f>VLOOKUP(H381,Presupuesto!$B$11:$C$565,2,0)</f>
        <v>ALIMENTOS B EBIDAS PARA PERSONAS</v>
      </c>
      <c r="J381" s="98" t="str">
        <f t="shared" si="19"/>
        <v>Estudiantes y Graduados</v>
      </c>
      <c r="K381" s="98" t="s">
        <v>411</v>
      </c>
    </row>
    <row r="382" spans="3:11">
      <c r="C382" s="529" t="s">
        <v>843</v>
      </c>
      <c r="D382" s="158">
        <v>1</v>
      </c>
      <c r="E382" s="123">
        <v>3500</v>
      </c>
      <c r="F382" s="97">
        <f t="shared" si="18"/>
        <v>3500</v>
      </c>
      <c r="G382" s="161" t="s">
        <v>128</v>
      </c>
      <c r="H382" s="142" t="s">
        <v>842</v>
      </c>
      <c r="I382" s="130" t="str">
        <f>VLOOKUP(H382,Presupuesto!$B$11:$C$565,2,0)</f>
        <v>MADERA CORCHO Y SUS MANUFACTURAS</v>
      </c>
      <c r="J382" s="98" t="str">
        <f t="shared" si="19"/>
        <v>Estudiantes y Graduados</v>
      </c>
      <c r="K382" s="98" t="s">
        <v>411</v>
      </c>
    </row>
    <row r="383" spans="3:11">
      <c r="C383" s="529" t="s">
        <v>815</v>
      </c>
      <c r="D383" s="158">
        <v>1</v>
      </c>
      <c r="E383" s="123">
        <v>60000</v>
      </c>
      <c r="F383" s="97">
        <f t="shared" si="18"/>
        <v>60000</v>
      </c>
      <c r="G383" s="161" t="s">
        <v>128</v>
      </c>
      <c r="H383" s="142" t="s">
        <v>814</v>
      </c>
      <c r="I383" s="130" t="str">
        <f>VLOOKUP(H383,Presupuesto!$B$11:$C$565,2,0)</f>
        <v>PAPEL DE ESCRITORIO</v>
      </c>
      <c r="J383" s="98" t="str">
        <f t="shared" si="19"/>
        <v>Estudiantes y Graduados</v>
      </c>
      <c r="K383" s="98" t="s">
        <v>411</v>
      </c>
    </row>
    <row r="384" spans="3:11">
      <c r="C384" s="529" t="s">
        <v>817</v>
      </c>
      <c r="D384" s="158">
        <v>1</v>
      </c>
      <c r="E384" s="123">
        <v>50000</v>
      </c>
      <c r="F384" s="97">
        <f t="shared" si="18"/>
        <v>50000</v>
      </c>
      <c r="G384" s="161" t="s">
        <v>128</v>
      </c>
      <c r="H384" s="142" t="s">
        <v>816</v>
      </c>
      <c r="I384" s="130" t="str">
        <f>VLOOKUP(H384,Presupuesto!$B$11:$C$565,2,0)</f>
        <v>PAPEL PARA COMPUTACION</v>
      </c>
      <c r="J384" s="98" t="str">
        <f t="shared" si="19"/>
        <v>Estudiantes y Graduados</v>
      </c>
      <c r="K384" s="98" t="s">
        <v>411</v>
      </c>
    </row>
    <row r="385" spans="3:11">
      <c r="C385" s="529" t="s">
        <v>819</v>
      </c>
      <c r="D385" s="158">
        <v>1</v>
      </c>
      <c r="E385" s="123">
        <v>15000</v>
      </c>
      <c r="F385" s="97">
        <f t="shared" si="18"/>
        <v>15000</v>
      </c>
      <c r="G385" s="161" t="s">
        <v>128</v>
      </c>
      <c r="H385" s="142" t="s">
        <v>818</v>
      </c>
      <c r="I385" s="130" t="str">
        <f>VLOOKUP(H385,Presupuesto!$B$11:$C$565,2,0)</f>
        <v>PRODUCTOS DE ARTES GRAFICAS</v>
      </c>
      <c r="J385" s="98" t="str">
        <f t="shared" si="19"/>
        <v>Estudiantes y Graduados</v>
      </c>
      <c r="K385" s="98" t="s">
        <v>411</v>
      </c>
    </row>
    <row r="386" spans="3:11">
      <c r="C386" s="529" t="s">
        <v>821</v>
      </c>
      <c r="D386" s="158">
        <v>1</v>
      </c>
      <c r="E386" s="123">
        <v>75000</v>
      </c>
      <c r="F386" s="97">
        <f t="shared" si="18"/>
        <v>75000</v>
      </c>
      <c r="G386" s="161" t="s">
        <v>128</v>
      </c>
      <c r="H386" s="142" t="s">
        <v>820</v>
      </c>
      <c r="I386" s="130" t="str">
        <f>VLOOKUP(H386,Presupuesto!$B$11:$C$565,2,0)</f>
        <v>PRODUCTOS PAPEL Y CARTON</v>
      </c>
      <c r="J386" s="98" t="str">
        <f t="shared" si="19"/>
        <v>Estudiantes y Graduados</v>
      </c>
      <c r="K386" s="98" t="s">
        <v>411</v>
      </c>
    </row>
    <row r="387" spans="3:11">
      <c r="C387" s="529" t="s">
        <v>823</v>
      </c>
      <c r="D387" s="158">
        <v>1</v>
      </c>
      <c r="E387" s="123">
        <v>25000</v>
      </c>
      <c r="F387" s="97">
        <f t="shared" si="18"/>
        <v>25000</v>
      </c>
      <c r="G387" s="161" t="s">
        <v>128</v>
      </c>
      <c r="H387" s="142" t="s">
        <v>822</v>
      </c>
      <c r="I387" s="130" t="str">
        <f>VLOOKUP(H387,Presupuesto!$B$11:$C$565,2,0)</f>
        <v>OTROS PRODUCTOS DE PAPEL CARTON</v>
      </c>
      <c r="J387" s="98" t="str">
        <f t="shared" si="19"/>
        <v>Estudiantes y Graduados</v>
      </c>
      <c r="K387" s="98" t="s">
        <v>411</v>
      </c>
    </row>
    <row r="388" spans="3:11">
      <c r="C388" s="529" t="s">
        <v>855</v>
      </c>
      <c r="D388" s="158">
        <v>1</v>
      </c>
      <c r="E388" s="123">
        <v>5000</v>
      </c>
      <c r="F388" s="97">
        <f t="shared" si="18"/>
        <v>5000</v>
      </c>
      <c r="G388" s="161" t="s">
        <v>128</v>
      </c>
      <c r="H388" s="142" t="s">
        <v>854</v>
      </c>
      <c r="I388" s="130" t="str">
        <f>VLOOKUP(H388,Presupuesto!$B$11:$C$565,2,0)</f>
        <v>ELEMENTOS Y COMPUESTOS QUIMICOS</v>
      </c>
      <c r="J388" s="98" t="str">
        <f t="shared" si="19"/>
        <v>Estudiantes y Graduados</v>
      </c>
      <c r="K388" s="98" t="s">
        <v>411</v>
      </c>
    </row>
    <row r="389" spans="3:11">
      <c r="C389" s="529" t="s">
        <v>866</v>
      </c>
      <c r="D389" s="158">
        <v>1</v>
      </c>
      <c r="E389" s="123">
        <v>5000</v>
      </c>
      <c r="F389" s="97">
        <f t="shared" si="18"/>
        <v>5000</v>
      </c>
      <c r="G389" s="161" t="s">
        <v>128</v>
      </c>
      <c r="H389" s="142" t="s">
        <v>865</v>
      </c>
      <c r="I389" s="130" t="str">
        <f>VLOOKUP(H389,Presupuesto!$B$11:$C$565,2,0)</f>
        <v>INSECTICIDAS, FUMIGANTES Y OTROS</v>
      </c>
      <c r="J389" s="98" t="str">
        <f t="shared" si="19"/>
        <v>Estudiantes y Graduados</v>
      </c>
      <c r="K389" s="98" t="s">
        <v>411</v>
      </c>
    </row>
    <row r="390" spans="3:11">
      <c r="C390" s="529" t="s">
        <v>868</v>
      </c>
      <c r="D390" s="158">
        <v>1</v>
      </c>
      <c r="E390" s="123">
        <v>195000</v>
      </c>
      <c r="F390" s="97">
        <f t="shared" si="18"/>
        <v>195000</v>
      </c>
      <c r="G390" s="161" t="s">
        <v>128</v>
      </c>
      <c r="H390" s="142" t="s">
        <v>867</v>
      </c>
      <c r="I390" s="130" t="str">
        <f>VLOOKUP(H390,Presupuesto!$B$11:$C$565,2,0)</f>
        <v>TINTES, PINTURAS Y COLORANTES</v>
      </c>
      <c r="J390" s="98" t="str">
        <f t="shared" si="19"/>
        <v>Estudiantes y Graduados</v>
      </c>
      <c r="K390" s="98" t="s">
        <v>411</v>
      </c>
    </row>
    <row r="391" spans="3:11">
      <c r="C391" s="529" t="s">
        <v>871</v>
      </c>
      <c r="D391" s="158">
        <v>1</v>
      </c>
      <c r="E391" s="123">
        <v>10000</v>
      </c>
      <c r="F391" s="97">
        <f t="shared" si="18"/>
        <v>10000</v>
      </c>
      <c r="G391" s="161" t="s">
        <v>128</v>
      </c>
      <c r="H391" s="142" t="s">
        <v>870</v>
      </c>
      <c r="I391" s="130" t="str">
        <f>VLOOKUP(H391,Presupuesto!$B$11:$C$565,2,0)</f>
        <v>GASOLINA</v>
      </c>
      <c r="J391" s="98" t="str">
        <f t="shared" si="19"/>
        <v>Estudiantes y Graduados</v>
      </c>
      <c r="K391" s="98" t="s">
        <v>411</v>
      </c>
    </row>
    <row r="392" spans="3:11">
      <c r="C392" s="529" t="s">
        <v>873</v>
      </c>
      <c r="D392" s="158">
        <v>1</v>
      </c>
      <c r="E392" s="123">
        <v>25000</v>
      </c>
      <c r="F392" s="97">
        <f t="shared" si="18"/>
        <v>25000</v>
      </c>
      <c r="G392" s="161" t="s">
        <v>128</v>
      </c>
      <c r="H392" s="142" t="s">
        <v>872</v>
      </c>
      <c r="I392" s="130" t="str">
        <f>VLOOKUP(H392,Presupuesto!$B$11:$C$565,2,0)</f>
        <v>DIESEL</v>
      </c>
      <c r="J392" s="98" t="str">
        <f t="shared" si="19"/>
        <v>Estudiantes y Graduados</v>
      </c>
      <c r="K392" s="98" t="s">
        <v>411</v>
      </c>
    </row>
    <row r="393" spans="3:11">
      <c r="C393" s="529" t="s">
        <v>885</v>
      </c>
      <c r="D393" s="158">
        <v>1</v>
      </c>
      <c r="E393" s="123">
        <v>5000</v>
      </c>
      <c r="F393" s="97">
        <f t="shared" si="18"/>
        <v>5000</v>
      </c>
      <c r="G393" s="161" t="s">
        <v>128</v>
      </c>
      <c r="H393" s="142" t="s">
        <v>884</v>
      </c>
      <c r="I393" s="130" t="str">
        <f>VLOOKUP(H393,Presupuesto!$B$11:$C$565,2,0)</f>
        <v>PRODUCTOS DE MATERIAL PLASTICO.</v>
      </c>
      <c r="J393" s="98" t="str">
        <f t="shared" si="19"/>
        <v>Estudiantes y Graduados</v>
      </c>
      <c r="K393" s="98" t="s">
        <v>411</v>
      </c>
    </row>
    <row r="394" spans="3:11">
      <c r="C394" s="529" t="s">
        <v>886</v>
      </c>
      <c r="D394" s="158">
        <v>1</v>
      </c>
      <c r="E394" s="123">
        <v>5000</v>
      </c>
      <c r="F394" s="97">
        <f t="shared" si="18"/>
        <v>5000</v>
      </c>
      <c r="G394" s="161" t="s">
        <v>128</v>
      </c>
      <c r="H394" s="142" t="s">
        <v>324</v>
      </c>
      <c r="I394" s="130" t="str">
        <f>VLOOKUP(H394,Presupuesto!$B$11:$C$565,2,0)</f>
        <v>PRODUCTOS QUIMICOS</v>
      </c>
      <c r="J394" s="98" t="str">
        <f t="shared" si="19"/>
        <v>Estudiantes y Graduados</v>
      </c>
      <c r="K394" s="98" t="s">
        <v>411</v>
      </c>
    </row>
    <row r="395" spans="3:11">
      <c r="C395" s="530" t="s">
        <v>897</v>
      </c>
      <c r="D395" s="158">
        <v>1</v>
      </c>
      <c r="E395" s="123">
        <v>5000</v>
      </c>
      <c r="F395" s="97">
        <f t="shared" si="18"/>
        <v>5000</v>
      </c>
      <c r="G395" s="161" t="s">
        <v>128</v>
      </c>
      <c r="H395" s="142" t="s">
        <v>896</v>
      </c>
      <c r="I395" s="130" t="str">
        <f>VLOOKUP(H395,Presupuesto!$B$11:$C$565,2,0)</f>
        <v>PRODUCTOS FERROSOS</v>
      </c>
      <c r="J395" s="98" t="str">
        <f t="shared" si="19"/>
        <v>Estudiantes y Graduados</v>
      </c>
      <c r="K395" s="98" t="s">
        <v>411</v>
      </c>
    </row>
    <row r="396" spans="3:11">
      <c r="C396" s="529" t="s">
        <v>959</v>
      </c>
      <c r="D396" s="158">
        <v>1</v>
      </c>
      <c r="E396" s="123">
        <v>5000</v>
      </c>
      <c r="F396" s="97">
        <f t="shared" si="18"/>
        <v>5000</v>
      </c>
      <c r="G396" s="161" t="s">
        <v>128</v>
      </c>
      <c r="H396" s="142" t="s">
        <v>906</v>
      </c>
      <c r="I396" s="130" t="str">
        <f>VLOOKUP(H396,Presupuesto!$B$11:$C$565,2,0)</f>
        <v>OTROS PRODUCTOS METALICOS</v>
      </c>
      <c r="J396" s="98" t="str">
        <f t="shared" si="19"/>
        <v>Estudiantes y Graduados</v>
      </c>
      <c r="K396" s="98" t="s">
        <v>411</v>
      </c>
    </row>
    <row r="397" spans="3:11">
      <c r="C397" s="529" t="s">
        <v>961</v>
      </c>
      <c r="D397" s="158">
        <v>1</v>
      </c>
      <c r="E397" s="123">
        <v>7000</v>
      </c>
      <c r="F397" s="97">
        <f t="shared" si="18"/>
        <v>7000</v>
      </c>
      <c r="G397" s="161" t="s">
        <v>128</v>
      </c>
      <c r="H397" s="142" t="s">
        <v>906</v>
      </c>
      <c r="I397" s="130" t="str">
        <f>VLOOKUP(H397,Presupuesto!$B$11:$C$565,2,0)</f>
        <v>OTROS PRODUCTOS METALICOS</v>
      </c>
      <c r="J397" s="98" t="str">
        <f t="shared" si="19"/>
        <v>Estudiantes y Graduados</v>
      </c>
      <c r="K397" s="98" t="s">
        <v>411</v>
      </c>
    </row>
    <row r="398" spans="3:11">
      <c r="C398" s="529" t="s">
        <v>963</v>
      </c>
      <c r="D398" s="158">
        <v>1</v>
      </c>
      <c r="E398" s="123">
        <v>18000</v>
      </c>
      <c r="F398" s="97">
        <f t="shared" si="18"/>
        <v>18000</v>
      </c>
      <c r="G398" s="161" t="s">
        <v>128</v>
      </c>
      <c r="H398" s="142" t="s">
        <v>906</v>
      </c>
      <c r="I398" s="130" t="str">
        <f>VLOOKUP(H398,Presupuesto!$B$11:$C$565,2,0)</f>
        <v>OTROS PRODUCTOS METALICOS</v>
      </c>
      <c r="J398" s="98" t="str">
        <f t="shared" si="19"/>
        <v>Estudiantes y Graduados</v>
      </c>
      <c r="K398" s="98" t="s">
        <v>411</v>
      </c>
    </row>
    <row r="399" spans="3:11">
      <c r="C399" s="529" t="s">
        <v>913</v>
      </c>
      <c r="D399" s="158">
        <v>1</v>
      </c>
      <c r="E399" s="123">
        <v>8000</v>
      </c>
      <c r="F399" s="97">
        <f t="shared" si="18"/>
        <v>8000</v>
      </c>
      <c r="G399" s="161" t="s">
        <v>128</v>
      </c>
      <c r="H399" s="142" t="s">
        <v>912</v>
      </c>
      <c r="I399" s="130" t="str">
        <f>VLOOKUP(H399,Presupuesto!$B$11:$C$565,2,0)</f>
        <v>PRODUCTOS DE VIDRIO</v>
      </c>
      <c r="J399" s="98" t="str">
        <f t="shared" si="19"/>
        <v>Estudiantes y Graduados</v>
      </c>
      <c r="K399" s="98" t="s">
        <v>411</v>
      </c>
    </row>
    <row r="400" spans="3:11">
      <c r="C400" s="529" t="s">
        <v>939</v>
      </c>
      <c r="D400" s="158">
        <v>1</v>
      </c>
      <c r="E400" s="118">
        <v>6000</v>
      </c>
      <c r="F400" s="97">
        <f t="shared" si="18"/>
        <v>6000</v>
      </c>
      <c r="G400" s="161" t="s">
        <v>128</v>
      </c>
      <c r="H400" s="142" t="s">
        <v>938</v>
      </c>
      <c r="I400" s="130" t="str">
        <f>VLOOKUP(H400,Presupuesto!$B$11:$C$565,2,0)</f>
        <v>ELEMENTOS DE LIMPIEZA</v>
      </c>
      <c r="J400" s="98" t="str">
        <f t="shared" si="19"/>
        <v>Estudiantes y Graduados</v>
      </c>
      <c r="K400" s="98" t="s">
        <v>402</v>
      </c>
    </row>
    <row r="401" spans="3:11">
      <c r="C401" s="529" t="s">
        <v>1752</v>
      </c>
      <c r="D401" s="158">
        <v>1</v>
      </c>
      <c r="E401" s="118">
        <v>40000</v>
      </c>
      <c r="F401" s="97">
        <f t="shared" si="18"/>
        <v>40000</v>
      </c>
      <c r="G401" s="161" t="s">
        <v>128</v>
      </c>
      <c r="H401" s="142" t="s">
        <v>326</v>
      </c>
      <c r="I401" s="130" t="str">
        <f>VLOOKUP(H401,Presupuesto!$B$11:$C$565,2,0)</f>
        <v>UTILES DE ESCRITORIO, OFICINA Y ENZE¥ANZA</v>
      </c>
      <c r="J401" s="98" t="str">
        <f t="shared" si="19"/>
        <v>Estudiantes y Graduados</v>
      </c>
      <c r="K401" s="98" t="s">
        <v>411</v>
      </c>
    </row>
    <row r="402" spans="3:11">
      <c r="C402" s="529" t="s">
        <v>946</v>
      </c>
      <c r="D402" s="158">
        <v>1</v>
      </c>
      <c r="E402" s="118">
        <v>1000</v>
      </c>
      <c r="F402" s="97">
        <f t="shared" si="18"/>
        <v>1000</v>
      </c>
      <c r="G402" s="161" t="s">
        <v>128</v>
      </c>
      <c r="H402" s="142" t="s">
        <v>945</v>
      </c>
      <c r="I402" s="130" t="str">
        <f>VLOOKUP(H402,Presupuesto!$B$11:$C$565,2,0)</f>
        <v>UTILES Y MATERIALES ELECTRICOS</v>
      </c>
      <c r="J402" s="98" t="str">
        <f t="shared" si="19"/>
        <v>Estudiantes y Graduados</v>
      </c>
      <c r="K402" s="98" t="s">
        <v>411</v>
      </c>
    </row>
    <row r="403" spans="3:11">
      <c r="C403" s="529" t="s">
        <v>948</v>
      </c>
      <c r="D403" s="158">
        <v>1</v>
      </c>
      <c r="E403" s="118">
        <v>1500</v>
      </c>
      <c r="F403" s="97">
        <f t="shared" si="18"/>
        <v>1500</v>
      </c>
      <c r="G403" s="161" t="s">
        <v>128</v>
      </c>
      <c r="H403" s="142" t="s">
        <v>947</v>
      </c>
      <c r="I403" s="130" t="str">
        <f>VLOOKUP(H403,Presupuesto!$B$11:$C$565,2,0)</f>
        <v>UTENCILIOS DE COCINA Y COMEDOR</v>
      </c>
      <c r="J403" s="98" t="str">
        <f t="shared" si="19"/>
        <v>Estudiantes y Graduados</v>
      </c>
      <c r="K403" s="98" t="s">
        <v>411</v>
      </c>
    </row>
    <row r="404" spans="3:11" ht="15.75" thickBot="1">
      <c r="C404" s="529" t="s">
        <v>955</v>
      </c>
      <c r="D404" s="158">
        <v>1</v>
      </c>
      <c r="E404" s="118">
        <v>400000</v>
      </c>
      <c r="F404" s="105">
        <f t="shared" si="18"/>
        <v>400000</v>
      </c>
      <c r="G404" s="161" t="s">
        <v>128</v>
      </c>
      <c r="H404" s="142" t="s">
        <v>954</v>
      </c>
      <c r="I404" s="132" t="str">
        <f>VLOOKUP(H404,Presupuesto!$B$11:$C$565,2,0)</f>
        <v>OTROS RESPUESTOS Y ACCESORIOS MENORES</v>
      </c>
      <c r="J404" s="106" t="str">
        <f t="shared" si="19"/>
        <v>Estudiantes y Graduados</v>
      </c>
      <c r="K404" s="124" t="s">
        <v>393</v>
      </c>
    </row>
    <row r="406" spans="3:11" ht="15.75" thickBot="1">
      <c r="F406" s="90"/>
      <c r="G406" s="89"/>
      <c r="H406" s="90"/>
      <c r="I406" s="90"/>
    </row>
    <row r="407" spans="3:11" ht="15.75" thickBot="1">
      <c r="C407" s="157" t="s">
        <v>53</v>
      </c>
      <c r="D407" s="373">
        <f>SUM(F414:F448)</f>
        <v>0</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391</v>
      </c>
      <c r="D410" s="369" t="str">
        <f>'5. Estudiantes y Graduados'!F19</f>
        <v>5.a.10</v>
      </c>
      <c r="E410" s="93"/>
      <c r="F410" s="93"/>
      <c r="G410" s="93"/>
      <c r="H410" s="76"/>
      <c r="I410" s="76"/>
      <c r="J410" s="76"/>
      <c r="K410" s="112"/>
    </row>
    <row r="411" spans="3:11" ht="18.7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Aplicar proceso de reestructuración de personal en la Dirección.</v>
      </c>
      <c r="D411" s="31"/>
      <c r="E411" s="93"/>
      <c r="F411" s="93"/>
      <c r="G411" s="93"/>
      <c r="H411" s="76"/>
      <c r="I411" s="76"/>
      <c r="J411" s="76"/>
      <c r="K411" s="112"/>
    </row>
    <row r="412" spans="3:11" ht="15.75" thickBot="1">
      <c r="F412" s="93"/>
      <c r="G412" s="76"/>
      <c r="H412" s="76"/>
      <c r="I412" s="76"/>
    </row>
    <row r="413" spans="3:11" ht="30.75" thickBot="1">
      <c r="C413" s="129" t="s">
        <v>44</v>
      </c>
      <c r="D413" s="129" t="s">
        <v>55</v>
      </c>
      <c r="E413" s="136" t="s">
        <v>57</v>
      </c>
      <c r="F413" s="135" t="s">
        <v>27</v>
      </c>
      <c r="G413" s="133" t="s">
        <v>130</v>
      </c>
      <c r="H413" s="136" t="s">
        <v>46</v>
      </c>
      <c r="I413" s="133" t="s">
        <v>131</v>
      </c>
      <c r="J413" s="133" t="s">
        <v>409</v>
      </c>
      <c r="K413" s="133" t="s">
        <v>410</v>
      </c>
    </row>
    <row r="414" spans="3:11">
      <c r="C414" s="220" t="s">
        <v>438</v>
      </c>
      <c r="D414" s="221"/>
      <c r="E414" s="219">
        <f>HLOOKUP(C414,$AH$2:$BU$3,2,0)</f>
        <v>620</v>
      </c>
      <c r="F414" s="97">
        <f t="shared" ref="F414:F448" si="20">D414*E414</f>
        <v>0</v>
      </c>
      <c r="G414" s="161"/>
      <c r="H414" s="142"/>
      <c r="I414" s="130" t="e">
        <f>VLOOKUP(H414,Presupuesto!$B$11:$C$565,2,0)</f>
        <v>#N/A</v>
      </c>
      <c r="J414" s="218" t="s">
        <v>1359</v>
      </c>
      <c r="K414" s="98" t="s">
        <v>393</v>
      </c>
    </row>
    <row r="415" spans="3:11">
      <c r="C415" s="141"/>
      <c r="D415" s="158"/>
      <c r="E415" s="123"/>
      <c r="F415" s="97">
        <f t="shared" si="20"/>
        <v>0</v>
      </c>
      <c r="G415" s="161"/>
      <c r="H415" s="142"/>
      <c r="I415" s="130" t="e">
        <f>VLOOKUP(H415,Presupuesto!$B$11:$C$565,2,0)</f>
        <v>#N/A</v>
      </c>
      <c r="J415" s="98" t="str">
        <f>$J$414</f>
        <v>Estudiantes y Graduados</v>
      </c>
      <c r="K415" s="98" t="s">
        <v>411</v>
      </c>
    </row>
    <row r="416" spans="3:11">
      <c r="C416" s="141"/>
      <c r="D416" s="158"/>
      <c r="E416" s="123"/>
      <c r="F416" s="97">
        <f t="shared" si="20"/>
        <v>0</v>
      </c>
      <c r="G416" s="161"/>
      <c r="H416" s="142"/>
      <c r="I416" s="130" t="e">
        <f>VLOOKUP(H416,Presupuesto!$B$11:$C$565,2,0)</f>
        <v>#N/A</v>
      </c>
      <c r="J416" s="98" t="str">
        <f t="shared" ref="J416:J448" si="21">$J$414</f>
        <v>Estudiantes y Graduados</v>
      </c>
      <c r="K416" s="98" t="s">
        <v>411</v>
      </c>
    </row>
    <row r="417" spans="3:11">
      <c r="C417" s="141"/>
      <c r="D417" s="158"/>
      <c r="E417" s="123"/>
      <c r="F417" s="97">
        <f t="shared" si="20"/>
        <v>0</v>
      </c>
      <c r="G417" s="161"/>
      <c r="H417" s="142"/>
      <c r="I417" s="130" t="e">
        <f>VLOOKUP(H417,Presupuesto!$B$11:$C$565,2,0)</f>
        <v>#N/A</v>
      </c>
      <c r="J417" s="98" t="str">
        <f t="shared" si="21"/>
        <v>Estudiantes y Graduados</v>
      </c>
      <c r="K417" s="98" t="s">
        <v>411</v>
      </c>
    </row>
    <row r="418" spans="3:11">
      <c r="C418" s="141"/>
      <c r="D418" s="158"/>
      <c r="E418" s="123"/>
      <c r="F418" s="97">
        <f t="shared" si="20"/>
        <v>0</v>
      </c>
      <c r="G418" s="161"/>
      <c r="H418" s="142"/>
      <c r="I418" s="130" t="e">
        <f>VLOOKUP(H418,Presupuesto!$B$11:$C$565,2,0)</f>
        <v>#N/A</v>
      </c>
      <c r="J418" s="98" t="str">
        <f t="shared" si="21"/>
        <v>Estudiantes y Graduados</v>
      </c>
      <c r="K418" s="98" t="s">
        <v>411</v>
      </c>
    </row>
    <row r="419" spans="3:11">
      <c r="C419" s="141"/>
      <c r="D419" s="158"/>
      <c r="E419" s="123"/>
      <c r="F419" s="97">
        <f t="shared" si="20"/>
        <v>0</v>
      </c>
      <c r="G419" s="161"/>
      <c r="H419" s="142"/>
      <c r="I419" s="130" t="e">
        <f>VLOOKUP(H419,Presupuesto!$B$11:$C$565,2,0)</f>
        <v>#N/A</v>
      </c>
      <c r="J419" s="98" t="str">
        <f t="shared" si="21"/>
        <v>Estudiantes y Graduados</v>
      </c>
      <c r="K419" s="98" t="s">
        <v>400</v>
      </c>
    </row>
    <row r="420" spans="3:11">
      <c r="C420" s="141"/>
      <c r="D420" s="158"/>
      <c r="E420" s="123"/>
      <c r="F420" s="97">
        <f t="shared" si="20"/>
        <v>0</v>
      </c>
      <c r="G420" s="161"/>
      <c r="H420" s="142"/>
      <c r="I420" s="130" t="e">
        <f>VLOOKUP(H420,Presupuesto!$B$11:$C$565,2,0)</f>
        <v>#N/A</v>
      </c>
      <c r="J420" s="98" t="str">
        <f t="shared" si="21"/>
        <v>Estudiantes y Graduados</v>
      </c>
      <c r="K420" s="98" t="s">
        <v>411</v>
      </c>
    </row>
    <row r="421" spans="3:11">
      <c r="C421" s="141"/>
      <c r="D421" s="158"/>
      <c r="E421" s="123"/>
      <c r="F421" s="97">
        <f t="shared" si="20"/>
        <v>0</v>
      </c>
      <c r="G421" s="161"/>
      <c r="H421" s="142"/>
      <c r="I421" s="130" t="e">
        <f>VLOOKUP(H421,Presupuesto!$B$11:$C$565,2,0)</f>
        <v>#N/A</v>
      </c>
      <c r="J421" s="98" t="str">
        <f t="shared" si="21"/>
        <v>Estudiantes y Graduados</v>
      </c>
      <c r="K421" s="98" t="s">
        <v>411</v>
      </c>
    </row>
    <row r="422" spans="3:11">
      <c r="C422" s="141"/>
      <c r="D422" s="158"/>
      <c r="E422" s="123"/>
      <c r="F422" s="97">
        <f t="shared" si="20"/>
        <v>0</v>
      </c>
      <c r="G422" s="161"/>
      <c r="H422" s="142"/>
      <c r="I422" s="130" t="e">
        <f>VLOOKUP(H422,Presupuesto!$B$11:$C$565,2,0)</f>
        <v>#N/A</v>
      </c>
      <c r="J422" s="98" t="str">
        <f t="shared" si="21"/>
        <v>Estudiantes y Graduados</v>
      </c>
      <c r="K422" s="98" t="s">
        <v>411</v>
      </c>
    </row>
    <row r="423" spans="3:11">
      <c r="C423" s="141"/>
      <c r="D423" s="158"/>
      <c r="E423" s="123"/>
      <c r="F423" s="97">
        <f t="shared" si="20"/>
        <v>0</v>
      </c>
      <c r="G423" s="161"/>
      <c r="H423" s="142"/>
      <c r="I423" s="130" t="e">
        <f>VLOOKUP(H423,Presupuesto!$B$11:$C$565,2,0)</f>
        <v>#N/A</v>
      </c>
      <c r="J423" s="98" t="str">
        <f t="shared" si="21"/>
        <v>Estudiantes y Graduados</v>
      </c>
      <c r="K423" s="98" t="s">
        <v>411</v>
      </c>
    </row>
    <row r="424" spans="3:11">
      <c r="C424" s="141"/>
      <c r="D424" s="158"/>
      <c r="E424" s="123"/>
      <c r="F424" s="97">
        <f t="shared" si="20"/>
        <v>0</v>
      </c>
      <c r="G424" s="161"/>
      <c r="H424" s="142"/>
      <c r="I424" s="130" t="e">
        <f>VLOOKUP(H424,Presupuesto!$B$11:$C$565,2,0)</f>
        <v>#N/A</v>
      </c>
      <c r="J424" s="98" t="str">
        <f t="shared" si="21"/>
        <v>Estudiantes y Graduados</v>
      </c>
      <c r="K424" s="98" t="s">
        <v>411</v>
      </c>
    </row>
    <row r="425" spans="3:11">
      <c r="C425" s="141"/>
      <c r="D425" s="158"/>
      <c r="E425" s="123"/>
      <c r="F425" s="97">
        <f t="shared" si="20"/>
        <v>0</v>
      </c>
      <c r="G425" s="161"/>
      <c r="H425" s="142"/>
      <c r="I425" s="130" t="e">
        <f>VLOOKUP(H425,Presupuesto!$B$11:$C$565,2,0)</f>
        <v>#N/A</v>
      </c>
      <c r="J425" s="98" t="str">
        <f t="shared" si="21"/>
        <v>Estudiantes y Graduados</v>
      </c>
      <c r="K425" s="98" t="s">
        <v>411</v>
      </c>
    </row>
    <row r="426" spans="3:11">
      <c r="C426" s="141"/>
      <c r="D426" s="158"/>
      <c r="E426" s="123"/>
      <c r="F426" s="97">
        <f t="shared" si="20"/>
        <v>0</v>
      </c>
      <c r="G426" s="161"/>
      <c r="H426" s="142"/>
      <c r="I426" s="130" t="e">
        <f>VLOOKUP(H426,Presupuesto!$B$11:$C$565,2,0)</f>
        <v>#N/A</v>
      </c>
      <c r="J426" s="98" t="str">
        <f t="shared" si="21"/>
        <v>Estudiantes y Graduados</v>
      </c>
      <c r="K426" s="98" t="s">
        <v>411</v>
      </c>
    </row>
    <row r="427" spans="3:11">
      <c r="C427" s="141"/>
      <c r="D427" s="158"/>
      <c r="E427" s="123"/>
      <c r="F427" s="97">
        <f t="shared" si="20"/>
        <v>0</v>
      </c>
      <c r="G427" s="161"/>
      <c r="H427" s="142"/>
      <c r="I427" s="130" t="e">
        <f>VLOOKUP(H427,Presupuesto!$B$11:$C$565,2,0)</f>
        <v>#N/A</v>
      </c>
      <c r="J427" s="98" t="str">
        <f t="shared" si="21"/>
        <v>Estudiantes y Graduados</v>
      </c>
      <c r="K427" s="98" t="s">
        <v>411</v>
      </c>
    </row>
    <row r="428" spans="3:11">
      <c r="C428" s="141"/>
      <c r="D428" s="158"/>
      <c r="E428" s="123"/>
      <c r="F428" s="97">
        <f t="shared" si="20"/>
        <v>0</v>
      </c>
      <c r="G428" s="161"/>
      <c r="H428" s="142"/>
      <c r="I428" s="130" t="e">
        <f>VLOOKUP(H428,Presupuesto!$B$11:$C$565,2,0)</f>
        <v>#N/A</v>
      </c>
      <c r="J428" s="98" t="str">
        <f t="shared" si="21"/>
        <v>Estudiantes y Graduados</v>
      </c>
      <c r="K428" s="98" t="s">
        <v>411</v>
      </c>
    </row>
    <row r="429" spans="3:11">
      <c r="C429" s="141"/>
      <c r="D429" s="158"/>
      <c r="E429" s="123"/>
      <c r="F429" s="97">
        <f t="shared" si="20"/>
        <v>0</v>
      </c>
      <c r="G429" s="161"/>
      <c r="H429" s="142"/>
      <c r="I429" s="130" t="e">
        <f>VLOOKUP(H429,Presupuesto!$B$11:$C$565,2,0)</f>
        <v>#N/A</v>
      </c>
      <c r="J429" s="98" t="str">
        <f t="shared" si="21"/>
        <v>Estudiantes y Graduados</v>
      </c>
      <c r="K429" s="98" t="s">
        <v>411</v>
      </c>
    </row>
    <row r="430" spans="3:11">
      <c r="C430" s="141"/>
      <c r="D430" s="158"/>
      <c r="E430" s="123"/>
      <c r="F430" s="97">
        <f t="shared" si="20"/>
        <v>0</v>
      </c>
      <c r="G430" s="161"/>
      <c r="H430" s="142"/>
      <c r="I430" s="130" t="e">
        <f>VLOOKUP(H430,Presupuesto!$B$11:$C$565,2,0)</f>
        <v>#N/A</v>
      </c>
      <c r="J430" s="98" t="str">
        <f t="shared" si="21"/>
        <v>Estudiantes y Graduados</v>
      </c>
      <c r="K430" s="98" t="s">
        <v>411</v>
      </c>
    </row>
    <row r="431" spans="3:11">
      <c r="C431" s="141"/>
      <c r="D431" s="158"/>
      <c r="E431" s="123"/>
      <c r="F431" s="97">
        <f t="shared" si="20"/>
        <v>0</v>
      </c>
      <c r="G431" s="161"/>
      <c r="H431" s="142"/>
      <c r="I431" s="130" t="e">
        <f>VLOOKUP(H431,Presupuesto!$B$11:$C$565,2,0)</f>
        <v>#N/A</v>
      </c>
      <c r="J431" s="98" t="str">
        <f t="shared" si="21"/>
        <v>Estudiantes y Graduados</v>
      </c>
      <c r="K431" s="98" t="s">
        <v>411</v>
      </c>
    </row>
    <row r="432" spans="3:11">
      <c r="C432" s="141"/>
      <c r="D432" s="158"/>
      <c r="E432" s="123"/>
      <c r="F432" s="97">
        <f t="shared" si="20"/>
        <v>0</v>
      </c>
      <c r="G432" s="161"/>
      <c r="H432" s="142"/>
      <c r="I432" s="130" t="e">
        <f>VLOOKUP(H432,Presupuesto!$B$11:$C$565,2,0)</f>
        <v>#N/A</v>
      </c>
      <c r="J432" s="98" t="str">
        <f t="shared" si="21"/>
        <v>Estudiantes y Graduados</v>
      </c>
      <c r="K432" s="98" t="s">
        <v>411</v>
      </c>
    </row>
    <row r="433" spans="3:11">
      <c r="C433" s="141"/>
      <c r="D433" s="158"/>
      <c r="E433" s="123"/>
      <c r="F433" s="97">
        <f t="shared" si="20"/>
        <v>0</v>
      </c>
      <c r="G433" s="161"/>
      <c r="H433" s="142"/>
      <c r="I433" s="130" t="e">
        <f>VLOOKUP(H433,Presupuesto!$B$11:$C$565,2,0)</f>
        <v>#N/A</v>
      </c>
      <c r="J433" s="98" t="str">
        <f t="shared" si="21"/>
        <v>Estudiantes y Graduados</v>
      </c>
      <c r="K433" s="98" t="s">
        <v>411</v>
      </c>
    </row>
    <row r="434" spans="3:11">
      <c r="C434" s="141"/>
      <c r="D434" s="158"/>
      <c r="E434" s="123"/>
      <c r="F434" s="97">
        <f t="shared" si="20"/>
        <v>0</v>
      </c>
      <c r="G434" s="161"/>
      <c r="H434" s="142"/>
      <c r="I434" s="130" t="e">
        <f>VLOOKUP(H434,Presupuesto!$B$11:$C$565,2,0)</f>
        <v>#N/A</v>
      </c>
      <c r="J434" s="98" t="str">
        <f t="shared" si="21"/>
        <v>Estudiantes y Graduados</v>
      </c>
      <c r="K434" s="98" t="s">
        <v>411</v>
      </c>
    </row>
    <row r="435" spans="3:11">
      <c r="C435" s="141"/>
      <c r="D435" s="158"/>
      <c r="E435" s="123"/>
      <c r="F435" s="97">
        <f t="shared" si="20"/>
        <v>0</v>
      </c>
      <c r="G435" s="161"/>
      <c r="H435" s="142"/>
      <c r="I435" s="130" t="e">
        <f>VLOOKUP(H435,Presupuesto!$B$11:$C$565,2,0)</f>
        <v>#N/A</v>
      </c>
      <c r="J435" s="98" t="str">
        <f t="shared" si="21"/>
        <v>Estudiantes y Graduados</v>
      </c>
      <c r="K435" s="98" t="s">
        <v>411</v>
      </c>
    </row>
    <row r="436" spans="3:11">
      <c r="C436" s="143"/>
      <c r="D436" s="151"/>
      <c r="E436" s="118"/>
      <c r="F436" s="97">
        <f t="shared" si="20"/>
        <v>0</v>
      </c>
      <c r="G436" s="161"/>
      <c r="H436" s="144"/>
      <c r="I436" s="130" t="e">
        <f>VLOOKUP(H436,Presupuesto!$B$11:$C$565,2,0)</f>
        <v>#N/A</v>
      </c>
      <c r="J436" s="98" t="str">
        <f t="shared" si="21"/>
        <v>Estudiantes y Graduados</v>
      </c>
      <c r="K436" s="98" t="s">
        <v>411</v>
      </c>
    </row>
    <row r="437" spans="3:11">
      <c r="C437" s="143"/>
      <c r="D437" s="151"/>
      <c r="E437" s="118"/>
      <c r="F437" s="97">
        <f t="shared" si="20"/>
        <v>0</v>
      </c>
      <c r="G437" s="161"/>
      <c r="H437" s="144"/>
      <c r="I437" s="130" t="e">
        <f>VLOOKUP(H437,Presupuesto!$B$11:$C$565,2,0)</f>
        <v>#N/A</v>
      </c>
      <c r="J437" s="98" t="str">
        <f t="shared" si="21"/>
        <v>Estudiantes y Graduados</v>
      </c>
      <c r="K437" s="98" t="s">
        <v>411</v>
      </c>
    </row>
    <row r="438" spans="3:11">
      <c r="C438" s="143"/>
      <c r="D438" s="151"/>
      <c r="E438" s="118"/>
      <c r="F438" s="97">
        <f t="shared" si="20"/>
        <v>0</v>
      </c>
      <c r="G438" s="161"/>
      <c r="H438" s="144"/>
      <c r="I438" s="130" t="e">
        <f>VLOOKUP(H438,Presupuesto!$B$11:$C$565,2,0)</f>
        <v>#N/A</v>
      </c>
      <c r="J438" s="98" t="str">
        <f t="shared" si="21"/>
        <v>Estudiantes y Graduados</v>
      </c>
      <c r="K438" s="98" t="s">
        <v>411</v>
      </c>
    </row>
    <row r="439" spans="3:11">
      <c r="C439" s="143"/>
      <c r="D439" s="151"/>
      <c r="E439" s="118"/>
      <c r="F439" s="97">
        <f t="shared" si="20"/>
        <v>0</v>
      </c>
      <c r="G439" s="161"/>
      <c r="H439" s="144"/>
      <c r="I439" s="130" t="e">
        <f>VLOOKUP(H439,Presupuesto!$B$11:$C$565,2,0)</f>
        <v>#N/A</v>
      </c>
      <c r="J439" s="98" t="str">
        <f t="shared" si="21"/>
        <v>Estudiantes y Graduados</v>
      </c>
      <c r="K439" s="98" t="s">
        <v>411</v>
      </c>
    </row>
    <row r="440" spans="3:11">
      <c r="C440" s="143"/>
      <c r="D440" s="151"/>
      <c r="E440" s="118"/>
      <c r="F440" s="97">
        <f t="shared" si="20"/>
        <v>0</v>
      </c>
      <c r="G440" s="161"/>
      <c r="H440" s="144"/>
      <c r="I440" s="130" t="e">
        <f>VLOOKUP(H440,Presupuesto!$B$11:$C$565,2,0)</f>
        <v>#N/A</v>
      </c>
      <c r="J440" s="98" t="str">
        <f t="shared" si="21"/>
        <v>Estudiantes y Graduados</v>
      </c>
      <c r="K440" s="98" t="s">
        <v>411</v>
      </c>
    </row>
    <row r="441" spans="3:11">
      <c r="C441" s="143"/>
      <c r="D441" s="151"/>
      <c r="E441" s="118"/>
      <c r="F441" s="97">
        <f t="shared" si="20"/>
        <v>0</v>
      </c>
      <c r="G441" s="161"/>
      <c r="H441" s="144"/>
      <c r="I441" s="130" t="e">
        <f>VLOOKUP(H441,Presupuesto!$B$11:$C$565,2,0)</f>
        <v>#N/A</v>
      </c>
      <c r="J441" s="98" t="str">
        <f t="shared" si="21"/>
        <v>Estudiantes y Graduados</v>
      </c>
      <c r="K441" s="98" t="s">
        <v>411</v>
      </c>
    </row>
    <row r="442" spans="3:11">
      <c r="C442" s="143"/>
      <c r="D442" s="151"/>
      <c r="E442" s="118"/>
      <c r="F442" s="97">
        <f t="shared" si="20"/>
        <v>0</v>
      </c>
      <c r="G442" s="161"/>
      <c r="H442" s="144"/>
      <c r="I442" s="130" t="e">
        <f>VLOOKUP(H442,Presupuesto!$B$11:$C$565,2,0)</f>
        <v>#N/A</v>
      </c>
      <c r="J442" s="98" t="str">
        <f t="shared" si="21"/>
        <v>Estudiantes y Graduados</v>
      </c>
      <c r="K442" s="98" t="s">
        <v>411</v>
      </c>
    </row>
    <row r="443" spans="3:11">
      <c r="C443" s="143"/>
      <c r="D443" s="151"/>
      <c r="E443" s="118"/>
      <c r="F443" s="97">
        <f t="shared" si="20"/>
        <v>0</v>
      </c>
      <c r="G443" s="161"/>
      <c r="H443" s="144"/>
      <c r="I443" s="130" t="e">
        <f>VLOOKUP(H443,Presupuesto!$B$11:$C$565,2,0)</f>
        <v>#N/A</v>
      </c>
      <c r="J443" s="98" t="str">
        <f t="shared" si="21"/>
        <v>Estudiantes y Graduados</v>
      </c>
      <c r="K443" s="98" t="s">
        <v>411</v>
      </c>
    </row>
    <row r="444" spans="3:11">
      <c r="C444" s="145"/>
      <c r="D444" s="151"/>
      <c r="E444" s="118"/>
      <c r="F444" s="97">
        <f t="shared" si="20"/>
        <v>0</v>
      </c>
      <c r="G444" s="161"/>
      <c r="H444" s="146"/>
      <c r="I444" s="130" t="e">
        <f>VLOOKUP(H444,Presupuesto!$B$11:$C$565,2,0)</f>
        <v>#N/A</v>
      </c>
      <c r="J444" s="98" t="str">
        <f t="shared" si="21"/>
        <v>Estudiantes y Graduados</v>
      </c>
      <c r="K444" s="98" t="s">
        <v>402</v>
      </c>
    </row>
    <row r="445" spans="3:11">
      <c r="C445" s="145"/>
      <c r="D445" s="151"/>
      <c r="E445" s="118"/>
      <c r="F445" s="97">
        <f t="shared" si="20"/>
        <v>0</v>
      </c>
      <c r="G445" s="161"/>
      <c r="H445" s="146"/>
      <c r="I445" s="130" t="e">
        <f>VLOOKUP(H445,Presupuesto!$B$11:$C$565,2,0)</f>
        <v>#N/A</v>
      </c>
      <c r="J445" s="98" t="str">
        <f t="shared" si="21"/>
        <v>Estudiantes y Graduados</v>
      </c>
      <c r="K445" s="98" t="s">
        <v>411</v>
      </c>
    </row>
    <row r="446" spans="3:11">
      <c r="C446" s="145"/>
      <c r="D446" s="151"/>
      <c r="E446" s="118"/>
      <c r="F446" s="97">
        <f t="shared" si="20"/>
        <v>0</v>
      </c>
      <c r="G446" s="161"/>
      <c r="H446" s="146"/>
      <c r="I446" s="130" t="e">
        <f>VLOOKUP(H446,Presupuesto!$B$11:$C$565,2,0)</f>
        <v>#N/A</v>
      </c>
      <c r="J446" s="98" t="str">
        <f t="shared" si="21"/>
        <v>Estudiantes y Graduados</v>
      </c>
      <c r="K446" s="98" t="s">
        <v>411</v>
      </c>
    </row>
    <row r="447" spans="3:11">
      <c r="C447" s="145"/>
      <c r="D447" s="151"/>
      <c r="E447" s="118"/>
      <c r="F447" s="97">
        <f t="shared" si="20"/>
        <v>0</v>
      </c>
      <c r="G447" s="161"/>
      <c r="H447" s="146"/>
      <c r="I447" s="130" t="e">
        <f>VLOOKUP(H447,Presupuesto!$B$11:$C$565,2,0)</f>
        <v>#N/A</v>
      </c>
      <c r="J447" s="98" t="str">
        <f t="shared" si="21"/>
        <v>Estudiantes y Graduados</v>
      </c>
      <c r="K447" s="98" t="s">
        <v>411</v>
      </c>
    </row>
    <row r="448" spans="3:11" ht="15.75" thickBot="1">
      <c r="C448" s="147"/>
      <c r="D448" s="159"/>
      <c r="E448" s="103"/>
      <c r="F448" s="105">
        <f t="shared" si="20"/>
        <v>0</v>
      </c>
      <c r="G448" s="162"/>
      <c r="H448" s="148"/>
      <c r="I448" s="132" t="e">
        <f>VLOOKUP(H448,Presupuesto!$B$11:$C$565,2,0)</f>
        <v>#N/A</v>
      </c>
      <c r="J448" s="106" t="str">
        <f t="shared" si="21"/>
        <v>Estudiantes y Graduados</v>
      </c>
      <c r="K448" s="124" t="s">
        <v>393</v>
      </c>
    </row>
    <row r="450" spans="3:11" ht="15.75" thickBot="1"/>
    <row r="451" spans="3:11" ht="15.75" thickBot="1">
      <c r="C451" s="157" t="s">
        <v>53</v>
      </c>
      <c r="D451" s="373">
        <f>SUM(F458:F492)</f>
        <v>0</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391</v>
      </c>
      <c r="D454" s="369" t="str">
        <f>'5. Estudiantes y Graduados'!F20</f>
        <v>5.a.11</v>
      </c>
      <c r="E454" s="93"/>
      <c r="F454" s="93"/>
      <c r="G454" s="93"/>
      <c r="H454" s="76"/>
      <c r="I454" s="76"/>
      <c r="J454" s="76"/>
      <c r="K454" s="112"/>
    </row>
    <row r="455" spans="3:11" ht="18.7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Apoyar el Proceso de Habilitación Aspirante para la PAA y PCCNS  a nivel nacional.</v>
      </c>
      <c r="D455" s="31"/>
      <c r="E455" s="93"/>
      <c r="F455" s="93"/>
      <c r="G455" s="93"/>
      <c r="H455" s="76"/>
      <c r="I455" s="76"/>
      <c r="J455" s="76"/>
      <c r="K455" s="112"/>
    </row>
    <row r="456" spans="3:11" ht="15.75" thickBot="1">
      <c r="F456" s="93"/>
      <c r="G456" s="76"/>
      <c r="H456" s="76"/>
      <c r="I456" s="76"/>
    </row>
    <row r="457" spans="3:11" ht="30.75" thickBot="1">
      <c r="C457" s="129" t="s">
        <v>44</v>
      </c>
      <c r="D457" s="129" t="s">
        <v>55</v>
      </c>
      <c r="E457" s="136" t="s">
        <v>57</v>
      </c>
      <c r="F457" s="135" t="s">
        <v>27</v>
      </c>
      <c r="G457" s="133" t="s">
        <v>130</v>
      </c>
      <c r="H457" s="136" t="s">
        <v>46</v>
      </c>
      <c r="I457" s="133" t="s">
        <v>131</v>
      </c>
      <c r="J457" s="133" t="s">
        <v>409</v>
      </c>
      <c r="K457" s="133" t="s">
        <v>410</v>
      </c>
    </row>
    <row r="458" spans="3:11">
      <c r="C458" s="220" t="s">
        <v>438</v>
      </c>
      <c r="D458" s="221"/>
      <c r="E458" s="219">
        <f>HLOOKUP(C458,$AH$2:$BU$3,2,0)</f>
        <v>620</v>
      </c>
      <c r="F458" s="97">
        <f t="shared" ref="F458:F492" si="22">D458*E458</f>
        <v>0</v>
      </c>
      <c r="G458" s="161"/>
      <c r="H458" s="142"/>
      <c r="I458" s="130" t="e">
        <f>VLOOKUP(H458,Presupuesto!$B$11:$C$565,2,0)</f>
        <v>#N/A</v>
      </c>
      <c r="J458" s="218" t="s">
        <v>1359</v>
      </c>
      <c r="K458" s="98" t="s">
        <v>393</v>
      </c>
    </row>
    <row r="459" spans="3:11">
      <c r="C459" s="141"/>
      <c r="D459" s="158"/>
      <c r="E459" s="123"/>
      <c r="F459" s="97">
        <f t="shared" si="22"/>
        <v>0</v>
      </c>
      <c r="G459" s="161"/>
      <c r="H459" s="142"/>
      <c r="I459" s="130" t="e">
        <f>VLOOKUP(H459,Presupuesto!$B$11:$C$565,2,0)</f>
        <v>#N/A</v>
      </c>
      <c r="J459" s="98" t="str">
        <f>$J$458</f>
        <v>Estudiantes y Graduados</v>
      </c>
      <c r="K459" s="98" t="s">
        <v>411</v>
      </c>
    </row>
    <row r="460" spans="3:11">
      <c r="C460" s="141"/>
      <c r="D460" s="158"/>
      <c r="E460" s="123"/>
      <c r="F460" s="97">
        <f t="shared" si="22"/>
        <v>0</v>
      </c>
      <c r="G460" s="161"/>
      <c r="H460" s="142"/>
      <c r="I460" s="130" t="e">
        <f>VLOOKUP(H460,Presupuesto!$B$11:$C$565,2,0)</f>
        <v>#N/A</v>
      </c>
      <c r="J460" s="98" t="str">
        <f t="shared" ref="J460:J492" si="23">$J$458</f>
        <v>Estudiantes y Graduados</v>
      </c>
      <c r="K460" s="98" t="s">
        <v>411</v>
      </c>
    </row>
    <row r="461" spans="3:11">
      <c r="C461" s="141"/>
      <c r="D461" s="158"/>
      <c r="E461" s="123"/>
      <c r="F461" s="97">
        <f t="shared" si="22"/>
        <v>0</v>
      </c>
      <c r="G461" s="161"/>
      <c r="H461" s="142"/>
      <c r="I461" s="130" t="e">
        <f>VLOOKUP(H461,Presupuesto!$B$11:$C$565,2,0)</f>
        <v>#N/A</v>
      </c>
      <c r="J461" s="98" t="str">
        <f t="shared" si="23"/>
        <v>Estudiantes y Graduados</v>
      </c>
      <c r="K461" s="98" t="s">
        <v>411</v>
      </c>
    </row>
    <row r="462" spans="3:11">
      <c r="C462" s="141"/>
      <c r="D462" s="158"/>
      <c r="E462" s="123"/>
      <c r="F462" s="97">
        <f t="shared" si="22"/>
        <v>0</v>
      </c>
      <c r="G462" s="161"/>
      <c r="H462" s="142"/>
      <c r="I462" s="130" t="e">
        <f>VLOOKUP(H462,Presupuesto!$B$11:$C$565,2,0)</f>
        <v>#N/A</v>
      </c>
      <c r="J462" s="98" t="str">
        <f t="shared" si="23"/>
        <v>Estudiantes y Graduados</v>
      </c>
      <c r="K462" s="98" t="s">
        <v>411</v>
      </c>
    </row>
    <row r="463" spans="3:11">
      <c r="C463" s="141"/>
      <c r="D463" s="158"/>
      <c r="E463" s="123"/>
      <c r="F463" s="97">
        <f t="shared" si="22"/>
        <v>0</v>
      </c>
      <c r="G463" s="161"/>
      <c r="H463" s="142"/>
      <c r="I463" s="130" t="e">
        <f>VLOOKUP(H463,Presupuesto!$B$11:$C$565,2,0)</f>
        <v>#N/A</v>
      </c>
      <c r="J463" s="98" t="str">
        <f t="shared" si="23"/>
        <v>Estudiantes y Graduados</v>
      </c>
      <c r="K463" s="98" t="s">
        <v>400</v>
      </c>
    </row>
    <row r="464" spans="3:11">
      <c r="C464" s="141"/>
      <c r="D464" s="158"/>
      <c r="E464" s="123"/>
      <c r="F464" s="97">
        <f t="shared" si="22"/>
        <v>0</v>
      </c>
      <c r="G464" s="161"/>
      <c r="H464" s="142"/>
      <c r="I464" s="130" t="e">
        <f>VLOOKUP(H464,Presupuesto!$B$11:$C$565,2,0)</f>
        <v>#N/A</v>
      </c>
      <c r="J464" s="98" t="str">
        <f t="shared" si="23"/>
        <v>Estudiantes y Graduados</v>
      </c>
      <c r="K464" s="98" t="s">
        <v>411</v>
      </c>
    </row>
    <row r="465" spans="3:11">
      <c r="C465" s="141"/>
      <c r="D465" s="158"/>
      <c r="E465" s="123"/>
      <c r="F465" s="97">
        <f t="shared" si="22"/>
        <v>0</v>
      </c>
      <c r="G465" s="161"/>
      <c r="H465" s="142"/>
      <c r="I465" s="130" t="e">
        <f>VLOOKUP(H465,Presupuesto!$B$11:$C$565,2,0)</f>
        <v>#N/A</v>
      </c>
      <c r="J465" s="98" t="str">
        <f t="shared" si="23"/>
        <v>Estudiantes y Graduados</v>
      </c>
      <c r="K465" s="98" t="s">
        <v>411</v>
      </c>
    </row>
    <row r="466" spans="3:11">
      <c r="C466" s="141"/>
      <c r="D466" s="158"/>
      <c r="E466" s="123"/>
      <c r="F466" s="97">
        <f t="shared" si="22"/>
        <v>0</v>
      </c>
      <c r="G466" s="161"/>
      <c r="H466" s="142"/>
      <c r="I466" s="130" t="e">
        <f>VLOOKUP(H466,Presupuesto!$B$11:$C$565,2,0)</f>
        <v>#N/A</v>
      </c>
      <c r="J466" s="98" t="str">
        <f t="shared" si="23"/>
        <v>Estudiantes y Graduados</v>
      </c>
      <c r="K466" s="98" t="s">
        <v>411</v>
      </c>
    </row>
    <row r="467" spans="3:11">
      <c r="C467" s="141"/>
      <c r="D467" s="158"/>
      <c r="E467" s="123"/>
      <c r="F467" s="97">
        <f t="shared" si="22"/>
        <v>0</v>
      </c>
      <c r="G467" s="161"/>
      <c r="H467" s="142"/>
      <c r="I467" s="130" t="e">
        <f>VLOOKUP(H467,Presupuesto!$B$11:$C$565,2,0)</f>
        <v>#N/A</v>
      </c>
      <c r="J467" s="98" t="str">
        <f t="shared" si="23"/>
        <v>Estudiantes y Graduados</v>
      </c>
      <c r="K467" s="98" t="s">
        <v>411</v>
      </c>
    </row>
    <row r="468" spans="3:11">
      <c r="C468" s="141"/>
      <c r="D468" s="158"/>
      <c r="E468" s="123"/>
      <c r="F468" s="97">
        <f t="shared" si="22"/>
        <v>0</v>
      </c>
      <c r="G468" s="161"/>
      <c r="H468" s="142"/>
      <c r="I468" s="130" t="e">
        <f>VLOOKUP(H468,Presupuesto!$B$11:$C$565,2,0)</f>
        <v>#N/A</v>
      </c>
      <c r="J468" s="98" t="str">
        <f t="shared" si="23"/>
        <v>Estudiantes y Graduados</v>
      </c>
      <c r="K468" s="98" t="s">
        <v>411</v>
      </c>
    </row>
    <row r="469" spans="3:11">
      <c r="C469" s="141"/>
      <c r="D469" s="158"/>
      <c r="E469" s="123"/>
      <c r="F469" s="97">
        <f t="shared" si="22"/>
        <v>0</v>
      </c>
      <c r="G469" s="161"/>
      <c r="H469" s="142"/>
      <c r="I469" s="130" t="e">
        <f>VLOOKUP(H469,Presupuesto!$B$11:$C$565,2,0)</f>
        <v>#N/A</v>
      </c>
      <c r="J469" s="98" t="str">
        <f t="shared" si="23"/>
        <v>Estudiantes y Graduados</v>
      </c>
      <c r="K469" s="98" t="s">
        <v>411</v>
      </c>
    </row>
    <row r="470" spans="3:11">
      <c r="C470" s="141"/>
      <c r="D470" s="158"/>
      <c r="E470" s="123"/>
      <c r="F470" s="97">
        <f t="shared" si="22"/>
        <v>0</v>
      </c>
      <c r="G470" s="161"/>
      <c r="H470" s="142"/>
      <c r="I470" s="130" t="e">
        <f>VLOOKUP(H470,Presupuesto!$B$11:$C$565,2,0)</f>
        <v>#N/A</v>
      </c>
      <c r="J470" s="98" t="str">
        <f t="shared" si="23"/>
        <v>Estudiantes y Graduados</v>
      </c>
      <c r="K470" s="98" t="s">
        <v>411</v>
      </c>
    </row>
    <row r="471" spans="3:11">
      <c r="C471" s="141"/>
      <c r="D471" s="158"/>
      <c r="E471" s="123"/>
      <c r="F471" s="97">
        <f t="shared" si="22"/>
        <v>0</v>
      </c>
      <c r="G471" s="161"/>
      <c r="H471" s="142"/>
      <c r="I471" s="130" t="e">
        <f>VLOOKUP(H471,Presupuesto!$B$11:$C$565,2,0)</f>
        <v>#N/A</v>
      </c>
      <c r="J471" s="98" t="str">
        <f t="shared" si="23"/>
        <v>Estudiantes y Graduados</v>
      </c>
      <c r="K471" s="98" t="s">
        <v>411</v>
      </c>
    </row>
    <row r="472" spans="3:11">
      <c r="C472" s="141"/>
      <c r="D472" s="158"/>
      <c r="E472" s="123"/>
      <c r="F472" s="97">
        <f t="shared" si="22"/>
        <v>0</v>
      </c>
      <c r="G472" s="161"/>
      <c r="H472" s="142"/>
      <c r="I472" s="130" t="e">
        <f>VLOOKUP(H472,Presupuesto!$B$11:$C$565,2,0)</f>
        <v>#N/A</v>
      </c>
      <c r="J472" s="98" t="str">
        <f t="shared" si="23"/>
        <v>Estudiantes y Graduados</v>
      </c>
      <c r="K472" s="98" t="s">
        <v>411</v>
      </c>
    </row>
    <row r="473" spans="3:11">
      <c r="C473" s="141"/>
      <c r="D473" s="158"/>
      <c r="E473" s="123"/>
      <c r="F473" s="97">
        <f t="shared" si="22"/>
        <v>0</v>
      </c>
      <c r="G473" s="161"/>
      <c r="H473" s="142"/>
      <c r="I473" s="130" t="e">
        <f>VLOOKUP(H473,Presupuesto!$B$11:$C$565,2,0)</f>
        <v>#N/A</v>
      </c>
      <c r="J473" s="98" t="str">
        <f t="shared" si="23"/>
        <v>Estudiantes y Graduados</v>
      </c>
      <c r="K473" s="98" t="s">
        <v>411</v>
      </c>
    </row>
    <row r="474" spans="3:11">
      <c r="C474" s="141"/>
      <c r="D474" s="158"/>
      <c r="E474" s="123"/>
      <c r="F474" s="97">
        <f t="shared" si="22"/>
        <v>0</v>
      </c>
      <c r="G474" s="161"/>
      <c r="H474" s="142"/>
      <c r="I474" s="130" t="e">
        <f>VLOOKUP(H474,Presupuesto!$B$11:$C$565,2,0)</f>
        <v>#N/A</v>
      </c>
      <c r="J474" s="98" t="str">
        <f t="shared" si="23"/>
        <v>Estudiantes y Graduados</v>
      </c>
      <c r="K474" s="98" t="s">
        <v>411</v>
      </c>
    </row>
    <row r="475" spans="3:11">
      <c r="C475" s="141"/>
      <c r="D475" s="158"/>
      <c r="E475" s="123"/>
      <c r="F475" s="97">
        <f t="shared" si="22"/>
        <v>0</v>
      </c>
      <c r="G475" s="161"/>
      <c r="H475" s="142"/>
      <c r="I475" s="130" t="e">
        <f>VLOOKUP(H475,Presupuesto!$B$11:$C$565,2,0)</f>
        <v>#N/A</v>
      </c>
      <c r="J475" s="98" t="str">
        <f t="shared" si="23"/>
        <v>Estudiantes y Graduados</v>
      </c>
      <c r="K475" s="98" t="s">
        <v>411</v>
      </c>
    </row>
    <row r="476" spans="3:11">
      <c r="C476" s="141"/>
      <c r="D476" s="158"/>
      <c r="E476" s="123"/>
      <c r="F476" s="97">
        <f t="shared" si="22"/>
        <v>0</v>
      </c>
      <c r="G476" s="161"/>
      <c r="H476" s="142"/>
      <c r="I476" s="130" t="e">
        <f>VLOOKUP(H476,Presupuesto!$B$11:$C$565,2,0)</f>
        <v>#N/A</v>
      </c>
      <c r="J476" s="98" t="str">
        <f t="shared" si="23"/>
        <v>Estudiantes y Graduados</v>
      </c>
      <c r="K476" s="98" t="s">
        <v>411</v>
      </c>
    </row>
    <row r="477" spans="3:11">
      <c r="C477" s="141"/>
      <c r="D477" s="158"/>
      <c r="E477" s="123"/>
      <c r="F477" s="97">
        <f t="shared" si="22"/>
        <v>0</v>
      </c>
      <c r="G477" s="161"/>
      <c r="H477" s="142"/>
      <c r="I477" s="130" t="e">
        <f>VLOOKUP(H477,Presupuesto!$B$11:$C$565,2,0)</f>
        <v>#N/A</v>
      </c>
      <c r="J477" s="98" t="str">
        <f t="shared" si="23"/>
        <v>Estudiantes y Graduados</v>
      </c>
      <c r="K477" s="98" t="s">
        <v>411</v>
      </c>
    </row>
    <row r="478" spans="3:11">
      <c r="C478" s="141"/>
      <c r="D478" s="158"/>
      <c r="E478" s="123"/>
      <c r="F478" s="97">
        <f t="shared" si="22"/>
        <v>0</v>
      </c>
      <c r="G478" s="161"/>
      <c r="H478" s="142"/>
      <c r="I478" s="130" t="e">
        <f>VLOOKUP(H478,Presupuesto!$B$11:$C$565,2,0)</f>
        <v>#N/A</v>
      </c>
      <c r="J478" s="98" t="str">
        <f t="shared" si="23"/>
        <v>Estudiantes y Graduados</v>
      </c>
      <c r="K478" s="98" t="s">
        <v>411</v>
      </c>
    </row>
    <row r="479" spans="3:11">
      <c r="C479" s="141"/>
      <c r="D479" s="158"/>
      <c r="E479" s="123"/>
      <c r="F479" s="97">
        <f t="shared" si="22"/>
        <v>0</v>
      </c>
      <c r="G479" s="161"/>
      <c r="H479" s="142"/>
      <c r="I479" s="130" t="e">
        <f>VLOOKUP(H479,Presupuesto!$B$11:$C$565,2,0)</f>
        <v>#N/A</v>
      </c>
      <c r="J479" s="98" t="str">
        <f t="shared" si="23"/>
        <v>Estudiantes y Graduados</v>
      </c>
      <c r="K479" s="98" t="s">
        <v>411</v>
      </c>
    </row>
    <row r="480" spans="3:11">
      <c r="C480" s="143"/>
      <c r="D480" s="151"/>
      <c r="E480" s="118"/>
      <c r="F480" s="97">
        <f t="shared" si="22"/>
        <v>0</v>
      </c>
      <c r="G480" s="161"/>
      <c r="H480" s="144"/>
      <c r="I480" s="130" t="e">
        <f>VLOOKUP(H480,Presupuesto!$B$11:$C$565,2,0)</f>
        <v>#N/A</v>
      </c>
      <c r="J480" s="98" t="str">
        <f t="shared" si="23"/>
        <v>Estudiantes y Graduados</v>
      </c>
      <c r="K480" s="98" t="s">
        <v>411</v>
      </c>
    </row>
    <row r="481" spans="3:11">
      <c r="C481" s="143"/>
      <c r="D481" s="151"/>
      <c r="E481" s="118"/>
      <c r="F481" s="97">
        <f t="shared" si="22"/>
        <v>0</v>
      </c>
      <c r="G481" s="161"/>
      <c r="H481" s="144"/>
      <c r="I481" s="130" t="e">
        <f>VLOOKUP(H481,Presupuesto!$B$11:$C$565,2,0)</f>
        <v>#N/A</v>
      </c>
      <c r="J481" s="98" t="str">
        <f t="shared" si="23"/>
        <v>Estudiantes y Graduados</v>
      </c>
      <c r="K481" s="98" t="s">
        <v>411</v>
      </c>
    </row>
    <row r="482" spans="3:11">
      <c r="C482" s="143"/>
      <c r="D482" s="151"/>
      <c r="E482" s="118"/>
      <c r="F482" s="97">
        <f t="shared" si="22"/>
        <v>0</v>
      </c>
      <c r="G482" s="161"/>
      <c r="H482" s="144"/>
      <c r="I482" s="130" t="e">
        <f>VLOOKUP(H482,Presupuesto!$B$11:$C$565,2,0)</f>
        <v>#N/A</v>
      </c>
      <c r="J482" s="98" t="str">
        <f t="shared" si="23"/>
        <v>Estudiantes y Graduados</v>
      </c>
      <c r="K482" s="98" t="s">
        <v>411</v>
      </c>
    </row>
    <row r="483" spans="3:11">
      <c r="C483" s="143"/>
      <c r="D483" s="151"/>
      <c r="E483" s="118"/>
      <c r="F483" s="97">
        <f t="shared" si="22"/>
        <v>0</v>
      </c>
      <c r="G483" s="161"/>
      <c r="H483" s="144"/>
      <c r="I483" s="130" t="e">
        <f>VLOOKUP(H483,Presupuesto!$B$11:$C$565,2,0)</f>
        <v>#N/A</v>
      </c>
      <c r="J483" s="98" t="str">
        <f t="shared" si="23"/>
        <v>Estudiantes y Graduados</v>
      </c>
      <c r="K483" s="98" t="s">
        <v>411</v>
      </c>
    </row>
    <row r="484" spans="3:11">
      <c r="C484" s="143"/>
      <c r="D484" s="151"/>
      <c r="E484" s="118"/>
      <c r="F484" s="97">
        <f t="shared" si="22"/>
        <v>0</v>
      </c>
      <c r="G484" s="161"/>
      <c r="H484" s="144"/>
      <c r="I484" s="130" t="e">
        <f>VLOOKUP(H484,Presupuesto!$B$11:$C$565,2,0)</f>
        <v>#N/A</v>
      </c>
      <c r="J484" s="98" t="str">
        <f t="shared" si="23"/>
        <v>Estudiantes y Graduados</v>
      </c>
      <c r="K484" s="98" t="s">
        <v>411</v>
      </c>
    </row>
    <row r="485" spans="3:11">
      <c r="C485" s="143"/>
      <c r="D485" s="151"/>
      <c r="E485" s="118"/>
      <c r="F485" s="97">
        <f t="shared" si="22"/>
        <v>0</v>
      </c>
      <c r="G485" s="161"/>
      <c r="H485" s="144"/>
      <c r="I485" s="130" t="e">
        <f>VLOOKUP(H485,Presupuesto!$B$11:$C$565,2,0)</f>
        <v>#N/A</v>
      </c>
      <c r="J485" s="98" t="str">
        <f t="shared" si="23"/>
        <v>Estudiantes y Graduados</v>
      </c>
      <c r="K485" s="98" t="s">
        <v>411</v>
      </c>
    </row>
    <row r="486" spans="3:11">
      <c r="C486" s="143"/>
      <c r="D486" s="151"/>
      <c r="E486" s="118"/>
      <c r="F486" s="97">
        <f t="shared" si="22"/>
        <v>0</v>
      </c>
      <c r="G486" s="161"/>
      <c r="H486" s="144"/>
      <c r="I486" s="130" t="e">
        <f>VLOOKUP(H486,Presupuesto!$B$11:$C$565,2,0)</f>
        <v>#N/A</v>
      </c>
      <c r="J486" s="98" t="str">
        <f t="shared" si="23"/>
        <v>Estudiantes y Graduados</v>
      </c>
      <c r="K486" s="98" t="s">
        <v>411</v>
      </c>
    </row>
    <row r="487" spans="3:11">
      <c r="C487" s="143"/>
      <c r="D487" s="151"/>
      <c r="E487" s="118"/>
      <c r="F487" s="97">
        <f t="shared" si="22"/>
        <v>0</v>
      </c>
      <c r="G487" s="161"/>
      <c r="H487" s="144"/>
      <c r="I487" s="130" t="e">
        <f>VLOOKUP(H487,Presupuesto!$B$11:$C$565,2,0)</f>
        <v>#N/A</v>
      </c>
      <c r="J487" s="98" t="str">
        <f t="shared" si="23"/>
        <v>Estudiantes y Graduados</v>
      </c>
      <c r="K487" s="98" t="s">
        <v>411</v>
      </c>
    </row>
    <row r="488" spans="3:11">
      <c r="C488" s="145"/>
      <c r="D488" s="151"/>
      <c r="E488" s="118"/>
      <c r="F488" s="97">
        <f t="shared" si="22"/>
        <v>0</v>
      </c>
      <c r="G488" s="161"/>
      <c r="H488" s="146"/>
      <c r="I488" s="130" t="e">
        <f>VLOOKUP(H488,Presupuesto!$B$11:$C$565,2,0)</f>
        <v>#N/A</v>
      </c>
      <c r="J488" s="98" t="str">
        <f t="shared" si="23"/>
        <v>Estudiantes y Graduados</v>
      </c>
      <c r="K488" s="98" t="s">
        <v>402</v>
      </c>
    </row>
    <row r="489" spans="3:11">
      <c r="C489" s="145"/>
      <c r="D489" s="151"/>
      <c r="E489" s="118"/>
      <c r="F489" s="97">
        <f t="shared" si="22"/>
        <v>0</v>
      </c>
      <c r="G489" s="161"/>
      <c r="H489" s="146"/>
      <c r="I489" s="130" t="e">
        <f>VLOOKUP(H489,Presupuesto!$B$11:$C$565,2,0)</f>
        <v>#N/A</v>
      </c>
      <c r="J489" s="98" t="str">
        <f t="shared" si="23"/>
        <v>Estudiantes y Graduados</v>
      </c>
      <c r="K489" s="98" t="s">
        <v>411</v>
      </c>
    </row>
    <row r="490" spans="3:11">
      <c r="C490" s="145"/>
      <c r="D490" s="151"/>
      <c r="E490" s="118"/>
      <c r="F490" s="97">
        <f t="shared" si="22"/>
        <v>0</v>
      </c>
      <c r="G490" s="161"/>
      <c r="H490" s="146"/>
      <c r="I490" s="130" t="e">
        <f>VLOOKUP(H490,Presupuesto!$B$11:$C$565,2,0)</f>
        <v>#N/A</v>
      </c>
      <c r="J490" s="98" t="str">
        <f t="shared" si="23"/>
        <v>Estudiantes y Graduados</v>
      </c>
      <c r="K490" s="98" t="s">
        <v>411</v>
      </c>
    </row>
    <row r="491" spans="3:11">
      <c r="C491" s="145"/>
      <c r="D491" s="151"/>
      <c r="E491" s="118"/>
      <c r="F491" s="97">
        <f t="shared" si="22"/>
        <v>0</v>
      </c>
      <c r="G491" s="161"/>
      <c r="H491" s="146"/>
      <c r="I491" s="130" t="e">
        <f>VLOOKUP(H491,Presupuesto!$B$11:$C$565,2,0)</f>
        <v>#N/A</v>
      </c>
      <c r="J491" s="98" t="str">
        <f t="shared" si="23"/>
        <v>Estudiantes y Graduados</v>
      </c>
      <c r="K491" s="98" t="s">
        <v>411</v>
      </c>
    </row>
    <row r="492" spans="3:11" ht="15.75" thickBot="1">
      <c r="C492" s="147"/>
      <c r="D492" s="159"/>
      <c r="E492" s="103"/>
      <c r="F492" s="105">
        <f t="shared" si="22"/>
        <v>0</v>
      </c>
      <c r="G492" s="162"/>
      <c r="H492" s="148"/>
      <c r="I492" s="132" t="e">
        <f>VLOOKUP(H492,Presupuesto!$B$11:$C$565,2,0)</f>
        <v>#N/A</v>
      </c>
      <c r="J492" s="106" t="str">
        <f t="shared" si="23"/>
        <v>Estudiantes y Graduados</v>
      </c>
      <c r="K492" s="124" t="s">
        <v>393</v>
      </c>
    </row>
    <row r="494" spans="3:11" ht="15.75" thickBot="1">
      <c r="F494" s="90"/>
      <c r="G494" s="89"/>
      <c r="H494" s="90"/>
      <c r="I494" s="90"/>
    </row>
    <row r="495" spans="3:11" ht="15.75" thickBot="1">
      <c r="C495" s="157" t="s">
        <v>53</v>
      </c>
      <c r="D495" s="373">
        <f>SUM(F502:F536)</f>
        <v>0</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391</v>
      </c>
      <c r="D498" s="369" t="str">
        <f>'5. Estudiantes y Graduados'!F21</f>
        <v>5.a.12</v>
      </c>
      <c r="E498" s="93"/>
      <c r="F498" s="93"/>
      <c r="G498" s="93"/>
      <c r="H498" s="76"/>
      <c r="I498" s="76"/>
      <c r="J498" s="76"/>
      <c r="K498" s="112"/>
    </row>
    <row r="499" spans="3:11" ht="18.75">
      <c r="C499" s="210"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Diseñar un plan en acción que establezca un nuevo proceso de difusión y comunicación de la Dirección a nivel nacional.</v>
      </c>
      <c r="D499" s="31"/>
      <c r="E499" s="93"/>
      <c r="F499" s="93"/>
      <c r="G499" s="93"/>
      <c r="H499" s="76"/>
      <c r="I499" s="76"/>
      <c r="J499" s="76"/>
      <c r="K499" s="112"/>
    </row>
    <row r="500" spans="3:11" ht="15.75" thickBot="1">
      <c r="F500" s="93"/>
      <c r="G500" s="76"/>
      <c r="H500" s="76"/>
      <c r="I500" s="76"/>
    </row>
    <row r="501" spans="3:11" ht="30.75" thickBot="1">
      <c r="C501" s="129" t="s">
        <v>44</v>
      </c>
      <c r="D501" s="129" t="s">
        <v>55</v>
      </c>
      <c r="E501" s="136" t="s">
        <v>57</v>
      </c>
      <c r="F501" s="135" t="s">
        <v>27</v>
      </c>
      <c r="G501" s="133" t="s">
        <v>130</v>
      </c>
      <c r="H501" s="136" t="s">
        <v>46</v>
      </c>
      <c r="I501" s="133" t="s">
        <v>131</v>
      </c>
      <c r="J501" s="133" t="s">
        <v>409</v>
      </c>
      <c r="K501" s="133" t="s">
        <v>410</v>
      </c>
    </row>
    <row r="502" spans="3:11">
      <c r="C502" s="220" t="s">
        <v>438</v>
      </c>
      <c r="D502" s="221"/>
      <c r="E502" s="219">
        <f>HLOOKUP(C502,$AH$2:$BU$3,2,0)</f>
        <v>620</v>
      </c>
      <c r="F502" s="97">
        <f t="shared" ref="F502:F536" si="24">D502*E502</f>
        <v>0</v>
      </c>
      <c r="G502" s="161"/>
      <c r="H502" s="142"/>
      <c r="I502" s="130" t="e">
        <f>VLOOKUP(H502,Presupuesto!$B$11:$C$565,2,0)</f>
        <v>#N/A</v>
      </c>
      <c r="J502" s="218" t="s">
        <v>1359</v>
      </c>
      <c r="K502" s="98" t="s">
        <v>393</v>
      </c>
    </row>
    <row r="503" spans="3:11">
      <c r="C503" s="141"/>
      <c r="D503" s="158"/>
      <c r="E503" s="123"/>
      <c r="F503" s="97">
        <f t="shared" si="24"/>
        <v>0</v>
      </c>
      <c r="G503" s="161"/>
      <c r="H503" s="142"/>
      <c r="I503" s="130" t="e">
        <f>VLOOKUP(H503,Presupuesto!$B$11:$C$565,2,0)</f>
        <v>#N/A</v>
      </c>
      <c r="J503" s="98" t="str">
        <f>$J$502</f>
        <v>Estudiantes y Graduados</v>
      </c>
      <c r="K503" s="98" t="s">
        <v>411</v>
      </c>
    </row>
    <row r="504" spans="3:11">
      <c r="C504" s="141"/>
      <c r="D504" s="158"/>
      <c r="E504" s="123"/>
      <c r="F504" s="97">
        <f t="shared" si="24"/>
        <v>0</v>
      </c>
      <c r="G504" s="161"/>
      <c r="H504" s="142"/>
      <c r="I504" s="130" t="e">
        <f>VLOOKUP(H504,Presupuesto!$B$11:$C$565,2,0)</f>
        <v>#N/A</v>
      </c>
      <c r="J504" s="98" t="str">
        <f t="shared" ref="J504:J536" si="25">$J$502</f>
        <v>Estudiantes y Graduados</v>
      </c>
      <c r="K504" s="98" t="s">
        <v>411</v>
      </c>
    </row>
    <row r="505" spans="3:11">
      <c r="C505" s="141"/>
      <c r="D505" s="158"/>
      <c r="E505" s="123"/>
      <c r="F505" s="97">
        <f t="shared" si="24"/>
        <v>0</v>
      </c>
      <c r="G505" s="161"/>
      <c r="H505" s="142"/>
      <c r="I505" s="130" t="e">
        <f>VLOOKUP(H505,Presupuesto!$B$11:$C$565,2,0)</f>
        <v>#N/A</v>
      </c>
      <c r="J505" s="98" t="str">
        <f t="shared" si="25"/>
        <v>Estudiantes y Graduados</v>
      </c>
      <c r="K505" s="98" t="s">
        <v>411</v>
      </c>
    </row>
    <row r="506" spans="3:11">
      <c r="C506" s="141"/>
      <c r="D506" s="158"/>
      <c r="E506" s="123"/>
      <c r="F506" s="97">
        <f t="shared" si="24"/>
        <v>0</v>
      </c>
      <c r="G506" s="161"/>
      <c r="H506" s="142"/>
      <c r="I506" s="130" t="e">
        <f>VLOOKUP(H506,Presupuesto!$B$11:$C$565,2,0)</f>
        <v>#N/A</v>
      </c>
      <c r="J506" s="98" t="str">
        <f t="shared" si="25"/>
        <v>Estudiantes y Graduados</v>
      </c>
      <c r="K506" s="98" t="s">
        <v>411</v>
      </c>
    </row>
    <row r="507" spans="3:11">
      <c r="C507" s="141"/>
      <c r="D507" s="158"/>
      <c r="E507" s="123"/>
      <c r="F507" s="97">
        <f t="shared" si="24"/>
        <v>0</v>
      </c>
      <c r="G507" s="161"/>
      <c r="H507" s="142"/>
      <c r="I507" s="130" t="e">
        <f>VLOOKUP(H507,Presupuesto!$B$11:$C$565,2,0)</f>
        <v>#N/A</v>
      </c>
      <c r="J507" s="98" t="str">
        <f t="shared" si="25"/>
        <v>Estudiantes y Graduados</v>
      </c>
      <c r="K507" s="98" t="s">
        <v>400</v>
      </c>
    </row>
    <row r="508" spans="3:11">
      <c r="C508" s="141"/>
      <c r="D508" s="158"/>
      <c r="E508" s="123"/>
      <c r="F508" s="97">
        <f t="shared" si="24"/>
        <v>0</v>
      </c>
      <c r="G508" s="161"/>
      <c r="H508" s="142"/>
      <c r="I508" s="130" t="e">
        <f>VLOOKUP(H508,Presupuesto!$B$11:$C$565,2,0)</f>
        <v>#N/A</v>
      </c>
      <c r="J508" s="98" t="str">
        <f t="shared" si="25"/>
        <v>Estudiantes y Graduados</v>
      </c>
      <c r="K508" s="98" t="s">
        <v>411</v>
      </c>
    </row>
    <row r="509" spans="3:11">
      <c r="C509" s="141"/>
      <c r="D509" s="158"/>
      <c r="E509" s="123"/>
      <c r="F509" s="97">
        <f t="shared" si="24"/>
        <v>0</v>
      </c>
      <c r="G509" s="161"/>
      <c r="H509" s="142"/>
      <c r="I509" s="130" t="e">
        <f>VLOOKUP(H509,Presupuesto!$B$11:$C$565,2,0)</f>
        <v>#N/A</v>
      </c>
      <c r="J509" s="98" t="str">
        <f t="shared" si="25"/>
        <v>Estudiantes y Graduados</v>
      </c>
      <c r="K509" s="98" t="s">
        <v>411</v>
      </c>
    </row>
    <row r="510" spans="3:11">
      <c r="C510" s="141"/>
      <c r="D510" s="158"/>
      <c r="E510" s="123"/>
      <c r="F510" s="97">
        <f t="shared" si="24"/>
        <v>0</v>
      </c>
      <c r="G510" s="161"/>
      <c r="H510" s="142"/>
      <c r="I510" s="130" t="e">
        <f>VLOOKUP(H510,Presupuesto!$B$11:$C$565,2,0)</f>
        <v>#N/A</v>
      </c>
      <c r="J510" s="98" t="str">
        <f t="shared" si="25"/>
        <v>Estudiantes y Graduados</v>
      </c>
      <c r="K510" s="98" t="s">
        <v>411</v>
      </c>
    </row>
    <row r="511" spans="3:11">
      <c r="C511" s="141"/>
      <c r="D511" s="158"/>
      <c r="E511" s="123"/>
      <c r="F511" s="97">
        <f t="shared" si="24"/>
        <v>0</v>
      </c>
      <c r="G511" s="161"/>
      <c r="H511" s="142"/>
      <c r="I511" s="130" t="e">
        <f>VLOOKUP(H511,Presupuesto!$B$11:$C$565,2,0)</f>
        <v>#N/A</v>
      </c>
      <c r="J511" s="98" t="str">
        <f t="shared" si="25"/>
        <v>Estudiantes y Graduados</v>
      </c>
      <c r="K511" s="98" t="s">
        <v>411</v>
      </c>
    </row>
    <row r="512" spans="3:11">
      <c r="C512" s="141"/>
      <c r="D512" s="158"/>
      <c r="E512" s="123"/>
      <c r="F512" s="97">
        <f t="shared" si="24"/>
        <v>0</v>
      </c>
      <c r="G512" s="161"/>
      <c r="H512" s="142"/>
      <c r="I512" s="130" t="e">
        <f>VLOOKUP(H512,Presupuesto!$B$11:$C$565,2,0)</f>
        <v>#N/A</v>
      </c>
      <c r="J512" s="98" t="str">
        <f t="shared" si="25"/>
        <v>Estudiantes y Graduados</v>
      </c>
      <c r="K512" s="98" t="s">
        <v>411</v>
      </c>
    </row>
    <row r="513" spans="3:11">
      <c r="C513" s="141"/>
      <c r="D513" s="158"/>
      <c r="E513" s="123"/>
      <c r="F513" s="97">
        <f t="shared" si="24"/>
        <v>0</v>
      </c>
      <c r="G513" s="161"/>
      <c r="H513" s="142"/>
      <c r="I513" s="130" t="e">
        <f>VLOOKUP(H513,Presupuesto!$B$11:$C$565,2,0)</f>
        <v>#N/A</v>
      </c>
      <c r="J513" s="98" t="str">
        <f t="shared" si="25"/>
        <v>Estudiantes y Graduados</v>
      </c>
      <c r="K513" s="98" t="s">
        <v>411</v>
      </c>
    </row>
    <row r="514" spans="3:11">
      <c r="C514" s="141"/>
      <c r="D514" s="158"/>
      <c r="E514" s="123"/>
      <c r="F514" s="97">
        <f t="shared" si="24"/>
        <v>0</v>
      </c>
      <c r="G514" s="161"/>
      <c r="H514" s="142"/>
      <c r="I514" s="130" t="e">
        <f>VLOOKUP(H514,Presupuesto!$B$11:$C$565,2,0)</f>
        <v>#N/A</v>
      </c>
      <c r="J514" s="98" t="str">
        <f t="shared" si="25"/>
        <v>Estudiantes y Graduados</v>
      </c>
      <c r="K514" s="98" t="s">
        <v>411</v>
      </c>
    </row>
    <row r="515" spans="3:11">
      <c r="C515" s="141"/>
      <c r="D515" s="158"/>
      <c r="E515" s="123"/>
      <c r="F515" s="97">
        <f t="shared" si="24"/>
        <v>0</v>
      </c>
      <c r="G515" s="161"/>
      <c r="H515" s="142"/>
      <c r="I515" s="130" t="e">
        <f>VLOOKUP(H515,Presupuesto!$B$11:$C$565,2,0)</f>
        <v>#N/A</v>
      </c>
      <c r="J515" s="98" t="str">
        <f t="shared" si="25"/>
        <v>Estudiantes y Graduados</v>
      </c>
      <c r="K515" s="98" t="s">
        <v>411</v>
      </c>
    </row>
    <row r="516" spans="3:11">
      <c r="C516" s="141"/>
      <c r="D516" s="158"/>
      <c r="E516" s="123"/>
      <c r="F516" s="97">
        <f t="shared" si="24"/>
        <v>0</v>
      </c>
      <c r="G516" s="161"/>
      <c r="H516" s="142"/>
      <c r="I516" s="130" t="e">
        <f>VLOOKUP(H516,Presupuesto!$B$11:$C$565,2,0)</f>
        <v>#N/A</v>
      </c>
      <c r="J516" s="98" t="str">
        <f t="shared" si="25"/>
        <v>Estudiantes y Graduados</v>
      </c>
      <c r="K516" s="98" t="s">
        <v>411</v>
      </c>
    </row>
    <row r="517" spans="3:11">
      <c r="C517" s="141"/>
      <c r="D517" s="158"/>
      <c r="E517" s="123"/>
      <c r="F517" s="97">
        <f t="shared" si="24"/>
        <v>0</v>
      </c>
      <c r="G517" s="161"/>
      <c r="H517" s="142"/>
      <c r="I517" s="130" t="e">
        <f>VLOOKUP(H517,Presupuesto!$B$11:$C$565,2,0)</f>
        <v>#N/A</v>
      </c>
      <c r="J517" s="98" t="str">
        <f t="shared" si="25"/>
        <v>Estudiantes y Graduados</v>
      </c>
      <c r="K517" s="98" t="s">
        <v>411</v>
      </c>
    </row>
    <row r="518" spans="3:11">
      <c r="C518" s="141"/>
      <c r="D518" s="158"/>
      <c r="E518" s="123"/>
      <c r="F518" s="97">
        <f t="shared" si="24"/>
        <v>0</v>
      </c>
      <c r="G518" s="161"/>
      <c r="H518" s="142"/>
      <c r="I518" s="130" t="e">
        <f>VLOOKUP(H518,Presupuesto!$B$11:$C$565,2,0)</f>
        <v>#N/A</v>
      </c>
      <c r="J518" s="98" t="str">
        <f t="shared" si="25"/>
        <v>Estudiantes y Graduados</v>
      </c>
      <c r="K518" s="98" t="s">
        <v>411</v>
      </c>
    </row>
    <row r="519" spans="3:11">
      <c r="C519" s="141"/>
      <c r="D519" s="158"/>
      <c r="E519" s="123"/>
      <c r="F519" s="97">
        <f t="shared" si="24"/>
        <v>0</v>
      </c>
      <c r="G519" s="161"/>
      <c r="H519" s="142"/>
      <c r="I519" s="130" t="e">
        <f>VLOOKUP(H519,Presupuesto!$B$11:$C$565,2,0)</f>
        <v>#N/A</v>
      </c>
      <c r="J519" s="98" t="str">
        <f t="shared" si="25"/>
        <v>Estudiantes y Graduados</v>
      </c>
      <c r="K519" s="98" t="s">
        <v>411</v>
      </c>
    </row>
    <row r="520" spans="3:11">
      <c r="C520" s="141"/>
      <c r="D520" s="158"/>
      <c r="E520" s="123"/>
      <c r="F520" s="97">
        <f t="shared" si="24"/>
        <v>0</v>
      </c>
      <c r="G520" s="161"/>
      <c r="H520" s="142"/>
      <c r="I520" s="130" t="e">
        <f>VLOOKUP(H520,Presupuesto!$B$11:$C$565,2,0)</f>
        <v>#N/A</v>
      </c>
      <c r="J520" s="98" t="str">
        <f t="shared" si="25"/>
        <v>Estudiantes y Graduados</v>
      </c>
      <c r="K520" s="98" t="s">
        <v>411</v>
      </c>
    </row>
    <row r="521" spans="3:11">
      <c r="C521" s="141"/>
      <c r="D521" s="158"/>
      <c r="E521" s="123"/>
      <c r="F521" s="97">
        <f t="shared" si="24"/>
        <v>0</v>
      </c>
      <c r="G521" s="161"/>
      <c r="H521" s="142"/>
      <c r="I521" s="130" t="e">
        <f>VLOOKUP(H521,Presupuesto!$B$11:$C$565,2,0)</f>
        <v>#N/A</v>
      </c>
      <c r="J521" s="98" t="str">
        <f t="shared" si="25"/>
        <v>Estudiantes y Graduados</v>
      </c>
      <c r="K521" s="98" t="s">
        <v>411</v>
      </c>
    </row>
    <row r="522" spans="3:11">
      <c r="C522" s="141"/>
      <c r="D522" s="158"/>
      <c r="E522" s="123"/>
      <c r="F522" s="97">
        <f t="shared" si="24"/>
        <v>0</v>
      </c>
      <c r="G522" s="161"/>
      <c r="H522" s="142"/>
      <c r="I522" s="130" t="e">
        <f>VLOOKUP(H522,Presupuesto!$B$11:$C$565,2,0)</f>
        <v>#N/A</v>
      </c>
      <c r="J522" s="98" t="str">
        <f t="shared" si="25"/>
        <v>Estudiantes y Graduados</v>
      </c>
      <c r="K522" s="98" t="s">
        <v>411</v>
      </c>
    </row>
    <row r="523" spans="3:11">
      <c r="C523" s="141"/>
      <c r="D523" s="158"/>
      <c r="E523" s="123"/>
      <c r="F523" s="97">
        <f t="shared" si="24"/>
        <v>0</v>
      </c>
      <c r="G523" s="161"/>
      <c r="H523" s="142"/>
      <c r="I523" s="130" t="e">
        <f>VLOOKUP(H523,Presupuesto!$B$11:$C$565,2,0)</f>
        <v>#N/A</v>
      </c>
      <c r="J523" s="98" t="str">
        <f t="shared" si="25"/>
        <v>Estudiantes y Graduados</v>
      </c>
      <c r="K523" s="98" t="s">
        <v>411</v>
      </c>
    </row>
    <row r="524" spans="3:11">
      <c r="C524" s="143"/>
      <c r="D524" s="151"/>
      <c r="E524" s="118"/>
      <c r="F524" s="97">
        <f t="shared" si="24"/>
        <v>0</v>
      </c>
      <c r="G524" s="161"/>
      <c r="H524" s="144"/>
      <c r="I524" s="130" t="e">
        <f>VLOOKUP(H524,Presupuesto!$B$11:$C$565,2,0)</f>
        <v>#N/A</v>
      </c>
      <c r="J524" s="98" t="str">
        <f t="shared" si="25"/>
        <v>Estudiantes y Graduados</v>
      </c>
      <c r="K524" s="98" t="s">
        <v>411</v>
      </c>
    </row>
    <row r="525" spans="3:11">
      <c r="C525" s="143"/>
      <c r="D525" s="151"/>
      <c r="E525" s="118"/>
      <c r="F525" s="97">
        <f t="shared" si="24"/>
        <v>0</v>
      </c>
      <c r="G525" s="161"/>
      <c r="H525" s="144"/>
      <c r="I525" s="130" t="e">
        <f>VLOOKUP(H525,Presupuesto!$B$11:$C$565,2,0)</f>
        <v>#N/A</v>
      </c>
      <c r="J525" s="98" t="str">
        <f t="shared" si="25"/>
        <v>Estudiantes y Graduados</v>
      </c>
      <c r="K525" s="98" t="s">
        <v>411</v>
      </c>
    </row>
    <row r="526" spans="3:11">
      <c r="C526" s="143"/>
      <c r="D526" s="151"/>
      <c r="E526" s="118"/>
      <c r="F526" s="97">
        <f t="shared" si="24"/>
        <v>0</v>
      </c>
      <c r="G526" s="161"/>
      <c r="H526" s="144"/>
      <c r="I526" s="130" t="e">
        <f>VLOOKUP(H526,Presupuesto!$B$11:$C$565,2,0)</f>
        <v>#N/A</v>
      </c>
      <c r="J526" s="98" t="str">
        <f t="shared" si="25"/>
        <v>Estudiantes y Graduados</v>
      </c>
      <c r="K526" s="98" t="s">
        <v>411</v>
      </c>
    </row>
    <row r="527" spans="3:11">
      <c r="C527" s="143"/>
      <c r="D527" s="151"/>
      <c r="E527" s="118"/>
      <c r="F527" s="97">
        <f t="shared" si="24"/>
        <v>0</v>
      </c>
      <c r="G527" s="161"/>
      <c r="H527" s="144"/>
      <c r="I527" s="130" t="e">
        <f>VLOOKUP(H527,Presupuesto!$B$11:$C$565,2,0)</f>
        <v>#N/A</v>
      </c>
      <c r="J527" s="98" t="str">
        <f t="shared" si="25"/>
        <v>Estudiantes y Graduados</v>
      </c>
      <c r="K527" s="98" t="s">
        <v>411</v>
      </c>
    </row>
    <row r="528" spans="3:11">
      <c r="C528" s="143"/>
      <c r="D528" s="151"/>
      <c r="E528" s="118"/>
      <c r="F528" s="97">
        <f t="shared" si="24"/>
        <v>0</v>
      </c>
      <c r="G528" s="161"/>
      <c r="H528" s="144"/>
      <c r="I528" s="130" t="e">
        <f>VLOOKUP(H528,Presupuesto!$B$11:$C$565,2,0)</f>
        <v>#N/A</v>
      </c>
      <c r="J528" s="98" t="str">
        <f t="shared" si="25"/>
        <v>Estudiantes y Graduados</v>
      </c>
      <c r="K528" s="98" t="s">
        <v>411</v>
      </c>
    </row>
    <row r="529" spans="3:11">
      <c r="C529" s="143"/>
      <c r="D529" s="151"/>
      <c r="E529" s="118"/>
      <c r="F529" s="97">
        <f t="shared" si="24"/>
        <v>0</v>
      </c>
      <c r="G529" s="161"/>
      <c r="H529" s="144"/>
      <c r="I529" s="130" t="e">
        <f>VLOOKUP(H529,Presupuesto!$B$11:$C$565,2,0)</f>
        <v>#N/A</v>
      </c>
      <c r="J529" s="98" t="str">
        <f t="shared" si="25"/>
        <v>Estudiantes y Graduados</v>
      </c>
      <c r="K529" s="98" t="s">
        <v>411</v>
      </c>
    </row>
    <row r="530" spans="3:11">
      <c r="C530" s="143"/>
      <c r="D530" s="151"/>
      <c r="E530" s="118"/>
      <c r="F530" s="97">
        <f t="shared" si="24"/>
        <v>0</v>
      </c>
      <c r="G530" s="161"/>
      <c r="H530" s="144"/>
      <c r="I530" s="130" t="e">
        <f>VLOOKUP(H530,Presupuesto!$B$11:$C$565,2,0)</f>
        <v>#N/A</v>
      </c>
      <c r="J530" s="98" t="str">
        <f t="shared" si="25"/>
        <v>Estudiantes y Graduados</v>
      </c>
      <c r="K530" s="98" t="s">
        <v>411</v>
      </c>
    </row>
    <row r="531" spans="3:11">
      <c r="C531" s="143"/>
      <c r="D531" s="151"/>
      <c r="E531" s="118"/>
      <c r="F531" s="97">
        <f t="shared" si="24"/>
        <v>0</v>
      </c>
      <c r="G531" s="161"/>
      <c r="H531" s="144"/>
      <c r="I531" s="130" t="e">
        <f>VLOOKUP(H531,Presupuesto!$B$11:$C$565,2,0)</f>
        <v>#N/A</v>
      </c>
      <c r="J531" s="98" t="str">
        <f t="shared" si="25"/>
        <v>Estudiantes y Graduados</v>
      </c>
      <c r="K531" s="98" t="s">
        <v>411</v>
      </c>
    </row>
    <row r="532" spans="3:11">
      <c r="C532" s="145"/>
      <c r="D532" s="151"/>
      <c r="E532" s="118"/>
      <c r="F532" s="97">
        <f t="shared" si="24"/>
        <v>0</v>
      </c>
      <c r="G532" s="161"/>
      <c r="H532" s="146"/>
      <c r="I532" s="130" t="e">
        <f>VLOOKUP(H532,Presupuesto!$B$11:$C$565,2,0)</f>
        <v>#N/A</v>
      </c>
      <c r="J532" s="98" t="str">
        <f t="shared" si="25"/>
        <v>Estudiantes y Graduados</v>
      </c>
      <c r="K532" s="98" t="s">
        <v>402</v>
      </c>
    </row>
    <row r="533" spans="3:11">
      <c r="C533" s="145"/>
      <c r="D533" s="151"/>
      <c r="E533" s="118"/>
      <c r="F533" s="97">
        <f t="shared" si="24"/>
        <v>0</v>
      </c>
      <c r="G533" s="161"/>
      <c r="H533" s="146"/>
      <c r="I533" s="130" t="e">
        <f>VLOOKUP(H533,Presupuesto!$B$11:$C$565,2,0)</f>
        <v>#N/A</v>
      </c>
      <c r="J533" s="98" t="str">
        <f t="shared" si="25"/>
        <v>Estudiantes y Graduados</v>
      </c>
      <c r="K533" s="98" t="s">
        <v>411</v>
      </c>
    </row>
    <row r="534" spans="3:11">
      <c r="C534" s="145"/>
      <c r="D534" s="151"/>
      <c r="E534" s="118"/>
      <c r="F534" s="97">
        <f t="shared" si="24"/>
        <v>0</v>
      </c>
      <c r="G534" s="161"/>
      <c r="H534" s="146"/>
      <c r="I534" s="130" t="e">
        <f>VLOOKUP(H534,Presupuesto!$B$11:$C$565,2,0)</f>
        <v>#N/A</v>
      </c>
      <c r="J534" s="98" t="str">
        <f t="shared" si="25"/>
        <v>Estudiantes y Graduados</v>
      </c>
      <c r="K534" s="98" t="s">
        <v>411</v>
      </c>
    </row>
    <row r="535" spans="3:11">
      <c r="C535" s="145"/>
      <c r="D535" s="151"/>
      <c r="E535" s="118"/>
      <c r="F535" s="97">
        <f t="shared" si="24"/>
        <v>0</v>
      </c>
      <c r="G535" s="161"/>
      <c r="H535" s="146"/>
      <c r="I535" s="130" t="e">
        <f>VLOOKUP(H535,Presupuesto!$B$11:$C$565,2,0)</f>
        <v>#N/A</v>
      </c>
      <c r="J535" s="98" t="str">
        <f t="shared" si="25"/>
        <v>Estudiantes y Graduados</v>
      </c>
      <c r="K535" s="98" t="s">
        <v>411</v>
      </c>
    </row>
    <row r="536" spans="3:11" ht="15.75" thickBot="1">
      <c r="C536" s="147"/>
      <c r="D536" s="159"/>
      <c r="E536" s="103"/>
      <c r="F536" s="105">
        <f t="shared" si="24"/>
        <v>0</v>
      </c>
      <c r="G536" s="162"/>
      <c r="H536" s="148"/>
      <c r="I536" s="132" t="e">
        <f>VLOOKUP(H536,Presupuesto!$B$11:$C$565,2,0)</f>
        <v>#N/A</v>
      </c>
      <c r="J536" s="106" t="str">
        <f t="shared" si="25"/>
        <v>Estudiantes y Graduados</v>
      </c>
      <c r="K536" s="124" t="s">
        <v>393</v>
      </c>
    </row>
    <row r="538" spans="3:11" ht="15.75" thickBot="1"/>
    <row r="539" spans="3:11" ht="15.75" thickBot="1">
      <c r="C539" s="157" t="s">
        <v>53</v>
      </c>
      <c r="D539" s="373">
        <f>SUM(F546:F580)</f>
        <v>0</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391</v>
      </c>
      <c r="D542" s="369"/>
      <c r="E542" s="93"/>
      <c r="F542" s="93"/>
      <c r="G542" s="93"/>
      <c r="H542" s="76"/>
      <c r="I542" s="76"/>
      <c r="J542" s="76"/>
      <c r="K542" s="112"/>
    </row>
    <row r="543" spans="3:11" ht="18.7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c r="F544" s="93"/>
      <c r="G544" s="76"/>
      <c r="H544" s="76"/>
      <c r="I544" s="76"/>
    </row>
    <row r="545" spans="3:11" ht="30.75" thickBot="1">
      <c r="C545" s="129" t="s">
        <v>44</v>
      </c>
      <c r="D545" s="129" t="s">
        <v>55</v>
      </c>
      <c r="E545" s="136" t="s">
        <v>57</v>
      </c>
      <c r="F545" s="135" t="s">
        <v>27</v>
      </c>
      <c r="G545" s="133" t="s">
        <v>130</v>
      </c>
      <c r="H545" s="136" t="s">
        <v>46</v>
      </c>
      <c r="I545" s="133" t="s">
        <v>131</v>
      </c>
      <c r="J545" s="133" t="s">
        <v>409</v>
      </c>
      <c r="K545" s="133" t="s">
        <v>410</v>
      </c>
    </row>
    <row r="546" spans="3:11">
      <c r="C546" s="220" t="s">
        <v>438</v>
      </c>
      <c r="D546" s="221"/>
      <c r="E546" s="219">
        <f>HLOOKUP(C546,$AH$2:$BU$3,2,0)</f>
        <v>620</v>
      </c>
      <c r="F546" s="97">
        <f t="shared" ref="F546:F580" si="26">D546*E546</f>
        <v>0</v>
      </c>
      <c r="G546" s="161"/>
      <c r="H546" s="142"/>
      <c r="I546" s="130" t="e">
        <f>VLOOKUP(H546,Presupuesto!$B$11:$C$565,2,0)</f>
        <v>#N/A</v>
      </c>
      <c r="J546" s="218" t="s">
        <v>1359</v>
      </c>
      <c r="K546" s="98" t="s">
        <v>393</v>
      </c>
    </row>
    <row r="547" spans="3:11">
      <c r="C547" s="141"/>
      <c r="D547" s="158"/>
      <c r="E547" s="123"/>
      <c r="F547" s="97">
        <f t="shared" si="26"/>
        <v>0</v>
      </c>
      <c r="G547" s="161"/>
      <c r="H547" s="142"/>
      <c r="I547" s="130" t="e">
        <f>VLOOKUP(H547,Presupuesto!$B$11:$C$565,2,0)</f>
        <v>#N/A</v>
      </c>
      <c r="J547" s="98" t="str">
        <f>$J$546</f>
        <v>Estudiantes y Graduados</v>
      </c>
      <c r="K547" s="98" t="s">
        <v>411</v>
      </c>
    </row>
    <row r="548" spans="3:11">
      <c r="C548" s="141"/>
      <c r="D548" s="158"/>
      <c r="E548" s="123"/>
      <c r="F548" s="97">
        <f t="shared" si="26"/>
        <v>0</v>
      </c>
      <c r="G548" s="161"/>
      <c r="H548" s="142"/>
      <c r="I548" s="130" t="e">
        <f>VLOOKUP(H548,Presupuesto!$B$11:$C$565,2,0)</f>
        <v>#N/A</v>
      </c>
      <c r="J548" s="98" t="str">
        <f t="shared" ref="J548:J580" si="27">$J$546</f>
        <v>Estudiantes y Graduados</v>
      </c>
      <c r="K548" s="98" t="s">
        <v>411</v>
      </c>
    </row>
    <row r="549" spans="3:11">
      <c r="C549" s="141"/>
      <c r="D549" s="158"/>
      <c r="E549" s="123"/>
      <c r="F549" s="97">
        <f t="shared" si="26"/>
        <v>0</v>
      </c>
      <c r="G549" s="161"/>
      <c r="H549" s="142"/>
      <c r="I549" s="130" t="e">
        <f>VLOOKUP(H549,Presupuesto!$B$11:$C$565,2,0)</f>
        <v>#N/A</v>
      </c>
      <c r="J549" s="98" t="str">
        <f t="shared" si="27"/>
        <v>Estudiantes y Graduados</v>
      </c>
      <c r="K549" s="98" t="s">
        <v>411</v>
      </c>
    </row>
    <row r="550" spans="3:11">
      <c r="C550" s="141"/>
      <c r="D550" s="158"/>
      <c r="E550" s="123"/>
      <c r="F550" s="97">
        <f t="shared" si="26"/>
        <v>0</v>
      </c>
      <c r="G550" s="161"/>
      <c r="H550" s="142"/>
      <c r="I550" s="130" t="e">
        <f>VLOOKUP(H550,Presupuesto!$B$11:$C$565,2,0)</f>
        <v>#N/A</v>
      </c>
      <c r="J550" s="98" t="str">
        <f t="shared" si="27"/>
        <v>Estudiantes y Graduados</v>
      </c>
      <c r="K550" s="98" t="s">
        <v>411</v>
      </c>
    </row>
    <row r="551" spans="3:11">
      <c r="C551" s="141"/>
      <c r="D551" s="158"/>
      <c r="E551" s="123"/>
      <c r="F551" s="97">
        <f t="shared" si="26"/>
        <v>0</v>
      </c>
      <c r="G551" s="161"/>
      <c r="H551" s="142"/>
      <c r="I551" s="130" t="e">
        <f>VLOOKUP(H551,Presupuesto!$B$11:$C$565,2,0)</f>
        <v>#N/A</v>
      </c>
      <c r="J551" s="98" t="str">
        <f t="shared" si="27"/>
        <v>Estudiantes y Graduados</v>
      </c>
      <c r="K551" s="98" t="s">
        <v>400</v>
      </c>
    </row>
    <row r="552" spans="3:11">
      <c r="C552" s="141"/>
      <c r="D552" s="158"/>
      <c r="E552" s="123"/>
      <c r="F552" s="97">
        <f t="shared" si="26"/>
        <v>0</v>
      </c>
      <c r="G552" s="161"/>
      <c r="H552" s="142"/>
      <c r="I552" s="130" t="e">
        <f>VLOOKUP(H552,Presupuesto!$B$11:$C$565,2,0)</f>
        <v>#N/A</v>
      </c>
      <c r="J552" s="98" t="str">
        <f t="shared" si="27"/>
        <v>Estudiantes y Graduados</v>
      </c>
      <c r="K552" s="98" t="s">
        <v>411</v>
      </c>
    </row>
    <row r="553" spans="3:11">
      <c r="C553" s="141"/>
      <c r="D553" s="158"/>
      <c r="E553" s="123"/>
      <c r="F553" s="97">
        <f t="shared" si="26"/>
        <v>0</v>
      </c>
      <c r="G553" s="161"/>
      <c r="H553" s="142"/>
      <c r="I553" s="130" t="e">
        <f>VLOOKUP(H553,Presupuesto!$B$11:$C$565,2,0)</f>
        <v>#N/A</v>
      </c>
      <c r="J553" s="98" t="str">
        <f t="shared" si="27"/>
        <v>Estudiantes y Graduados</v>
      </c>
      <c r="K553" s="98" t="s">
        <v>411</v>
      </c>
    </row>
    <row r="554" spans="3:11">
      <c r="C554" s="141"/>
      <c r="D554" s="158"/>
      <c r="E554" s="123"/>
      <c r="F554" s="97">
        <f t="shared" si="26"/>
        <v>0</v>
      </c>
      <c r="G554" s="161"/>
      <c r="H554" s="142"/>
      <c r="I554" s="130" t="e">
        <f>VLOOKUP(H554,Presupuesto!$B$11:$C$565,2,0)</f>
        <v>#N/A</v>
      </c>
      <c r="J554" s="98" t="str">
        <f t="shared" si="27"/>
        <v>Estudiantes y Graduados</v>
      </c>
      <c r="K554" s="98" t="s">
        <v>411</v>
      </c>
    </row>
    <row r="555" spans="3:11">
      <c r="C555" s="141"/>
      <c r="D555" s="158"/>
      <c r="E555" s="123"/>
      <c r="F555" s="97">
        <f t="shared" si="26"/>
        <v>0</v>
      </c>
      <c r="G555" s="161"/>
      <c r="H555" s="142"/>
      <c r="I555" s="130" t="e">
        <f>VLOOKUP(H555,Presupuesto!$B$11:$C$565,2,0)</f>
        <v>#N/A</v>
      </c>
      <c r="J555" s="98" t="str">
        <f t="shared" si="27"/>
        <v>Estudiantes y Graduados</v>
      </c>
      <c r="K555" s="98" t="s">
        <v>411</v>
      </c>
    </row>
    <row r="556" spans="3:11">
      <c r="C556" s="141"/>
      <c r="D556" s="158"/>
      <c r="E556" s="123"/>
      <c r="F556" s="97">
        <f t="shared" si="26"/>
        <v>0</v>
      </c>
      <c r="G556" s="161"/>
      <c r="H556" s="142"/>
      <c r="I556" s="130" t="e">
        <f>VLOOKUP(H556,Presupuesto!$B$11:$C$565,2,0)</f>
        <v>#N/A</v>
      </c>
      <c r="J556" s="98" t="str">
        <f t="shared" si="27"/>
        <v>Estudiantes y Graduados</v>
      </c>
      <c r="K556" s="98" t="s">
        <v>411</v>
      </c>
    </row>
    <row r="557" spans="3:11">
      <c r="C557" s="141"/>
      <c r="D557" s="158"/>
      <c r="E557" s="123"/>
      <c r="F557" s="97">
        <f t="shared" si="26"/>
        <v>0</v>
      </c>
      <c r="G557" s="161"/>
      <c r="H557" s="142"/>
      <c r="I557" s="130" t="e">
        <f>VLOOKUP(H557,Presupuesto!$B$11:$C$565,2,0)</f>
        <v>#N/A</v>
      </c>
      <c r="J557" s="98" t="str">
        <f t="shared" si="27"/>
        <v>Estudiantes y Graduados</v>
      </c>
      <c r="K557" s="98" t="s">
        <v>411</v>
      </c>
    </row>
    <row r="558" spans="3:11">
      <c r="C558" s="141"/>
      <c r="D558" s="158"/>
      <c r="E558" s="123"/>
      <c r="F558" s="97">
        <f t="shared" si="26"/>
        <v>0</v>
      </c>
      <c r="G558" s="161"/>
      <c r="H558" s="142"/>
      <c r="I558" s="130" t="e">
        <f>VLOOKUP(H558,Presupuesto!$B$11:$C$565,2,0)</f>
        <v>#N/A</v>
      </c>
      <c r="J558" s="98" t="str">
        <f t="shared" si="27"/>
        <v>Estudiantes y Graduados</v>
      </c>
      <c r="K558" s="98" t="s">
        <v>411</v>
      </c>
    </row>
    <row r="559" spans="3:11">
      <c r="C559" s="141"/>
      <c r="D559" s="158"/>
      <c r="E559" s="123"/>
      <c r="F559" s="97">
        <f t="shared" si="26"/>
        <v>0</v>
      </c>
      <c r="G559" s="161"/>
      <c r="H559" s="142"/>
      <c r="I559" s="130" t="e">
        <f>VLOOKUP(H559,Presupuesto!$B$11:$C$565,2,0)</f>
        <v>#N/A</v>
      </c>
      <c r="J559" s="98" t="str">
        <f t="shared" si="27"/>
        <v>Estudiantes y Graduados</v>
      </c>
      <c r="K559" s="98" t="s">
        <v>411</v>
      </c>
    </row>
    <row r="560" spans="3:11">
      <c r="C560" s="141"/>
      <c r="D560" s="158"/>
      <c r="E560" s="123"/>
      <c r="F560" s="97">
        <f t="shared" si="26"/>
        <v>0</v>
      </c>
      <c r="G560" s="161"/>
      <c r="H560" s="142"/>
      <c r="I560" s="130" t="e">
        <f>VLOOKUP(H560,Presupuesto!$B$11:$C$565,2,0)</f>
        <v>#N/A</v>
      </c>
      <c r="J560" s="98" t="str">
        <f t="shared" si="27"/>
        <v>Estudiantes y Graduados</v>
      </c>
      <c r="K560" s="98" t="s">
        <v>411</v>
      </c>
    </row>
    <row r="561" spans="3:11">
      <c r="C561" s="141"/>
      <c r="D561" s="158"/>
      <c r="E561" s="123"/>
      <c r="F561" s="97">
        <f t="shared" si="26"/>
        <v>0</v>
      </c>
      <c r="G561" s="161"/>
      <c r="H561" s="142"/>
      <c r="I561" s="130" t="e">
        <f>VLOOKUP(H561,Presupuesto!$B$11:$C$565,2,0)</f>
        <v>#N/A</v>
      </c>
      <c r="J561" s="98" t="str">
        <f t="shared" si="27"/>
        <v>Estudiantes y Graduados</v>
      </c>
      <c r="K561" s="98" t="s">
        <v>411</v>
      </c>
    </row>
    <row r="562" spans="3:11">
      <c r="C562" s="141"/>
      <c r="D562" s="158"/>
      <c r="E562" s="123"/>
      <c r="F562" s="97">
        <f t="shared" si="26"/>
        <v>0</v>
      </c>
      <c r="G562" s="161"/>
      <c r="H562" s="142"/>
      <c r="I562" s="130" t="e">
        <f>VLOOKUP(H562,Presupuesto!$B$11:$C$565,2,0)</f>
        <v>#N/A</v>
      </c>
      <c r="J562" s="98" t="str">
        <f t="shared" si="27"/>
        <v>Estudiantes y Graduados</v>
      </c>
      <c r="K562" s="98" t="s">
        <v>411</v>
      </c>
    </row>
    <row r="563" spans="3:11">
      <c r="C563" s="141"/>
      <c r="D563" s="158"/>
      <c r="E563" s="123"/>
      <c r="F563" s="97">
        <f t="shared" si="26"/>
        <v>0</v>
      </c>
      <c r="G563" s="161"/>
      <c r="H563" s="142"/>
      <c r="I563" s="130" t="e">
        <f>VLOOKUP(H563,Presupuesto!$B$11:$C$565,2,0)</f>
        <v>#N/A</v>
      </c>
      <c r="J563" s="98" t="str">
        <f t="shared" si="27"/>
        <v>Estudiantes y Graduados</v>
      </c>
      <c r="K563" s="98" t="s">
        <v>411</v>
      </c>
    </row>
    <row r="564" spans="3:11">
      <c r="C564" s="141"/>
      <c r="D564" s="158"/>
      <c r="E564" s="123"/>
      <c r="F564" s="97">
        <f t="shared" si="26"/>
        <v>0</v>
      </c>
      <c r="G564" s="161"/>
      <c r="H564" s="142"/>
      <c r="I564" s="130" t="e">
        <f>VLOOKUP(H564,Presupuesto!$B$11:$C$565,2,0)</f>
        <v>#N/A</v>
      </c>
      <c r="J564" s="98" t="str">
        <f t="shared" si="27"/>
        <v>Estudiantes y Graduados</v>
      </c>
      <c r="K564" s="98" t="s">
        <v>411</v>
      </c>
    </row>
    <row r="565" spans="3:11">
      <c r="C565" s="141"/>
      <c r="D565" s="158"/>
      <c r="E565" s="123"/>
      <c r="F565" s="97">
        <f t="shared" si="26"/>
        <v>0</v>
      </c>
      <c r="G565" s="161"/>
      <c r="H565" s="142"/>
      <c r="I565" s="130" t="e">
        <f>VLOOKUP(H565,Presupuesto!$B$11:$C$565,2,0)</f>
        <v>#N/A</v>
      </c>
      <c r="J565" s="98" t="str">
        <f t="shared" si="27"/>
        <v>Estudiantes y Graduados</v>
      </c>
      <c r="K565" s="98" t="s">
        <v>411</v>
      </c>
    </row>
    <row r="566" spans="3:11">
      <c r="C566" s="141"/>
      <c r="D566" s="158"/>
      <c r="E566" s="123"/>
      <c r="F566" s="97">
        <f t="shared" si="26"/>
        <v>0</v>
      </c>
      <c r="G566" s="161"/>
      <c r="H566" s="142"/>
      <c r="I566" s="130" t="e">
        <f>VLOOKUP(H566,Presupuesto!$B$11:$C$565,2,0)</f>
        <v>#N/A</v>
      </c>
      <c r="J566" s="98" t="str">
        <f t="shared" si="27"/>
        <v>Estudiantes y Graduados</v>
      </c>
      <c r="K566" s="98" t="s">
        <v>411</v>
      </c>
    </row>
    <row r="567" spans="3:11">
      <c r="C567" s="141"/>
      <c r="D567" s="158"/>
      <c r="E567" s="123"/>
      <c r="F567" s="97">
        <f t="shared" si="26"/>
        <v>0</v>
      </c>
      <c r="G567" s="161"/>
      <c r="H567" s="142"/>
      <c r="I567" s="130" t="e">
        <f>VLOOKUP(H567,Presupuesto!$B$11:$C$565,2,0)</f>
        <v>#N/A</v>
      </c>
      <c r="J567" s="98" t="str">
        <f t="shared" si="27"/>
        <v>Estudiantes y Graduados</v>
      </c>
      <c r="K567" s="98" t="s">
        <v>411</v>
      </c>
    </row>
    <row r="568" spans="3:11">
      <c r="C568" s="143"/>
      <c r="D568" s="151"/>
      <c r="E568" s="118"/>
      <c r="F568" s="97">
        <f t="shared" si="26"/>
        <v>0</v>
      </c>
      <c r="G568" s="161"/>
      <c r="H568" s="144"/>
      <c r="I568" s="130" t="e">
        <f>VLOOKUP(H568,Presupuesto!$B$11:$C$565,2,0)</f>
        <v>#N/A</v>
      </c>
      <c r="J568" s="98" t="str">
        <f t="shared" si="27"/>
        <v>Estudiantes y Graduados</v>
      </c>
      <c r="K568" s="98" t="s">
        <v>411</v>
      </c>
    </row>
    <row r="569" spans="3:11">
      <c r="C569" s="143"/>
      <c r="D569" s="151"/>
      <c r="E569" s="118"/>
      <c r="F569" s="97">
        <f t="shared" si="26"/>
        <v>0</v>
      </c>
      <c r="G569" s="161"/>
      <c r="H569" s="144"/>
      <c r="I569" s="130" t="e">
        <f>VLOOKUP(H569,Presupuesto!$B$11:$C$565,2,0)</f>
        <v>#N/A</v>
      </c>
      <c r="J569" s="98" t="str">
        <f t="shared" si="27"/>
        <v>Estudiantes y Graduados</v>
      </c>
      <c r="K569" s="98" t="s">
        <v>411</v>
      </c>
    </row>
    <row r="570" spans="3:11">
      <c r="C570" s="143"/>
      <c r="D570" s="151"/>
      <c r="E570" s="118"/>
      <c r="F570" s="97">
        <f t="shared" si="26"/>
        <v>0</v>
      </c>
      <c r="G570" s="161"/>
      <c r="H570" s="144"/>
      <c r="I570" s="130" t="e">
        <f>VLOOKUP(H570,Presupuesto!$B$11:$C$565,2,0)</f>
        <v>#N/A</v>
      </c>
      <c r="J570" s="98" t="str">
        <f t="shared" si="27"/>
        <v>Estudiantes y Graduados</v>
      </c>
      <c r="K570" s="98" t="s">
        <v>411</v>
      </c>
    </row>
    <row r="571" spans="3:11">
      <c r="C571" s="143"/>
      <c r="D571" s="151"/>
      <c r="E571" s="118"/>
      <c r="F571" s="97">
        <f t="shared" si="26"/>
        <v>0</v>
      </c>
      <c r="G571" s="161"/>
      <c r="H571" s="144"/>
      <c r="I571" s="130" t="e">
        <f>VLOOKUP(H571,Presupuesto!$B$11:$C$565,2,0)</f>
        <v>#N/A</v>
      </c>
      <c r="J571" s="98" t="str">
        <f t="shared" si="27"/>
        <v>Estudiantes y Graduados</v>
      </c>
      <c r="K571" s="98" t="s">
        <v>411</v>
      </c>
    </row>
    <row r="572" spans="3:11">
      <c r="C572" s="143"/>
      <c r="D572" s="151"/>
      <c r="E572" s="118"/>
      <c r="F572" s="97">
        <f t="shared" si="26"/>
        <v>0</v>
      </c>
      <c r="G572" s="161"/>
      <c r="H572" s="144"/>
      <c r="I572" s="130" t="e">
        <f>VLOOKUP(H572,Presupuesto!$B$11:$C$565,2,0)</f>
        <v>#N/A</v>
      </c>
      <c r="J572" s="98" t="str">
        <f t="shared" si="27"/>
        <v>Estudiantes y Graduados</v>
      </c>
      <c r="K572" s="98" t="s">
        <v>411</v>
      </c>
    </row>
    <row r="573" spans="3:11">
      <c r="C573" s="143"/>
      <c r="D573" s="151"/>
      <c r="E573" s="118"/>
      <c r="F573" s="97">
        <f t="shared" si="26"/>
        <v>0</v>
      </c>
      <c r="G573" s="161"/>
      <c r="H573" s="144"/>
      <c r="I573" s="130" t="e">
        <f>VLOOKUP(H573,Presupuesto!$B$11:$C$565,2,0)</f>
        <v>#N/A</v>
      </c>
      <c r="J573" s="98" t="str">
        <f t="shared" si="27"/>
        <v>Estudiantes y Graduados</v>
      </c>
      <c r="K573" s="98" t="s">
        <v>411</v>
      </c>
    </row>
    <row r="574" spans="3:11">
      <c r="C574" s="143"/>
      <c r="D574" s="151"/>
      <c r="E574" s="118"/>
      <c r="F574" s="97">
        <f t="shared" si="26"/>
        <v>0</v>
      </c>
      <c r="G574" s="161"/>
      <c r="H574" s="144"/>
      <c r="I574" s="130" t="e">
        <f>VLOOKUP(H574,Presupuesto!$B$11:$C$565,2,0)</f>
        <v>#N/A</v>
      </c>
      <c r="J574" s="98" t="str">
        <f t="shared" si="27"/>
        <v>Estudiantes y Graduados</v>
      </c>
      <c r="K574" s="98" t="s">
        <v>411</v>
      </c>
    </row>
    <row r="575" spans="3:11">
      <c r="C575" s="143"/>
      <c r="D575" s="151"/>
      <c r="E575" s="118"/>
      <c r="F575" s="97">
        <f t="shared" si="26"/>
        <v>0</v>
      </c>
      <c r="G575" s="161"/>
      <c r="H575" s="144"/>
      <c r="I575" s="130" t="e">
        <f>VLOOKUP(H575,Presupuesto!$B$11:$C$565,2,0)</f>
        <v>#N/A</v>
      </c>
      <c r="J575" s="98" t="str">
        <f t="shared" si="27"/>
        <v>Estudiantes y Graduados</v>
      </c>
      <c r="K575" s="98" t="s">
        <v>411</v>
      </c>
    </row>
    <row r="576" spans="3:11">
      <c r="C576" s="145"/>
      <c r="D576" s="151"/>
      <c r="E576" s="118"/>
      <c r="F576" s="97">
        <f t="shared" si="26"/>
        <v>0</v>
      </c>
      <c r="G576" s="161"/>
      <c r="H576" s="146"/>
      <c r="I576" s="130" t="e">
        <f>VLOOKUP(H576,Presupuesto!$B$11:$C$565,2,0)</f>
        <v>#N/A</v>
      </c>
      <c r="J576" s="98" t="str">
        <f t="shared" si="27"/>
        <v>Estudiantes y Graduados</v>
      </c>
      <c r="K576" s="98" t="s">
        <v>402</v>
      </c>
    </row>
    <row r="577" spans="3:11">
      <c r="C577" s="145"/>
      <c r="D577" s="151"/>
      <c r="E577" s="118"/>
      <c r="F577" s="97">
        <f t="shared" si="26"/>
        <v>0</v>
      </c>
      <c r="G577" s="161"/>
      <c r="H577" s="146"/>
      <c r="I577" s="130" t="e">
        <f>VLOOKUP(H577,Presupuesto!$B$11:$C$565,2,0)</f>
        <v>#N/A</v>
      </c>
      <c r="J577" s="98" t="str">
        <f t="shared" si="27"/>
        <v>Estudiantes y Graduados</v>
      </c>
      <c r="K577" s="98" t="s">
        <v>411</v>
      </c>
    </row>
    <row r="578" spans="3:11">
      <c r="C578" s="145"/>
      <c r="D578" s="151"/>
      <c r="E578" s="118"/>
      <c r="F578" s="97">
        <f t="shared" si="26"/>
        <v>0</v>
      </c>
      <c r="G578" s="161"/>
      <c r="H578" s="146"/>
      <c r="I578" s="130" t="e">
        <f>VLOOKUP(H578,Presupuesto!$B$11:$C$565,2,0)</f>
        <v>#N/A</v>
      </c>
      <c r="J578" s="98" t="str">
        <f t="shared" si="27"/>
        <v>Estudiantes y Graduados</v>
      </c>
      <c r="K578" s="98" t="s">
        <v>411</v>
      </c>
    </row>
    <row r="579" spans="3:11">
      <c r="C579" s="145"/>
      <c r="D579" s="151"/>
      <c r="E579" s="118"/>
      <c r="F579" s="97">
        <f t="shared" si="26"/>
        <v>0</v>
      </c>
      <c r="G579" s="161"/>
      <c r="H579" s="146"/>
      <c r="I579" s="130" t="e">
        <f>VLOOKUP(H579,Presupuesto!$B$11:$C$565,2,0)</f>
        <v>#N/A</v>
      </c>
      <c r="J579" s="98" t="str">
        <f t="shared" si="27"/>
        <v>Estudiantes y Graduados</v>
      </c>
      <c r="K579" s="98" t="s">
        <v>411</v>
      </c>
    </row>
    <row r="580" spans="3:11" ht="15.75" thickBot="1">
      <c r="C580" s="147"/>
      <c r="D580" s="159"/>
      <c r="E580" s="103"/>
      <c r="F580" s="105">
        <f t="shared" si="26"/>
        <v>0</v>
      </c>
      <c r="G580" s="162"/>
      <c r="H580" s="148"/>
      <c r="I580" s="132" t="e">
        <f>VLOOKUP(H580,Presupuesto!$B$11:$C$565,2,0)</f>
        <v>#N/A</v>
      </c>
      <c r="J580" s="106" t="str">
        <f t="shared" si="27"/>
        <v>Estudiantes y Graduados</v>
      </c>
      <c r="K580" s="124" t="s">
        <v>393</v>
      </c>
    </row>
    <row r="582" spans="3:11" ht="15.75" thickBot="1">
      <c r="F582" s="90"/>
      <c r="G582" s="89"/>
      <c r="H582" s="90"/>
      <c r="I582" s="90"/>
    </row>
    <row r="583" spans="3:11" ht="15.75" thickBot="1">
      <c r="C583" s="157" t="s">
        <v>53</v>
      </c>
      <c r="D583" s="373">
        <f>SUM(F590:F624)</f>
        <v>0</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391</v>
      </c>
      <c r="D586" s="369"/>
      <c r="E586" s="93"/>
      <c r="F586" s="93"/>
      <c r="G586" s="93"/>
      <c r="H586" s="76"/>
      <c r="I586" s="76"/>
      <c r="J586" s="76"/>
      <c r="K586" s="112"/>
    </row>
    <row r="587" spans="3:11" ht="18.7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c r="F588" s="93"/>
      <c r="G588" s="76"/>
      <c r="H588" s="76"/>
      <c r="I588" s="76"/>
    </row>
    <row r="589" spans="3:11" ht="30.75" thickBot="1">
      <c r="C589" s="129" t="s">
        <v>44</v>
      </c>
      <c r="D589" s="129" t="s">
        <v>55</v>
      </c>
      <c r="E589" s="136" t="s">
        <v>57</v>
      </c>
      <c r="F589" s="135" t="s">
        <v>27</v>
      </c>
      <c r="G589" s="133" t="s">
        <v>130</v>
      </c>
      <c r="H589" s="136" t="s">
        <v>46</v>
      </c>
      <c r="I589" s="133" t="s">
        <v>131</v>
      </c>
      <c r="J589" s="133" t="s">
        <v>409</v>
      </c>
      <c r="K589" s="133" t="s">
        <v>410</v>
      </c>
    </row>
    <row r="590" spans="3:11">
      <c r="C590" s="220" t="s">
        <v>438</v>
      </c>
      <c r="D590" s="221"/>
      <c r="E590" s="219">
        <f>HLOOKUP(C590,$AH$2:$BU$3,2,0)</f>
        <v>620</v>
      </c>
      <c r="F590" s="97">
        <f t="shared" ref="F590:F624" si="28">D590*E590</f>
        <v>0</v>
      </c>
      <c r="G590" s="161"/>
      <c r="H590" s="142"/>
      <c r="I590" s="130" t="e">
        <f>VLOOKUP(H590,Presupuesto!$B$11:$C$565,2,0)</f>
        <v>#N/A</v>
      </c>
      <c r="J590" s="218" t="s">
        <v>1359</v>
      </c>
      <c r="K590" s="98" t="s">
        <v>393</v>
      </c>
    </row>
    <row r="591" spans="3:11">
      <c r="C591" s="141"/>
      <c r="D591" s="158"/>
      <c r="E591" s="123"/>
      <c r="F591" s="97">
        <f t="shared" si="28"/>
        <v>0</v>
      </c>
      <c r="G591" s="161"/>
      <c r="H591" s="142"/>
      <c r="I591" s="130" t="e">
        <f>VLOOKUP(H591,Presupuesto!$B$11:$C$565,2,0)</f>
        <v>#N/A</v>
      </c>
      <c r="J591" s="98" t="str">
        <f>$J$590</f>
        <v>Estudiantes y Graduados</v>
      </c>
      <c r="K591" s="98" t="s">
        <v>411</v>
      </c>
    </row>
    <row r="592" spans="3:11">
      <c r="C592" s="141"/>
      <c r="D592" s="158"/>
      <c r="E592" s="123"/>
      <c r="F592" s="97">
        <f t="shared" si="28"/>
        <v>0</v>
      </c>
      <c r="G592" s="161"/>
      <c r="H592" s="142"/>
      <c r="I592" s="130" t="e">
        <f>VLOOKUP(H592,Presupuesto!$B$11:$C$565,2,0)</f>
        <v>#N/A</v>
      </c>
      <c r="J592" s="98" t="str">
        <f t="shared" ref="J592:J624" si="29">$J$590</f>
        <v>Estudiantes y Graduados</v>
      </c>
      <c r="K592" s="98" t="s">
        <v>411</v>
      </c>
    </row>
    <row r="593" spans="3:11">
      <c r="C593" s="141"/>
      <c r="D593" s="158"/>
      <c r="E593" s="123"/>
      <c r="F593" s="97">
        <f t="shared" si="28"/>
        <v>0</v>
      </c>
      <c r="G593" s="161"/>
      <c r="H593" s="142"/>
      <c r="I593" s="130" t="e">
        <f>VLOOKUP(H593,Presupuesto!$B$11:$C$565,2,0)</f>
        <v>#N/A</v>
      </c>
      <c r="J593" s="98" t="str">
        <f t="shared" si="29"/>
        <v>Estudiantes y Graduados</v>
      </c>
      <c r="K593" s="98" t="s">
        <v>411</v>
      </c>
    </row>
    <row r="594" spans="3:11">
      <c r="C594" s="141"/>
      <c r="D594" s="158"/>
      <c r="E594" s="123"/>
      <c r="F594" s="97">
        <f t="shared" si="28"/>
        <v>0</v>
      </c>
      <c r="G594" s="161"/>
      <c r="H594" s="142"/>
      <c r="I594" s="130" t="e">
        <f>VLOOKUP(H594,Presupuesto!$B$11:$C$565,2,0)</f>
        <v>#N/A</v>
      </c>
      <c r="J594" s="98" t="str">
        <f t="shared" si="29"/>
        <v>Estudiantes y Graduados</v>
      </c>
      <c r="K594" s="98" t="s">
        <v>411</v>
      </c>
    </row>
    <row r="595" spans="3:11">
      <c r="C595" s="141"/>
      <c r="D595" s="158"/>
      <c r="E595" s="123"/>
      <c r="F595" s="97">
        <f t="shared" si="28"/>
        <v>0</v>
      </c>
      <c r="G595" s="161"/>
      <c r="H595" s="142"/>
      <c r="I595" s="130" t="e">
        <f>VLOOKUP(H595,Presupuesto!$B$11:$C$565,2,0)</f>
        <v>#N/A</v>
      </c>
      <c r="J595" s="98" t="str">
        <f t="shared" si="29"/>
        <v>Estudiantes y Graduados</v>
      </c>
      <c r="K595" s="98" t="s">
        <v>400</v>
      </c>
    </row>
    <row r="596" spans="3:11">
      <c r="C596" s="141"/>
      <c r="D596" s="158"/>
      <c r="E596" s="123"/>
      <c r="F596" s="97">
        <f t="shared" si="28"/>
        <v>0</v>
      </c>
      <c r="G596" s="161"/>
      <c r="H596" s="142"/>
      <c r="I596" s="130" t="e">
        <f>VLOOKUP(H596,Presupuesto!$B$11:$C$565,2,0)</f>
        <v>#N/A</v>
      </c>
      <c r="J596" s="98" t="str">
        <f t="shared" si="29"/>
        <v>Estudiantes y Graduados</v>
      </c>
      <c r="K596" s="98" t="s">
        <v>411</v>
      </c>
    </row>
    <row r="597" spans="3:11">
      <c r="C597" s="141"/>
      <c r="D597" s="158"/>
      <c r="E597" s="123"/>
      <c r="F597" s="97">
        <f t="shared" si="28"/>
        <v>0</v>
      </c>
      <c r="G597" s="161"/>
      <c r="H597" s="142"/>
      <c r="I597" s="130" t="e">
        <f>VLOOKUP(H597,Presupuesto!$B$11:$C$565,2,0)</f>
        <v>#N/A</v>
      </c>
      <c r="J597" s="98" t="str">
        <f t="shared" si="29"/>
        <v>Estudiantes y Graduados</v>
      </c>
      <c r="K597" s="98" t="s">
        <v>411</v>
      </c>
    </row>
    <row r="598" spans="3:11">
      <c r="C598" s="141"/>
      <c r="D598" s="158"/>
      <c r="E598" s="123"/>
      <c r="F598" s="97">
        <f t="shared" si="28"/>
        <v>0</v>
      </c>
      <c r="G598" s="161"/>
      <c r="H598" s="142"/>
      <c r="I598" s="130" t="e">
        <f>VLOOKUP(H598,Presupuesto!$B$11:$C$565,2,0)</f>
        <v>#N/A</v>
      </c>
      <c r="J598" s="98" t="str">
        <f t="shared" si="29"/>
        <v>Estudiantes y Graduados</v>
      </c>
      <c r="K598" s="98" t="s">
        <v>411</v>
      </c>
    </row>
    <row r="599" spans="3:11">
      <c r="C599" s="141"/>
      <c r="D599" s="158"/>
      <c r="E599" s="123"/>
      <c r="F599" s="97">
        <f t="shared" si="28"/>
        <v>0</v>
      </c>
      <c r="G599" s="161"/>
      <c r="H599" s="142"/>
      <c r="I599" s="130" t="e">
        <f>VLOOKUP(H599,Presupuesto!$B$11:$C$565,2,0)</f>
        <v>#N/A</v>
      </c>
      <c r="J599" s="98" t="str">
        <f t="shared" si="29"/>
        <v>Estudiantes y Graduados</v>
      </c>
      <c r="K599" s="98" t="s">
        <v>411</v>
      </c>
    </row>
    <row r="600" spans="3:11">
      <c r="C600" s="141"/>
      <c r="D600" s="158"/>
      <c r="E600" s="123"/>
      <c r="F600" s="97">
        <f t="shared" si="28"/>
        <v>0</v>
      </c>
      <c r="G600" s="161"/>
      <c r="H600" s="142"/>
      <c r="I600" s="130" t="e">
        <f>VLOOKUP(H600,Presupuesto!$B$11:$C$565,2,0)</f>
        <v>#N/A</v>
      </c>
      <c r="J600" s="98" t="str">
        <f t="shared" si="29"/>
        <v>Estudiantes y Graduados</v>
      </c>
      <c r="K600" s="98" t="s">
        <v>411</v>
      </c>
    </row>
    <row r="601" spans="3:11">
      <c r="C601" s="141"/>
      <c r="D601" s="158"/>
      <c r="E601" s="123"/>
      <c r="F601" s="97">
        <f t="shared" si="28"/>
        <v>0</v>
      </c>
      <c r="G601" s="161"/>
      <c r="H601" s="142"/>
      <c r="I601" s="130" t="e">
        <f>VLOOKUP(H601,Presupuesto!$B$11:$C$565,2,0)</f>
        <v>#N/A</v>
      </c>
      <c r="J601" s="98" t="str">
        <f t="shared" si="29"/>
        <v>Estudiantes y Graduados</v>
      </c>
      <c r="K601" s="98" t="s">
        <v>411</v>
      </c>
    </row>
    <row r="602" spans="3:11">
      <c r="C602" s="141"/>
      <c r="D602" s="158"/>
      <c r="E602" s="123"/>
      <c r="F602" s="97">
        <f t="shared" si="28"/>
        <v>0</v>
      </c>
      <c r="G602" s="161"/>
      <c r="H602" s="142"/>
      <c r="I602" s="130" t="e">
        <f>VLOOKUP(H602,Presupuesto!$B$11:$C$565,2,0)</f>
        <v>#N/A</v>
      </c>
      <c r="J602" s="98" t="str">
        <f t="shared" si="29"/>
        <v>Estudiantes y Graduados</v>
      </c>
      <c r="K602" s="98" t="s">
        <v>411</v>
      </c>
    </row>
    <row r="603" spans="3:11">
      <c r="C603" s="141"/>
      <c r="D603" s="158"/>
      <c r="E603" s="123"/>
      <c r="F603" s="97">
        <f t="shared" si="28"/>
        <v>0</v>
      </c>
      <c r="G603" s="161"/>
      <c r="H603" s="142"/>
      <c r="I603" s="130" t="e">
        <f>VLOOKUP(H603,Presupuesto!$B$11:$C$565,2,0)</f>
        <v>#N/A</v>
      </c>
      <c r="J603" s="98" t="str">
        <f t="shared" si="29"/>
        <v>Estudiantes y Graduados</v>
      </c>
      <c r="K603" s="98" t="s">
        <v>411</v>
      </c>
    </row>
    <row r="604" spans="3:11">
      <c r="C604" s="141"/>
      <c r="D604" s="158"/>
      <c r="E604" s="123"/>
      <c r="F604" s="97">
        <f t="shared" si="28"/>
        <v>0</v>
      </c>
      <c r="G604" s="161"/>
      <c r="H604" s="142"/>
      <c r="I604" s="130" t="e">
        <f>VLOOKUP(H604,Presupuesto!$B$11:$C$565,2,0)</f>
        <v>#N/A</v>
      </c>
      <c r="J604" s="98" t="str">
        <f t="shared" si="29"/>
        <v>Estudiantes y Graduados</v>
      </c>
      <c r="K604" s="98" t="s">
        <v>411</v>
      </c>
    </row>
    <row r="605" spans="3:11">
      <c r="C605" s="141"/>
      <c r="D605" s="158"/>
      <c r="E605" s="123"/>
      <c r="F605" s="97">
        <f t="shared" si="28"/>
        <v>0</v>
      </c>
      <c r="G605" s="161"/>
      <c r="H605" s="142"/>
      <c r="I605" s="130" t="e">
        <f>VLOOKUP(H605,Presupuesto!$B$11:$C$565,2,0)</f>
        <v>#N/A</v>
      </c>
      <c r="J605" s="98" t="str">
        <f t="shared" si="29"/>
        <v>Estudiantes y Graduados</v>
      </c>
      <c r="K605" s="98" t="s">
        <v>411</v>
      </c>
    </row>
    <row r="606" spans="3:11">
      <c r="C606" s="141"/>
      <c r="D606" s="158"/>
      <c r="E606" s="123"/>
      <c r="F606" s="97">
        <f t="shared" si="28"/>
        <v>0</v>
      </c>
      <c r="G606" s="161"/>
      <c r="H606" s="142"/>
      <c r="I606" s="130" t="e">
        <f>VLOOKUP(H606,Presupuesto!$B$11:$C$565,2,0)</f>
        <v>#N/A</v>
      </c>
      <c r="J606" s="98" t="str">
        <f t="shared" si="29"/>
        <v>Estudiantes y Graduados</v>
      </c>
      <c r="K606" s="98" t="s">
        <v>411</v>
      </c>
    </row>
    <row r="607" spans="3:11">
      <c r="C607" s="141"/>
      <c r="D607" s="158"/>
      <c r="E607" s="123"/>
      <c r="F607" s="97">
        <f t="shared" si="28"/>
        <v>0</v>
      </c>
      <c r="G607" s="161"/>
      <c r="H607" s="142"/>
      <c r="I607" s="130" t="e">
        <f>VLOOKUP(H607,Presupuesto!$B$11:$C$565,2,0)</f>
        <v>#N/A</v>
      </c>
      <c r="J607" s="98" t="str">
        <f t="shared" si="29"/>
        <v>Estudiantes y Graduados</v>
      </c>
      <c r="K607" s="98" t="s">
        <v>411</v>
      </c>
    </row>
    <row r="608" spans="3:11">
      <c r="C608" s="141"/>
      <c r="D608" s="158"/>
      <c r="E608" s="123"/>
      <c r="F608" s="97">
        <f t="shared" si="28"/>
        <v>0</v>
      </c>
      <c r="G608" s="161"/>
      <c r="H608" s="142"/>
      <c r="I608" s="130" t="e">
        <f>VLOOKUP(H608,Presupuesto!$B$11:$C$565,2,0)</f>
        <v>#N/A</v>
      </c>
      <c r="J608" s="98" t="str">
        <f t="shared" si="29"/>
        <v>Estudiantes y Graduados</v>
      </c>
      <c r="K608" s="98" t="s">
        <v>411</v>
      </c>
    </row>
    <row r="609" spans="3:11">
      <c r="C609" s="141"/>
      <c r="D609" s="158"/>
      <c r="E609" s="123"/>
      <c r="F609" s="97">
        <f t="shared" si="28"/>
        <v>0</v>
      </c>
      <c r="G609" s="161"/>
      <c r="H609" s="142"/>
      <c r="I609" s="130" t="e">
        <f>VLOOKUP(H609,Presupuesto!$B$11:$C$565,2,0)</f>
        <v>#N/A</v>
      </c>
      <c r="J609" s="98" t="str">
        <f t="shared" si="29"/>
        <v>Estudiantes y Graduados</v>
      </c>
      <c r="K609" s="98" t="s">
        <v>411</v>
      </c>
    </row>
    <row r="610" spans="3:11">
      <c r="C610" s="141"/>
      <c r="D610" s="158"/>
      <c r="E610" s="123"/>
      <c r="F610" s="97">
        <f t="shared" si="28"/>
        <v>0</v>
      </c>
      <c r="G610" s="161"/>
      <c r="H610" s="142"/>
      <c r="I610" s="130" t="e">
        <f>VLOOKUP(H610,Presupuesto!$B$11:$C$565,2,0)</f>
        <v>#N/A</v>
      </c>
      <c r="J610" s="98" t="str">
        <f t="shared" si="29"/>
        <v>Estudiantes y Graduados</v>
      </c>
      <c r="K610" s="98" t="s">
        <v>411</v>
      </c>
    </row>
    <row r="611" spans="3:11">
      <c r="C611" s="141"/>
      <c r="D611" s="158"/>
      <c r="E611" s="123"/>
      <c r="F611" s="97">
        <f t="shared" si="28"/>
        <v>0</v>
      </c>
      <c r="G611" s="161"/>
      <c r="H611" s="142"/>
      <c r="I611" s="130" t="e">
        <f>VLOOKUP(H611,Presupuesto!$B$11:$C$565,2,0)</f>
        <v>#N/A</v>
      </c>
      <c r="J611" s="98" t="str">
        <f t="shared" si="29"/>
        <v>Estudiantes y Graduados</v>
      </c>
      <c r="K611" s="98" t="s">
        <v>411</v>
      </c>
    </row>
    <row r="612" spans="3:11">
      <c r="C612" s="143"/>
      <c r="D612" s="151"/>
      <c r="E612" s="118"/>
      <c r="F612" s="97">
        <f t="shared" si="28"/>
        <v>0</v>
      </c>
      <c r="G612" s="161"/>
      <c r="H612" s="144"/>
      <c r="I612" s="130" t="e">
        <f>VLOOKUP(H612,Presupuesto!$B$11:$C$565,2,0)</f>
        <v>#N/A</v>
      </c>
      <c r="J612" s="98" t="str">
        <f t="shared" si="29"/>
        <v>Estudiantes y Graduados</v>
      </c>
      <c r="K612" s="98" t="s">
        <v>411</v>
      </c>
    </row>
    <row r="613" spans="3:11">
      <c r="C613" s="143"/>
      <c r="D613" s="151"/>
      <c r="E613" s="118"/>
      <c r="F613" s="97">
        <f t="shared" si="28"/>
        <v>0</v>
      </c>
      <c r="G613" s="161"/>
      <c r="H613" s="144"/>
      <c r="I613" s="130" t="e">
        <f>VLOOKUP(H613,Presupuesto!$B$11:$C$565,2,0)</f>
        <v>#N/A</v>
      </c>
      <c r="J613" s="98" t="str">
        <f t="shared" si="29"/>
        <v>Estudiantes y Graduados</v>
      </c>
      <c r="K613" s="98" t="s">
        <v>411</v>
      </c>
    </row>
    <row r="614" spans="3:11">
      <c r="C614" s="143"/>
      <c r="D614" s="151"/>
      <c r="E614" s="118"/>
      <c r="F614" s="97">
        <f t="shared" si="28"/>
        <v>0</v>
      </c>
      <c r="G614" s="161"/>
      <c r="H614" s="144"/>
      <c r="I614" s="130" t="e">
        <f>VLOOKUP(H614,Presupuesto!$B$11:$C$565,2,0)</f>
        <v>#N/A</v>
      </c>
      <c r="J614" s="98" t="str">
        <f t="shared" si="29"/>
        <v>Estudiantes y Graduados</v>
      </c>
      <c r="K614" s="98" t="s">
        <v>411</v>
      </c>
    </row>
    <row r="615" spans="3:11">
      <c r="C615" s="143"/>
      <c r="D615" s="151"/>
      <c r="E615" s="118"/>
      <c r="F615" s="97">
        <f t="shared" si="28"/>
        <v>0</v>
      </c>
      <c r="G615" s="161"/>
      <c r="H615" s="144"/>
      <c r="I615" s="130" t="e">
        <f>VLOOKUP(H615,Presupuesto!$B$11:$C$565,2,0)</f>
        <v>#N/A</v>
      </c>
      <c r="J615" s="98" t="str">
        <f t="shared" si="29"/>
        <v>Estudiantes y Graduados</v>
      </c>
      <c r="K615" s="98" t="s">
        <v>411</v>
      </c>
    </row>
    <row r="616" spans="3:11">
      <c r="C616" s="143"/>
      <c r="D616" s="151"/>
      <c r="E616" s="118"/>
      <c r="F616" s="97">
        <f t="shared" si="28"/>
        <v>0</v>
      </c>
      <c r="G616" s="161"/>
      <c r="H616" s="144"/>
      <c r="I616" s="130" t="e">
        <f>VLOOKUP(H616,Presupuesto!$B$11:$C$565,2,0)</f>
        <v>#N/A</v>
      </c>
      <c r="J616" s="98" t="str">
        <f t="shared" si="29"/>
        <v>Estudiantes y Graduados</v>
      </c>
      <c r="K616" s="98" t="s">
        <v>411</v>
      </c>
    </row>
    <row r="617" spans="3:11">
      <c r="C617" s="143"/>
      <c r="D617" s="151"/>
      <c r="E617" s="118"/>
      <c r="F617" s="97">
        <f t="shared" si="28"/>
        <v>0</v>
      </c>
      <c r="G617" s="161"/>
      <c r="H617" s="144"/>
      <c r="I617" s="130" t="e">
        <f>VLOOKUP(H617,Presupuesto!$B$11:$C$565,2,0)</f>
        <v>#N/A</v>
      </c>
      <c r="J617" s="98" t="str">
        <f t="shared" si="29"/>
        <v>Estudiantes y Graduados</v>
      </c>
      <c r="K617" s="98" t="s">
        <v>411</v>
      </c>
    </row>
    <row r="618" spans="3:11">
      <c r="C618" s="143"/>
      <c r="D618" s="151"/>
      <c r="E618" s="118"/>
      <c r="F618" s="97">
        <f t="shared" si="28"/>
        <v>0</v>
      </c>
      <c r="G618" s="161"/>
      <c r="H618" s="144"/>
      <c r="I618" s="130" t="e">
        <f>VLOOKUP(H618,Presupuesto!$B$11:$C$565,2,0)</f>
        <v>#N/A</v>
      </c>
      <c r="J618" s="98" t="str">
        <f t="shared" si="29"/>
        <v>Estudiantes y Graduados</v>
      </c>
      <c r="K618" s="98" t="s">
        <v>411</v>
      </c>
    </row>
    <row r="619" spans="3:11">
      <c r="C619" s="143"/>
      <c r="D619" s="151"/>
      <c r="E619" s="118"/>
      <c r="F619" s="97">
        <f t="shared" si="28"/>
        <v>0</v>
      </c>
      <c r="G619" s="161"/>
      <c r="H619" s="144"/>
      <c r="I619" s="130" t="e">
        <f>VLOOKUP(H619,Presupuesto!$B$11:$C$565,2,0)</f>
        <v>#N/A</v>
      </c>
      <c r="J619" s="98" t="str">
        <f t="shared" si="29"/>
        <v>Estudiantes y Graduados</v>
      </c>
      <c r="K619" s="98" t="s">
        <v>411</v>
      </c>
    </row>
    <row r="620" spans="3:11">
      <c r="C620" s="145"/>
      <c r="D620" s="151"/>
      <c r="E620" s="118"/>
      <c r="F620" s="97">
        <f t="shared" si="28"/>
        <v>0</v>
      </c>
      <c r="G620" s="161"/>
      <c r="H620" s="146"/>
      <c r="I620" s="130" t="e">
        <f>VLOOKUP(H620,Presupuesto!$B$11:$C$565,2,0)</f>
        <v>#N/A</v>
      </c>
      <c r="J620" s="98" t="str">
        <f t="shared" si="29"/>
        <v>Estudiantes y Graduados</v>
      </c>
      <c r="K620" s="98" t="s">
        <v>402</v>
      </c>
    </row>
    <row r="621" spans="3:11">
      <c r="C621" s="145"/>
      <c r="D621" s="151"/>
      <c r="E621" s="118"/>
      <c r="F621" s="97">
        <f t="shared" si="28"/>
        <v>0</v>
      </c>
      <c r="G621" s="161"/>
      <c r="H621" s="146"/>
      <c r="I621" s="130" t="e">
        <f>VLOOKUP(H621,Presupuesto!$B$11:$C$565,2,0)</f>
        <v>#N/A</v>
      </c>
      <c r="J621" s="98" t="str">
        <f t="shared" si="29"/>
        <v>Estudiantes y Graduados</v>
      </c>
      <c r="K621" s="98" t="s">
        <v>411</v>
      </c>
    </row>
    <row r="622" spans="3:11">
      <c r="C622" s="145"/>
      <c r="D622" s="151"/>
      <c r="E622" s="118"/>
      <c r="F622" s="97">
        <f t="shared" si="28"/>
        <v>0</v>
      </c>
      <c r="G622" s="161"/>
      <c r="H622" s="146"/>
      <c r="I622" s="130" t="e">
        <f>VLOOKUP(H622,Presupuesto!$B$11:$C$565,2,0)</f>
        <v>#N/A</v>
      </c>
      <c r="J622" s="98" t="str">
        <f t="shared" si="29"/>
        <v>Estudiantes y Graduados</v>
      </c>
      <c r="K622" s="98" t="s">
        <v>411</v>
      </c>
    </row>
    <row r="623" spans="3:11">
      <c r="C623" s="145"/>
      <c r="D623" s="151"/>
      <c r="E623" s="118"/>
      <c r="F623" s="97">
        <f t="shared" si="28"/>
        <v>0</v>
      </c>
      <c r="G623" s="161"/>
      <c r="H623" s="146"/>
      <c r="I623" s="130" t="e">
        <f>VLOOKUP(H623,Presupuesto!$B$11:$C$565,2,0)</f>
        <v>#N/A</v>
      </c>
      <c r="J623" s="98" t="str">
        <f t="shared" si="29"/>
        <v>Estudiantes y Graduados</v>
      </c>
      <c r="K623" s="98" t="s">
        <v>411</v>
      </c>
    </row>
    <row r="624" spans="3:11" ht="15.75" thickBot="1">
      <c r="C624" s="147"/>
      <c r="D624" s="159"/>
      <c r="E624" s="103"/>
      <c r="F624" s="105">
        <f t="shared" si="28"/>
        <v>0</v>
      </c>
      <c r="G624" s="162"/>
      <c r="H624" s="148"/>
      <c r="I624" s="132" t="e">
        <f>VLOOKUP(H624,Presupuesto!$B$11:$C$565,2,0)</f>
        <v>#N/A</v>
      </c>
      <c r="J624" s="106" t="str">
        <f t="shared" si="29"/>
        <v>Estudiantes y Graduados</v>
      </c>
      <c r="K624" s="124" t="s">
        <v>393</v>
      </c>
    </row>
    <row r="626" spans="3:11" ht="15.75" thickBot="1"/>
    <row r="627" spans="3:11" ht="15.75" thickBot="1">
      <c r="C627" s="157" t="s">
        <v>53</v>
      </c>
      <c r="D627" s="373">
        <f>SUM(F634:F668)</f>
        <v>0</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391</v>
      </c>
      <c r="D630" s="369"/>
      <c r="E630" s="93"/>
      <c r="F630" s="93"/>
      <c r="G630" s="93"/>
      <c r="H630" s="76"/>
      <c r="I630" s="76"/>
      <c r="J630" s="76"/>
      <c r="K630" s="112"/>
    </row>
    <row r="631" spans="3:11" ht="18.7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c r="F632" s="93"/>
      <c r="G632" s="76"/>
      <c r="H632" s="76"/>
      <c r="I632" s="76"/>
    </row>
    <row r="633" spans="3:11" ht="30.75" thickBot="1">
      <c r="C633" s="129" t="s">
        <v>44</v>
      </c>
      <c r="D633" s="129" t="s">
        <v>55</v>
      </c>
      <c r="E633" s="136" t="s">
        <v>57</v>
      </c>
      <c r="F633" s="135" t="s">
        <v>27</v>
      </c>
      <c r="G633" s="133" t="s">
        <v>130</v>
      </c>
      <c r="H633" s="136" t="s">
        <v>46</v>
      </c>
      <c r="I633" s="133" t="s">
        <v>131</v>
      </c>
      <c r="J633" s="133" t="s">
        <v>409</v>
      </c>
      <c r="K633" s="133" t="s">
        <v>410</v>
      </c>
    </row>
    <row r="634" spans="3:11">
      <c r="C634" s="220" t="s">
        <v>438</v>
      </c>
      <c r="D634" s="221"/>
      <c r="E634" s="219">
        <f>HLOOKUP(C634,$AH$2:$BU$3,2,0)</f>
        <v>620</v>
      </c>
      <c r="F634" s="97">
        <f t="shared" ref="F634:F668" si="30">D634*E634</f>
        <v>0</v>
      </c>
      <c r="G634" s="161"/>
      <c r="H634" s="142"/>
      <c r="I634" s="130" t="e">
        <f>VLOOKUP(H634,Presupuesto!$B$11:$C$565,2,0)</f>
        <v>#N/A</v>
      </c>
      <c r="J634" s="218" t="s">
        <v>1359</v>
      </c>
      <c r="K634" s="98" t="s">
        <v>393</v>
      </c>
    </row>
    <row r="635" spans="3:11">
      <c r="C635" s="141"/>
      <c r="D635" s="158"/>
      <c r="E635" s="123"/>
      <c r="F635" s="97">
        <f t="shared" si="30"/>
        <v>0</v>
      </c>
      <c r="G635" s="161"/>
      <c r="H635" s="142"/>
      <c r="I635" s="130" t="e">
        <f>VLOOKUP(H635,Presupuesto!$B$11:$C$565,2,0)</f>
        <v>#N/A</v>
      </c>
      <c r="J635" s="98" t="str">
        <f>$J$634</f>
        <v>Estudiantes y Graduados</v>
      </c>
      <c r="K635" s="98" t="s">
        <v>411</v>
      </c>
    </row>
    <row r="636" spans="3:11">
      <c r="C636" s="141"/>
      <c r="D636" s="158"/>
      <c r="E636" s="123"/>
      <c r="F636" s="97">
        <f t="shared" si="30"/>
        <v>0</v>
      </c>
      <c r="G636" s="161"/>
      <c r="H636" s="142"/>
      <c r="I636" s="130" t="e">
        <f>VLOOKUP(H636,Presupuesto!$B$11:$C$565,2,0)</f>
        <v>#N/A</v>
      </c>
      <c r="J636" s="98" t="str">
        <f t="shared" ref="J636:J668" si="31">$J$634</f>
        <v>Estudiantes y Graduados</v>
      </c>
      <c r="K636" s="98" t="s">
        <v>411</v>
      </c>
    </row>
    <row r="637" spans="3:11">
      <c r="C637" s="141"/>
      <c r="D637" s="158"/>
      <c r="E637" s="123"/>
      <c r="F637" s="97">
        <f t="shared" si="30"/>
        <v>0</v>
      </c>
      <c r="G637" s="161"/>
      <c r="H637" s="142"/>
      <c r="I637" s="130" t="e">
        <f>VLOOKUP(H637,Presupuesto!$B$11:$C$565,2,0)</f>
        <v>#N/A</v>
      </c>
      <c r="J637" s="98" t="str">
        <f t="shared" si="31"/>
        <v>Estudiantes y Graduados</v>
      </c>
      <c r="K637" s="98" t="s">
        <v>411</v>
      </c>
    </row>
    <row r="638" spans="3:11">
      <c r="C638" s="141"/>
      <c r="D638" s="158"/>
      <c r="E638" s="123"/>
      <c r="F638" s="97">
        <f t="shared" si="30"/>
        <v>0</v>
      </c>
      <c r="G638" s="161"/>
      <c r="H638" s="142"/>
      <c r="I638" s="130" t="e">
        <f>VLOOKUP(H638,Presupuesto!$B$11:$C$565,2,0)</f>
        <v>#N/A</v>
      </c>
      <c r="J638" s="98" t="str">
        <f t="shared" si="31"/>
        <v>Estudiantes y Graduados</v>
      </c>
      <c r="K638" s="98" t="s">
        <v>411</v>
      </c>
    </row>
    <row r="639" spans="3:11">
      <c r="C639" s="141"/>
      <c r="D639" s="158"/>
      <c r="E639" s="123"/>
      <c r="F639" s="97">
        <f t="shared" si="30"/>
        <v>0</v>
      </c>
      <c r="G639" s="161"/>
      <c r="H639" s="142"/>
      <c r="I639" s="130" t="e">
        <f>VLOOKUP(H639,Presupuesto!$B$11:$C$565,2,0)</f>
        <v>#N/A</v>
      </c>
      <c r="J639" s="98" t="str">
        <f t="shared" si="31"/>
        <v>Estudiantes y Graduados</v>
      </c>
      <c r="K639" s="98" t="s">
        <v>400</v>
      </c>
    </row>
    <row r="640" spans="3:11">
      <c r="C640" s="141"/>
      <c r="D640" s="158"/>
      <c r="E640" s="123"/>
      <c r="F640" s="97">
        <f t="shared" si="30"/>
        <v>0</v>
      </c>
      <c r="G640" s="161"/>
      <c r="H640" s="142"/>
      <c r="I640" s="130" t="e">
        <f>VLOOKUP(H640,Presupuesto!$B$11:$C$565,2,0)</f>
        <v>#N/A</v>
      </c>
      <c r="J640" s="98" t="str">
        <f t="shared" si="31"/>
        <v>Estudiantes y Graduados</v>
      </c>
      <c r="K640" s="98" t="s">
        <v>411</v>
      </c>
    </row>
    <row r="641" spans="3:11">
      <c r="C641" s="141"/>
      <c r="D641" s="158"/>
      <c r="E641" s="123"/>
      <c r="F641" s="97">
        <f t="shared" si="30"/>
        <v>0</v>
      </c>
      <c r="G641" s="161"/>
      <c r="H641" s="142"/>
      <c r="I641" s="130" t="e">
        <f>VLOOKUP(H641,Presupuesto!$B$11:$C$565,2,0)</f>
        <v>#N/A</v>
      </c>
      <c r="J641" s="98" t="str">
        <f t="shared" si="31"/>
        <v>Estudiantes y Graduados</v>
      </c>
      <c r="K641" s="98" t="s">
        <v>411</v>
      </c>
    </row>
    <row r="642" spans="3:11">
      <c r="C642" s="141"/>
      <c r="D642" s="158"/>
      <c r="E642" s="123"/>
      <c r="F642" s="97">
        <f t="shared" si="30"/>
        <v>0</v>
      </c>
      <c r="G642" s="161"/>
      <c r="H642" s="142"/>
      <c r="I642" s="130" t="e">
        <f>VLOOKUP(H642,Presupuesto!$B$11:$C$565,2,0)</f>
        <v>#N/A</v>
      </c>
      <c r="J642" s="98" t="str">
        <f t="shared" si="31"/>
        <v>Estudiantes y Graduados</v>
      </c>
      <c r="K642" s="98" t="s">
        <v>411</v>
      </c>
    </row>
    <row r="643" spans="3:11">
      <c r="C643" s="141"/>
      <c r="D643" s="158"/>
      <c r="E643" s="123"/>
      <c r="F643" s="97">
        <f t="shared" si="30"/>
        <v>0</v>
      </c>
      <c r="G643" s="161"/>
      <c r="H643" s="142"/>
      <c r="I643" s="130" t="e">
        <f>VLOOKUP(H643,Presupuesto!$B$11:$C$565,2,0)</f>
        <v>#N/A</v>
      </c>
      <c r="J643" s="98" t="str">
        <f t="shared" si="31"/>
        <v>Estudiantes y Graduados</v>
      </c>
      <c r="K643" s="98" t="s">
        <v>411</v>
      </c>
    </row>
    <row r="644" spans="3:11">
      <c r="C644" s="141"/>
      <c r="D644" s="158"/>
      <c r="E644" s="123"/>
      <c r="F644" s="97">
        <f t="shared" si="30"/>
        <v>0</v>
      </c>
      <c r="G644" s="161"/>
      <c r="H644" s="142"/>
      <c r="I644" s="130" t="e">
        <f>VLOOKUP(H644,Presupuesto!$B$11:$C$565,2,0)</f>
        <v>#N/A</v>
      </c>
      <c r="J644" s="98" t="str">
        <f t="shared" si="31"/>
        <v>Estudiantes y Graduados</v>
      </c>
      <c r="K644" s="98" t="s">
        <v>411</v>
      </c>
    </row>
    <row r="645" spans="3:11">
      <c r="C645" s="141"/>
      <c r="D645" s="158"/>
      <c r="E645" s="123"/>
      <c r="F645" s="97">
        <f t="shared" si="30"/>
        <v>0</v>
      </c>
      <c r="G645" s="161"/>
      <c r="H645" s="142"/>
      <c r="I645" s="130" t="e">
        <f>VLOOKUP(H645,Presupuesto!$B$11:$C$565,2,0)</f>
        <v>#N/A</v>
      </c>
      <c r="J645" s="98" t="str">
        <f t="shared" si="31"/>
        <v>Estudiantes y Graduados</v>
      </c>
      <c r="K645" s="98" t="s">
        <v>411</v>
      </c>
    </row>
    <row r="646" spans="3:11">
      <c r="C646" s="141"/>
      <c r="D646" s="158"/>
      <c r="E646" s="123"/>
      <c r="F646" s="97">
        <f t="shared" si="30"/>
        <v>0</v>
      </c>
      <c r="G646" s="161"/>
      <c r="H646" s="142"/>
      <c r="I646" s="130" t="e">
        <f>VLOOKUP(H646,Presupuesto!$B$11:$C$565,2,0)</f>
        <v>#N/A</v>
      </c>
      <c r="J646" s="98" t="str">
        <f t="shared" si="31"/>
        <v>Estudiantes y Graduados</v>
      </c>
      <c r="K646" s="98" t="s">
        <v>411</v>
      </c>
    </row>
    <row r="647" spans="3:11">
      <c r="C647" s="141"/>
      <c r="D647" s="158"/>
      <c r="E647" s="123"/>
      <c r="F647" s="97">
        <f t="shared" si="30"/>
        <v>0</v>
      </c>
      <c r="G647" s="161"/>
      <c r="H647" s="142"/>
      <c r="I647" s="130" t="e">
        <f>VLOOKUP(H647,Presupuesto!$B$11:$C$565,2,0)</f>
        <v>#N/A</v>
      </c>
      <c r="J647" s="98" t="str">
        <f t="shared" si="31"/>
        <v>Estudiantes y Graduados</v>
      </c>
      <c r="K647" s="98" t="s">
        <v>411</v>
      </c>
    </row>
    <row r="648" spans="3:11">
      <c r="C648" s="141"/>
      <c r="D648" s="158"/>
      <c r="E648" s="123"/>
      <c r="F648" s="97">
        <f t="shared" si="30"/>
        <v>0</v>
      </c>
      <c r="G648" s="161"/>
      <c r="H648" s="142"/>
      <c r="I648" s="130" t="e">
        <f>VLOOKUP(H648,Presupuesto!$B$11:$C$565,2,0)</f>
        <v>#N/A</v>
      </c>
      <c r="J648" s="98" t="str">
        <f t="shared" si="31"/>
        <v>Estudiantes y Graduados</v>
      </c>
      <c r="K648" s="98" t="s">
        <v>411</v>
      </c>
    </row>
    <row r="649" spans="3:11">
      <c r="C649" s="141"/>
      <c r="D649" s="158"/>
      <c r="E649" s="123"/>
      <c r="F649" s="97">
        <f t="shared" si="30"/>
        <v>0</v>
      </c>
      <c r="G649" s="161"/>
      <c r="H649" s="142"/>
      <c r="I649" s="130" t="e">
        <f>VLOOKUP(H649,Presupuesto!$B$11:$C$565,2,0)</f>
        <v>#N/A</v>
      </c>
      <c r="J649" s="98" t="str">
        <f t="shared" si="31"/>
        <v>Estudiantes y Graduados</v>
      </c>
      <c r="K649" s="98" t="s">
        <v>411</v>
      </c>
    </row>
    <row r="650" spans="3:11">
      <c r="C650" s="141"/>
      <c r="D650" s="158"/>
      <c r="E650" s="123"/>
      <c r="F650" s="97">
        <f t="shared" si="30"/>
        <v>0</v>
      </c>
      <c r="G650" s="161"/>
      <c r="H650" s="142"/>
      <c r="I650" s="130" t="e">
        <f>VLOOKUP(H650,Presupuesto!$B$11:$C$565,2,0)</f>
        <v>#N/A</v>
      </c>
      <c r="J650" s="98" t="str">
        <f t="shared" si="31"/>
        <v>Estudiantes y Graduados</v>
      </c>
      <c r="K650" s="98" t="s">
        <v>411</v>
      </c>
    </row>
    <row r="651" spans="3:11">
      <c r="C651" s="141"/>
      <c r="D651" s="158"/>
      <c r="E651" s="123"/>
      <c r="F651" s="97">
        <f t="shared" si="30"/>
        <v>0</v>
      </c>
      <c r="G651" s="161"/>
      <c r="H651" s="142"/>
      <c r="I651" s="130" t="e">
        <f>VLOOKUP(H651,Presupuesto!$B$11:$C$565,2,0)</f>
        <v>#N/A</v>
      </c>
      <c r="J651" s="98" t="str">
        <f t="shared" si="31"/>
        <v>Estudiantes y Graduados</v>
      </c>
      <c r="K651" s="98" t="s">
        <v>411</v>
      </c>
    </row>
    <row r="652" spans="3:11">
      <c r="C652" s="141"/>
      <c r="D652" s="158"/>
      <c r="E652" s="123"/>
      <c r="F652" s="97">
        <f t="shared" si="30"/>
        <v>0</v>
      </c>
      <c r="G652" s="161"/>
      <c r="H652" s="142"/>
      <c r="I652" s="130" t="e">
        <f>VLOOKUP(H652,Presupuesto!$B$11:$C$565,2,0)</f>
        <v>#N/A</v>
      </c>
      <c r="J652" s="98" t="str">
        <f t="shared" si="31"/>
        <v>Estudiantes y Graduados</v>
      </c>
      <c r="K652" s="98" t="s">
        <v>411</v>
      </c>
    </row>
    <row r="653" spans="3:11">
      <c r="C653" s="141"/>
      <c r="D653" s="158"/>
      <c r="E653" s="123"/>
      <c r="F653" s="97">
        <f t="shared" si="30"/>
        <v>0</v>
      </c>
      <c r="G653" s="161"/>
      <c r="H653" s="142"/>
      <c r="I653" s="130" t="e">
        <f>VLOOKUP(H653,Presupuesto!$B$11:$C$565,2,0)</f>
        <v>#N/A</v>
      </c>
      <c r="J653" s="98" t="str">
        <f t="shared" si="31"/>
        <v>Estudiantes y Graduados</v>
      </c>
      <c r="K653" s="98" t="s">
        <v>411</v>
      </c>
    </row>
    <row r="654" spans="3:11">
      <c r="C654" s="141"/>
      <c r="D654" s="158"/>
      <c r="E654" s="123"/>
      <c r="F654" s="97">
        <f t="shared" si="30"/>
        <v>0</v>
      </c>
      <c r="G654" s="161"/>
      <c r="H654" s="142"/>
      <c r="I654" s="130" t="e">
        <f>VLOOKUP(H654,Presupuesto!$B$11:$C$565,2,0)</f>
        <v>#N/A</v>
      </c>
      <c r="J654" s="98" t="str">
        <f t="shared" si="31"/>
        <v>Estudiantes y Graduados</v>
      </c>
      <c r="K654" s="98" t="s">
        <v>411</v>
      </c>
    </row>
    <row r="655" spans="3:11">
      <c r="C655" s="141"/>
      <c r="D655" s="158"/>
      <c r="E655" s="123"/>
      <c r="F655" s="97">
        <f t="shared" si="30"/>
        <v>0</v>
      </c>
      <c r="G655" s="161"/>
      <c r="H655" s="142"/>
      <c r="I655" s="130" t="e">
        <f>VLOOKUP(H655,Presupuesto!$B$11:$C$565,2,0)</f>
        <v>#N/A</v>
      </c>
      <c r="J655" s="98" t="str">
        <f t="shared" si="31"/>
        <v>Estudiantes y Graduados</v>
      </c>
      <c r="K655" s="98" t="s">
        <v>411</v>
      </c>
    </row>
    <row r="656" spans="3:11">
      <c r="C656" s="143"/>
      <c r="D656" s="151"/>
      <c r="E656" s="118"/>
      <c r="F656" s="97">
        <f t="shared" si="30"/>
        <v>0</v>
      </c>
      <c r="G656" s="161"/>
      <c r="H656" s="144"/>
      <c r="I656" s="130" t="e">
        <f>VLOOKUP(H656,Presupuesto!$B$11:$C$565,2,0)</f>
        <v>#N/A</v>
      </c>
      <c r="J656" s="98" t="str">
        <f t="shared" si="31"/>
        <v>Estudiantes y Graduados</v>
      </c>
      <c r="K656" s="98" t="s">
        <v>411</v>
      </c>
    </row>
    <row r="657" spans="3:11">
      <c r="C657" s="143"/>
      <c r="D657" s="151"/>
      <c r="E657" s="118"/>
      <c r="F657" s="97">
        <f t="shared" si="30"/>
        <v>0</v>
      </c>
      <c r="G657" s="161"/>
      <c r="H657" s="144"/>
      <c r="I657" s="130" t="e">
        <f>VLOOKUP(H657,Presupuesto!$B$11:$C$565,2,0)</f>
        <v>#N/A</v>
      </c>
      <c r="J657" s="98" t="str">
        <f t="shared" si="31"/>
        <v>Estudiantes y Graduados</v>
      </c>
      <c r="K657" s="98" t="s">
        <v>411</v>
      </c>
    </row>
    <row r="658" spans="3:11">
      <c r="C658" s="143"/>
      <c r="D658" s="151"/>
      <c r="E658" s="118"/>
      <c r="F658" s="97">
        <f t="shared" si="30"/>
        <v>0</v>
      </c>
      <c r="G658" s="161"/>
      <c r="H658" s="144"/>
      <c r="I658" s="130" t="e">
        <f>VLOOKUP(H658,Presupuesto!$B$11:$C$565,2,0)</f>
        <v>#N/A</v>
      </c>
      <c r="J658" s="98" t="str">
        <f t="shared" si="31"/>
        <v>Estudiantes y Graduados</v>
      </c>
      <c r="K658" s="98" t="s">
        <v>411</v>
      </c>
    </row>
    <row r="659" spans="3:11">
      <c r="C659" s="143"/>
      <c r="D659" s="151"/>
      <c r="E659" s="118"/>
      <c r="F659" s="97">
        <f t="shared" si="30"/>
        <v>0</v>
      </c>
      <c r="G659" s="161"/>
      <c r="H659" s="144"/>
      <c r="I659" s="130" t="e">
        <f>VLOOKUP(H659,Presupuesto!$B$11:$C$565,2,0)</f>
        <v>#N/A</v>
      </c>
      <c r="J659" s="98" t="str">
        <f t="shared" si="31"/>
        <v>Estudiantes y Graduados</v>
      </c>
      <c r="K659" s="98" t="s">
        <v>411</v>
      </c>
    </row>
    <row r="660" spans="3:11">
      <c r="C660" s="143"/>
      <c r="D660" s="151"/>
      <c r="E660" s="118"/>
      <c r="F660" s="97">
        <f t="shared" si="30"/>
        <v>0</v>
      </c>
      <c r="G660" s="161"/>
      <c r="H660" s="144"/>
      <c r="I660" s="130" t="e">
        <f>VLOOKUP(H660,Presupuesto!$B$11:$C$565,2,0)</f>
        <v>#N/A</v>
      </c>
      <c r="J660" s="98" t="str">
        <f t="shared" si="31"/>
        <v>Estudiantes y Graduados</v>
      </c>
      <c r="K660" s="98" t="s">
        <v>411</v>
      </c>
    </row>
    <row r="661" spans="3:11">
      <c r="C661" s="143"/>
      <c r="D661" s="151"/>
      <c r="E661" s="118"/>
      <c r="F661" s="97">
        <f t="shared" si="30"/>
        <v>0</v>
      </c>
      <c r="G661" s="161"/>
      <c r="H661" s="144"/>
      <c r="I661" s="130" t="e">
        <f>VLOOKUP(H661,Presupuesto!$B$11:$C$565,2,0)</f>
        <v>#N/A</v>
      </c>
      <c r="J661" s="98" t="str">
        <f t="shared" si="31"/>
        <v>Estudiantes y Graduados</v>
      </c>
      <c r="K661" s="98" t="s">
        <v>411</v>
      </c>
    </row>
    <row r="662" spans="3:11">
      <c r="C662" s="143"/>
      <c r="D662" s="151"/>
      <c r="E662" s="118"/>
      <c r="F662" s="97">
        <f t="shared" si="30"/>
        <v>0</v>
      </c>
      <c r="G662" s="161"/>
      <c r="H662" s="144"/>
      <c r="I662" s="130" t="e">
        <f>VLOOKUP(H662,Presupuesto!$B$11:$C$565,2,0)</f>
        <v>#N/A</v>
      </c>
      <c r="J662" s="98" t="str">
        <f t="shared" si="31"/>
        <v>Estudiantes y Graduados</v>
      </c>
      <c r="K662" s="98" t="s">
        <v>411</v>
      </c>
    </row>
    <row r="663" spans="3:11">
      <c r="C663" s="143"/>
      <c r="D663" s="151"/>
      <c r="E663" s="118"/>
      <c r="F663" s="97">
        <f t="shared" si="30"/>
        <v>0</v>
      </c>
      <c r="G663" s="161"/>
      <c r="H663" s="144"/>
      <c r="I663" s="130" t="e">
        <f>VLOOKUP(H663,Presupuesto!$B$11:$C$565,2,0)</f>
        <v>#N/A</v>
      </c>
      <c r="J663" s="98" t="str">
        <f t="shared" si="31"/>
        <v>Estudiantes y Graduados</v>
      </c>
      <c r="K663" s="98" t="s">
        <v>411</v>
      </c>
    </row>
    <row r="664" spans="3:11">
      <c r="C664" s="145"/>
      <c r="D664" s="151"/>
      <c r="E664" s="118"/>
      <c r="F664" s="97">
        <f t="shared" si="30"/>
        <v>0</v>
      </c>
      <c r="G664" s="161"/>
      <c r="H664" s="146"/>
      <c r="I664" s="130" t="e">
        <f>VLOOKUP(H664,Presupuesto!$B$11:$C$565,2,0)</f>
        <v>#N/A</v>
      </c>
      <c r="J664" s="98" t="str">
        <f t="shared" si="31"/>
        <v>Estudiantes y Graduados</v>
      </c>
      <c r="K664" s="98" t="s">
        <v>402</v>
      </c>
    </row>
    <row r="665" spans="3:11">
      <c r="C665" s="145"/>
      <c r="D665" s="151"/>
      <c r="E665" s="118"/>
      <c r="F665" s="97">
        <f t="shared" si="30"/>
        <v>0</v>
      </c>
      <c r="G665" s="161"/>
      <c r="H665" s="146"/>
      <c r="I665" s="130" t="e">
        <f>VLOOKUP(H665,Presupuesto!$B$11:$C$565,2,0)</f>
        <v>#N/A</v>
      </c>
      <c r="J665" s="98" t="str">
        <f t="shared" si="31"/>
        <v>Estudiantes y Graduados</v>
      </c>
      <c r="K665" s="98" t="s">
        <v>411</v>
      </c>
    </row>
    <row r="666" spans="3:11">
      <c r="C666" s="145"/>
      <c r="D666" s="151"/>
      <c r="E666" s="118"/>
      <c r="F666" s="97">
        <f t="shared" si="30"/>
        <v>0</v>
      </c>
      <c r="G666" s="161"/>
      <c r="H666" s="146"/>
      <c r="I666" s="130" t="e">
        <f>VLOOKUP(H666,Presupuesto!$B$11:$C$565,2,0)</f>
        <v>#N/A</v>
      </c>
      <c r="J666" s="98" t="str">
        <f t="shared" si="31"/>
        <v>Estudiantes y Graduados</v>
      </c>
      <c r="K666" s="98" t="s">
        <v>411</v>
      </c>
    </row>
    <row r="667" spans="3:11">
      <c r="C667" s="145"/>
      <c r="D667" s="151"/>
      <c r="E667" s="118"/>
      <c r="F667" s="97">
        <f t="shared" si="30"/>
        <v>0</v>
      </c>
      <c r="G667" s="161"/>
      <c r="H667" s="146"/>
      <c r="I667" s="130" t="e">
        <f>VLOOKUP(H667,Presupuesto!$B$11:$C$565,2,0)</f>
        <v>#N/A</v>
      </c>
      <c r="J667" s="98" t="str">
        <f t="shared" si="31"/>
        <v>Estudiantes y Graduados</v>
      </c>
      <c r="K667" s="98" t="s">
        <v>411</v>
      </c>
    </row>
    <row r="668" spans="3:11" ht="15.75" thickBot="1">
      <c r="C668" s="147"/>
      <c r="D668" s="159"/>
      <c r="E668" s="103"/>
      <c r="F668" s="105">
        <f t="shared" si="30"/>
        <v>0</v>
      </c>
      <c r="G668" s="162"/>
      <c r="H668" s="148"/>
      <c r="I668" s="132" t="e">
        <f>VLOOKUP(H668,Presupuesto!$B$11:$C$565,2,0)</f>
        <v>#N/A</v>
      </c>
      <c r="J668" s="106" t="str">
        <f t="shared" si="31"/>
        <v>Estudiantes y Graduados</v>
      </c>
      <c r="K668" s="124" t="s">
        <v>393</v>
      </c>
    </row>
    <row r="670" spans="3:11" ht="15.75" thickBot="1">
      <c r="F670" s="90"/>
      <c r="G670" s="89"/>
      <c r="H670" s="90"/>
      <c r="I670" s="90"/>
    </row>
    <row r="671" spans="3:11" ht="15.75" thickBot="1">
      <c r="C671" s="157" t="s">
        <v>53</v>
      </c>
      <c r="D671" s="373">
        <f>SUM(F678:F712)</f>
        <v>0</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391</v>
      </c>
      <c r="D674" s="369"/>
      <c r="E674" s="93"/>
      <c r="F674" s="93"/>
      <c r="G674" s="93"/>
      <c r="H674" s="76"/>
      <c r="I674" s="76"/>
      <c r="J674" s="76"/>
      <c r="K674" s="112"/>
    </row>
    <row r="675" spans="3:11" ht="18.7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c r="F676" s="93"/>
      <c r="G676" s="76"/>
      <c r="H676" s="76"/>
      <c r="I676" s="76"/>
    </row>
    <row r="677" spans="3:11" ht="30.75" thickBot="1">
      <c r="C677" s="129" t="s">
        <v>44</v>
      </c>
      <c r="D677" s="129" t="s">
        <v>55</v>
      </c>
      <c r="E677" s="136" t="s">
        <v>57</v>
      </c>
      <c r="F677" s="135" t="s">
        <v>27</v>
      </c>
      <c r="G677" s="133" t="s">
        <v>130</v>
      </c>
      <c r="H677" s="136" t="s">
        <v>46</v>
      </c>
      <c r="I677" s="133" t="s">
        <v>131</v>
      </c>
      <c r="J677" s="133" t="s">
        <v>409</v>
      </c>
      <c r="K677" s="133" t="s">
        <v>410</v>
      </c>
    </row>
    <row r="678" spans="3:11">
      <c r="C678" s="220" t="s">
        <v>438</v>
      </c>
      <c r="D678" s="221"/>
      <c r="E678" s="219">
        <f>HLOOKUP(C678,$AH$2:$BU$3,2,0)</f>
        <v>620</v>
      </c>
      <c r="F678" s="97">
        <f t="shared" ref="F678:F712" si="32">D678*E678</f>
        <v>0</v>
      </c>
      <c r="G678" s="161"/>
      <c r="H678" s="142"/>
      <c r="I678" s="130" t="e">
        <f>VLOOKUP(H678,Presupuesto!$B$11:$C$565,2,0)</f>
        <v>#N/A</v>
      </c>
      <c r="J678" s="218" t="s">
        <v>1359</v>
      </c>
      <c r="K678" s="98" t="s">
        <v>393</v>
      </c>
    </row>
    <row r="679" spans="3:11">
      <c r="C679" s="141"/>
      <c r="D679" s="158"/>
      <c r="E679" s="123"/>
      <c r="F679" s="97">
        <f t="shared" si="32"/>
        <v>0</v>
      </c>
      <c r="G679" s="161"/>
      <c r="H679" s="142"/>
      <c r="I679" s="130" t="e">
        <f>VLOOKUP(H679,Presupuesto!$B$11:$C$565,2,0)</f>
        <v>#N/A</v>
      </c>
      <c r="J679" s="98" t="str">
        <f>$J$678</f>
        <v>Estudiantes y Graduados</v>
      </c>
      <c r="K679" s="98" t="s">
        <v>411</v>
      </c>
    </row>
    <row r="680" spans="3:11">
      <c r="C680" s="141"/>
      <c r="D680" s="158"/>
      <c r="E680" s="123"/>
      <c r="F680" s="97">
        <f t="shared" si="32"/>
        <v>0</v>
      </c>
      <c r="G680" s="161"/>
      <c r="H680" s="142"/>
      <c r="I680" s="130" t="e">
        <f>VLOOKUP(H680,Presupuesto!$B$11:$C$565,2,0)</f>
        <v>#N/A</v>
      </c>
      <c r="J680" s="98" t="str">
        <f t="shared" ref="J680:J712" si="33">$J$678</f>
        <v>Estudiantes y Graduados</v>
      </c>
      <c r="K680" s="98" t="s">
        <v>411</v>
      </c>
    </row>
    <row r="681" spans="3:11">
      <c r="C681" s="141"/>
      <c r="D681" s="158"/>
      <c r="E681" s="123"/>
      <c r="F681" s="97">
        <f t="shared" si="32"/>
        <v>0</v>
      </c>
      <c r="G681" s="161"/>
      <c r="H681" s="142"/>
      <c r="I681" s="130" t="e">
        <f>VLOOKUP(H681,Presupuesto!$B$11:$C$565,2,0)</f>
        <v>#N/A</v>
      </c>
      <c r="J681" s="98" t="str">
        <f t="shared" si="33"/>
        <v>Estudiantes y Graduados</v>
      </c>
      <c r="K681" s="98" t="s">
        <v>411</v>
      </c>
    </row>
    <row r="682" spans="3:11">
      <c r="C682" s="141"/>
      <c r="D682" s="158"/>
      <c r="E682" s="123"/>
      <c r="F682" s="97">
        <f t="shared" si="32"/>
        <v>0</v>
      </c>
      <c r="G682" s="161"/>
      <c r="H682" s="142"/>
      <c r="I682" s="130" t="e">
        <f>VLOOKUP(H682,Presupuesto!$B$11:$C$565,2,0)</f>
        <v>#N/A</v>
      </c>
      <c r="J682" s="98" t="str">
        <f t="shared" si="33"/>
        <v>Estudiantes y Graduados</v>
      </c>
      <c r="K682" s="98" t="s">
        <v>411</v>
      </c>
    </row>
    <row r="683" spans="3:11">
      <c r="C683" s="141"/>
      <c r="D683" s="158"/>
      <c r="E683" s="123"/>
      <c r="F683" s="97">
        <f t="shared" si="32"/>
        <v>0</v>
      </c>
      <c r="G683" s="161"/>
      <c r="H683" s="142"/>
      <c r="I683" s="130" t="e">
        <f>VLOOKUP(H683,Presupuesto!$B$11:$C$565,2,0)</f>
        <v>#N/A</v>
      </c>
      <c r="J683" s="98" t="str">
        <f t="shared" si="33"/>
        <v>Estudiantes y Graduados</v>
      </c>
      <c r="K683" s="98" t="s">
        <v>400</v>
      </c>
    </row>
    <row r="684" spans="3:11">
      <c r="C684" s="141"/>
      <c r="D684" s="158"/>
      <c r="E684" s="123"/>
      <c r="F684" s="97">
        <f t="shared" si="32"/>
        <v>0</v>
      </c>
      <c r="G684" s="161"/>
      <c r="H684" s="142"/>
      <c r="I684" s="130" t="e">
        <f>VLOOKUP(H684,Presupuesto!$B$11:$C$565,2,0)</f>
        <v>#N/A</v>
      </c>
      <c r="J684" s="98" t="str">
        <f t="shared" si="33"/>
        <v>Estudiantes y Graduados</v>
      </c>
      <c r="K684" s="98" t="s">
        <v>411</v>
      </c>
    </row>
    <row r="685" spans="3:11">
      <c r="C685" s="141"/>
      <c r="D685" s="158"/>
      <c r="E685" s="123"/>
      <c r="F685" s="97">
        <f t="shared" si="32"/>
        <v>0</v>
      </c>
      <c r="G685" s="161"/>
      <c r="H685" s="142"/>
      <c r="I685" s="130" t="e">
        <f>VLOOKUP(H685,Presupuesto!$B$11:$C$565,2,0)</f>
        <v>#N/A</v>
      </c>
      <c r="J685" s="98" t="str">
        <f t="shared" si="33"/>
        <v>Estudiantes y Graduados</v>
      </c>
      <c r="K685" s="98" t="s">
        <v>411</v>
      </c>
    </row>
    <row r="686" spans="3:11">
      <c r="C686" s="141"/>
      <c r="D686" s="158"/>
      <c r="E686" s="123"/>
      <c r="F686" s="97">
        <f t="shared" si="32"/>
        <v>0</v>
      </c>
      <c r="G686" s="161"/>
      <c r="H686" s="142"/>
      <c r="I686" s="130" t="e">
        <f>VLOOKUP(H686,Presupuesto!$B$11:$C$565,2,0)</f>
        <v>#N/A</v>
      </c>
      <c r="J686" s="98" t="str">
        <f t="shared" si="33"/>
        <v>Estudiantes y Graduados</v>
      </c>
      <c r="K686" s="98" t="s">
        <v>411</v>
      </c>
    </row>
    <row r="687" spans="3:11">
      <c r="C687" s="141"/>
      <c r="D687" s="158"/>
      <c r="E687" s="123"/>
      <c r="F687" s="97">
        <f t="shared" si="32"/>
        <v>0</v>
      </c>
      <c r="G687" s="161"/>
      <c r="H687" s="142"/>
      <c r="I687" s="130" t="e">
        <f>VLOOKUP(H687,Presupuesto!$B$11:$C$565,2,0)</f>
        <v>#N/A</v>
      </c>
      <c r="J687" s="98" t="str">
        <f t="shared" si="33"/>
        <v>Estudiantes y Graduados</v>
      </c>
      <c r="K687" s="98" t="s">
        <v>411</v>
      </c>
    </row>
    <row r="688" spans="3:11">
      <c r="C688" s="141"/>
      <c r="D688" s="158"/>
      <c r="E688" s="123"/>
      <c r="F688" s="97">
        <f t="shared" si="32"/>
        <v>0</v>
      </c>
      <c r="G688" s="161"/>
      <c r="H688" s="142"/>
      <c r="I688" s="130" t="e">
        <f>VLOOKUP(H688,Presupuesto!$B$11:$C$565,2,0)</f>
        <v>#N/A</v>
      </c>
      <c r="J688" s="98" t="str">
        <f t="shared" si="33"/>
        <v>Estudiantes y Graduados</v>
      </c>
      <c r="K688" s="98" t="s">
        <v>411</v>
      </c>
    </row>
    <row r="689" spans="3:11">
      <c r="C689" s="141"/>
      <c r="D689" s="158"/>
      <c r="E689" s="123"/>
      <c r="F689" s="97">
        <f t="shared" si="32"/>
        <v>0</v>
      </c>
      <c r="G689" s="161"/>
      <c r="H689" s="142"/>
      <c r="I689" s="130" t="e">
        <f>VLOOKUP(H689,Presupuesto!$B$11:$C$565,2,0)</f>
        <v>#N/A</v>
      </c>
      <c r="J689" s="98" t="str">
        <f t="shared" si="33"/>
        <v>Estudiantes y Graduados</v>
      </c>
      <c r="K689" s="98" t="s">
        <v>411</v>
      </c>
    </row>
    <row r="690" spans="3:11">
      <c r="C690" s="141"/>
      <c r="D690" s="158"/>
      <c r="E690" s="123"/>
      <c r="F690" s="97">
        <f t="shared" si="32"/>
        <v>0</v>
      </c>
      <c r="G690" s="161"/>
      <c r="H690" s="142"/>
      <c r="I690" s="130" t="e">
        <f>VLOOKUP(H690,Presupuesto!$B$11:$C$565,2,0)</f>
        <v>#N/A</v>
      </c>
      <c r="J690" s="98" t="str">
        <f t="shared" si="33"/>
        <v>Estudiantes y Graduados</v>
      </c>
      <c r="K690" s="98" t="s">
        <v>411</v>
      </c>
    </row>
    <row r="691" spans="3:11">
      <c r="C691" s="141"/>
      <c r="D691" s="158"/>
      <c r="E691" s="123"/>
      <c r="F691" s="97">
        <f t="shared" si="32"/>
        <v>0</v>
      </c>
      <c r="G691" s="161"/>
      <c r="H691" s="142"/>
      <c r="I691" s="130" t="e">
        <f>VLOOKUP(H691,Presupuesto!$B$11:$C$565,2,0)</f>
        <v>#N/A</v>
      </c>
      <c r="J691" s="98" t="str">
        <f t="shared" si="33"/>
        <v>Estudiantes y Graduados</v>
      </c>
      <c r="K691" s="98" t="s">
        <v>411</v>
      </c>
    </row>
    <row r="692" spans="3:11">
      <c r="C692" s="141"/>
      <c r="D692" s="158"/>
      <c r="E692" s="123"/>
      <c r="F692" s="97">
        <f t="shared" si="32"/>
        <v>0</v>
      </c>
      <c r="G692" s="161"/>
      <c r="H692" s="142"/>
      <c r="I692" s="130" t="e">
        <f>VLOOKUP(H692,Presupuesto!$B$11:$C$565,2,0)</f>
        <v>#N/A</v>
      </c>
      <c r="J692" s="98" t="str">
        <f t="shared" si="33"/>
        <v>Estudiantes y Graduados</v>
      </c>
      <c r="K692" s="98" t="s">
        <v>411</v>
      </c>
    </row>
    <row r="693" spans="3:11">
      <c r="C693" s="141"/>
      <c r="D693" s="158"/>
      <c r="E693" s="123"/>
      <c r="F693" s="97">
        <f t="shared" si="32"/>
        <v>0</v>
      </c>
      <c r="G693" s="161"/>
      <c r="H693" s="142"/>
      <c r="I693" s="130" t="e">
        <f>VLOOKUP(H693,Presupuesto!$B$11:$C$565,2,0)</f>
        <v>#N/A</v>
      </c>
      <c r="J693" s="98" t="str">
        <f t="shared" si="33"/>
        <v>Estudiantes y Graduados</v>
      </c>
      <c r="K693" s="98" t="s">
        <v>411</v>
      </c>
    </row>
    <row r="694" spans="3:11">
      <c r="C694" s="141"/>
      <c r="D694" s="158"/>
      <c r="E694" s="123"/>
      <c r="F694" s="97">
        <f t="shared" si="32"/>
        <v>0</v>
      </c>
      <c r="G694" s="161"/>
      <c r="H694" s="142"/>
      <c r="I694" s="130" t="e">
        <f>VLOOKUP(H694,Presupuesto!$B$11:$C$565,2,0)</f>
        <v>#N/A</v>
      </c>
      <c r="J694" s="98" t="str">
        <f t="shared" si="33"/>
        <v>Estudiantes y Graduados</v>
      </c>
      <c r="K694" s="98" t="s">
        <v>411</v>
      </c>
    </row>
    <row r="695" spans="3:11">
      <c r="C695" s="141"/>
      <c r="D695" s="158"/>
      <c r="E695" s="123"/>
      <c r="F695" s="97">
        <f t="shared" si="32"/>
        <v>0</v>
      </c>
      <c r="G695" s="161"/>
      <c r="H695" s="142"/>
      <c r="I695" s="130" t="e">
        <f>VLOOKUP(H695,Presupuesto!$B$11:$C$565,2,0)</f>
        <v>#N/A</v>
      </c>
      <c r="J695" s="98" t="str">
        <f t="shared" si="33"/>
        <v>Estudiantes y Graduados</v>
      </c>
      <c r="K695" s="98" t="s">
        <v>411</v>
      </c>
    </row>
    <row r="696" spans="3:11">
      <c r="C696" s="141"/>
      <c r="D696" s="158"/>
      <c r="E696" s="123"/>
      <c r="F696" s="97">
        <f t="shared" si="32"/>
        <v>0</v>
      </c>
      <c r="G696" s="161"/>
      <c r="H696" s="142"/>
      <c r="I696" s="130" t="e">
        <f>VLOOKUP(H696,Presupuesto!$B$11:$C$565,2,0)</f>
        <v>#N/A</v>
      </c>
      <c r="J696" s="98" t="str">
        <f t="shared" si="33"/>
        <v>Estudiantes y Graduados</v>
      </c>
      <c r="K696" s="98" t="s">
        <v>411</v>
      </c>
    </row>
    <row r="697" spans="3:11">
      <c r="C697" s="141"/>
      <c r="D697" s="158"/>
      <c r="E697" s="123"/>
      <c r="F697" s="97">
        <f t="shared" si="32"/>
        <v>0</v>
      </c>
      <c r="G697" s="161"/>
      <c r="H697" s="142"/>
      <c r="I697" s="130" t="e">
        <f>VLOOKUP(H697,Presupuesto!$B$11:$C$565,2,0)</f>
        <v>#N/A</v>
      </c>
      <c r="J697" s="98" t="str">
        <f t="shared" si="33"/>
        <v>Estudiantes y Graduados</v>
      </c>
      <c r="K697" s="98" t="s">
        <v>411</v>
      </c>
    </row>
    <row r="698" spans="3:11">
      <c r="C698" s="141"/>
      <c r="D698" s="158"/>
      <c r="E698" s="123"/>
      <c r="F698" s="97">
        <f t="shared" si="32"/>
        <v>0</v>
      </c>
      <c r="G698" s="161"/>
      <c r="H698" s="142"/>
      <c r="I698" s="130" t="e">
        <f>VLOOKUP(H698,Presupuesto!$B$11:$C$565,2,0)</f>
        <v>#N/A</v>
      </c>
      <c r="J698" s="98" t="str">
        <f t="shared" si="33"/>
        <v>Estudiantes y Graduados</v>
      </c>
      <c r="K698" s="98" t="s">
        <v>411</v>
      </c>
    </row>
    <row r="699" spans="3:11">
      <c r="C699" s="141"/>
      <c r="D699" s="158"/>
      <c r="E699" s="123"/>
      <c r="F699" s="97">
        <f t="shared" si="32"/>
        <v>0</v>
      </c>
      <c r="G699" s="161"/>
      <c r="H699" s="142"/>
      <c r="I699" s="130" t="e">
        <f>VLOOKUP(H699,Presupuesto!$B$11:$C$565,2,0)</f>
        <v>#N/A</v>
      </c>
      <c r="J699" s="98" t="str">
        <f t="shared" si="33"/>
        <v>Estudiantes y Graduados</v>
      </c>
      <c r="K699" s="98" t="s">
        <v>411</v>
      </c>
    </row>
    <row r="700" spans="3:11">
      <c r="C700" s="143"/>
      <c r="D700" s="151"/>
      <c r="E700" s="118"/>
      <c r="F700" s="97">
        <f t="shared" si="32"/>
        <v>0</v>
      </c>
      <c r="G700" s="161"/>
      <c r="H700" s="144"/>
      <c r="I700" s="130" t="e">
        <f>VLOOKUP(H700,Presupuesto!$B$11:$C$565,2,0)</f>
        <v>#N/A</v>
      </c>
      <c r="J700" s="98" t="str">
        <f t="shared" si="33"/>
        <v>Estudiantes y Graduados</v>
      </c>
      <c r="K700" s="98" t="s">
        <v>411</v>
      </c>
    </row>
    <row r="701" spans="3:11">
      <c r="C701" s="143"/>
      <c r="D701" s="151"/>
      <c r="E701" s="118"/>
      <c r="F701" s="97">
        <f t="shared" si="32"/>
        <v>0</v>
      </c>
      <c r="G701" s="161"/>
      <c r="H701" s="144"/>
      <c r="I701" s="130" t="e">
        <f>VLOOKUP(H701,Presupuesto!$B$11:$C$565,2,0)</f>
        <v>#N/A</v>
      </c>
      <c r="J701" s="98" t="str">
        <f t="shared" si="33"/>
        <v>Estudiantes y Graduados</v>
      </c>
      <c r="K701" s="98" t="s">
        <v>411</v>
      </c>
    </row>
    <row r="702" spans="3:11">
      <c r="C702" s="143"/>
      <c r="D702" s="151"/>
      <c r="E702" s="118"/>
      <c r="F702" s="97">
        <f t="shared" si="32"/>
        <v>0</v>
      </c>
      <c r="G702" s="161"/>
      <c r="H702" s="144"/>
      <c r="I702" s="130" t="e">
        <f>VLOOKUP(H702,Presupuesto!$B$11:$C$565,2,0)</f>
        <v>#N/A</v>
      </c>
      <c r="J702" s="98" t="str">
        <f t="shared" si="33"/>
        <v>Estudiantes y Graduados</v>
      </c>
      <c r="K702" s="98" t="s">
        <v>411</v>
      </c>
    </row>
    <row r="703" spans="3:11">
      <c r="C703" s="143"/>
      <c r="D703" s="151"/>
      <c r="E703" s="118"/>
      <c r="F703" s="97">
        <f t="shared" si="32"/>
        <v>0</v>
      </c>
      <c r="G703" s="161"/>
      <c r="H703" s="144"/>
      <c r="I703" s="130" t="e">
        <f>VLOOKUP(H703,Presupuesto!$B$11:$C$565,2,0)</f>
        <v>#N/A</v>
      </c>
      <c r="J703" s="98" t="str">
        <f t="shared" si="33"/>
        <v>Estudiantes y Graduados</v>
      </c>
      <c r="K703" s="98" t="s">
        <v>411</v>
      </c>
    </row>
    <row r="704" spans="3:11">
      <c r="C704" s="143"/>
      <c r="D704" s="151"/>
      <c r="E704" s="118"/>
      <c r="F704" s="97">
        <f t="shared" si="32"/>
        <v>0</v>
      </c>
      <c r="G704" s="161"/>
      <c r="H704" s="144"/>
      <c r="I704" s="130" t="e">
        <f>VLOOKUP(H704,Presupuesto!$B$11:$C$565,2,0)</f>
        <v>#N/A</v>
      </c>
      <c r="J704" s="98" t="str">
        <f t="shared" si="33"/>
        <v>Estudiantes y Graduados</v>
      </c>
      <c r="K704" s="98" t="s">
        <v>411</v>
      </c>
    </row>
    <row r="705" spans="3:11">
      <c r="C705" s="143"/>
      <c r="D705" s="151"/>
      <c r="E705" s="118"/>
      <c r="F705" s="97">
        <f t="shared" si="32"/>
        <v>0</v>
      </c>
      <c r="G705" s="161"/>
      <c r="H705" s="144"/>
      <c r="I705" s="130" t="e">
        <f>VLOOKUP(H705,Presupuesto!$B$11:$C$565,2,0)</f>
        <v>#N/A</v>
      </c>
      <c r="J705" s="98" t="str">
        <f t="shared" si="33"/>
        <v>Estudiantes y Graduados</v>
      </c>
      <c r="K705" s="98" t="s">
        <v>411</v>
      </c>
    </row>
    <row r="706" spans="3:11">
      <c r="C706" s="143"/>
      <c r="D706" s="151"/>
      <c r="E706" s="118"/>
      <c r="F706" s="97">
        <f t="shared" si="32"/>
        <v>0</v>
      </c>
      <c r="G706" s="161"/>
      <c r="H706" s="144"/>
      <c r="I706" s="130" t="e">
        <f>VLOOKUP(H706,Presupuesto!$B$11:$C$565,2,0)</f>
        <v>#N/A</v>
      </c>
      <c r="J706" s="98" t="str">
        <f t="shared" si="33"/>
        <v>Estudiantes y Graduados</v>
      </c>
      <c r="K706" s="98" t="s">
        <v>411</v>
      </c>
    </row>
    <row r="707" spans="3:11">
      <c r="C707" s="143"/>
      <c r="D707" s="151"/>
      <c r="E707" s="118"/>
      <c r="F707" s="97">
        <f t="shared" si="32"/>
        <v>0</v>
      </c>
      <c r="G707" s="161"/>
      <c r="H707" s="144"/>
      <c r="I707" s="130" t="e">
        <f>VLOOKUP(H707,Presupuesto!$B$11:$C$565,2,0)</f>
        <v>#N/A</v>
      </c>
      <c r="J707" s="98" t="str">
        <f t="shared" si="33"/>
        <v>Estudiantes y Graduados</v>
      </c>
      <c r="K707" s="98" t="s">
        <v>411</v>
      </c>
    </row>
    <row r="708" spans="3:11">
      <c r="C708" s="145"/>
      <c r="D708" s="151"/>
      <c r="E708" s="118"/>
      <c r="F708" s="97">
        <f t="shared" si="32"/>
        <v>0</v>
      </c>
      <c r="G708" s="161"/>
      <c r="H708" s="146"/>
      <c r="I708" s="130" t="e">
        <f>VLOOKUP(H708,Presupuesto!$B$11:$C$565,2,0)</f>
        <v>#N/A</v>
      </c>
      <c r="J708" s="98" t="str">
        <f t="shared" si="33"/>
        <v>Estudiantes y Graduados</v>
      </c>
      <c r="K708" s="98" t="s">
        <v>402</v>
      </c>
    </row>
    <row r="709" spans="3:11">
      <c r="C709" s="145"/>
      <c r="D709" s="151"/>
      <c r="E709" s="118"/>
      <c r="F709" s="97">
        <f t="shared" si="32"/>
        <v>0</v>
      </c>
      <c r="G709" s="161"/>
      <c r="H709" s="146"/>
      <c r="I709" s="130" t="e">
        <f>VLOOKUP(H709,Presupuesto!$B$11:$C$565,2,0)</f>
        <v>#N/A</v>
      </c>
      <c r="J709" s="98" t="str">
        <f t="shared" si="33"/>
        <v>Estudiantes y Graduados</v>
      </c>
      <c r="K709" s="98" t="s">
        <v>411</v>
      </c>
    </row>
    <row r="710" spans="3:11">
      <c r="C710" s="145"/>
      <c r="D710" s="151"/>
      <c r="E710" s="118"/>
      <c r="F710" s="97">
        <f t="shared" si="32"/>
        <v>0</v>
      </c>
      <c r="G710" s="161"/>
      <c r="H710" s="146"/>
      <c r="I710" s="130" t="e">
        <f>VLOOKUP(H710,Presupuesto!$B$11:$C$565,2,0)</f>
        <v>#N/A</v>
      </c>
      <c r="J710" s="98" t="str">
        <f t="shared" si="33"/>
        <v>Estudiantes y Graduados</v>
      </c>
      <c r="K710" s="98" t="s">
        <v>411</v>
      </c>
    </row>
    <row r="711" spans="3:11">
      <c r="C711" s="145"/>
      <c r="D711" s="151"/>
      <c r="E711" s="118"/>
      <c r="F711" s="97">
        <f t="shared" si="32"/>
        <v>0</v>
      </c>
      <c r="G711" s="161"/>
      <c r="H711" s="146"/>
      <c r="I711" s="130" t="e">
        <f>VLOOKUP(H711,Presupuesto!$B$11:$C$565,2,0)</f>
        <v>#N/A</v>
      </c>
      <c r="J711" s="98" t="str">
        <f t="shared" si="33"/>
        <v>Estudiantes y Graduados</v>
      </c>
      <c r="K711" s="98" t="s">
        <v>411</v>
      </c>
    </row>
    <row r="712" spans="3:11" ht="15.75" thickBot="1">
      <c r="C712" s="147"/>
      <c r="D712" s="159"/>
      <c r="E712" s="103"/>
      <c r="F712" s="105">
        <f t="shared" si="32"/>
        <v>0</v>
      </c>
      <c r="G712" s="162"/>
      <c r="H712" s="148"/>
      <c r="I712" s="132" t="e">
        <f>VLOOKUP(H712,Presupuesto!$B$11:$C$565,2,0)</f>
        <v>#N/A</v>
      </c>
      <c r="J712" s="106" t="str">
        <f t="shared" si="33"/>
        <v>Estudiantes y Graduados</v>
      </c>
      <c r="K712" s="124" t="s">
        <v>393</v>
      </c>
    </row>
    <row r="714" spans="3:11" ht="15.75" thickBot="1"/>
    <row r="715" spans="3:11" ht="15.75" thickBot="1">
      <c r="C715" s="157" t="s">
        <v>53</v>
      </c>
      <c r="D715" s="373">
        <f>SUM(F722:F756)</f>
        <v>0</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391</v>
      </c>
      <c r="D718" s="369"/>
      <c r="E718" s="93"/>
      <c r="F718" s="93"/>
      <c r="G718" s="93"/>
      <c r="H718" s="76"/>
      <c r="I718" s="76"/>
      <c r="J718" s="76"/>
      <c r="K718" s="112"/>
    </row>
    <row r="719" spans="3:11" ht="18.7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c r="F720" s="93"/>
      <c r="G720" s="76"/>
      <c r="H720" s="76"/>
      <c r="I720" s="76"/>
    </row>
    <row r="721" spans="3:11" ht="30.75" thickBot="1">
      <c r="C721" s="129" t="s">
        <v>44</v>
      </c>
      <c r="D721" s="129" t="s">
        <v>55</v>
      </c>
      <c r="E721" s="136" t="s">
        <v>57</v>
      </c>
      <c r="F721" s="135" t="s">
        <v>27</v>
      </c>
      <c r="G721" s="133" t="s">
        <v>130</v>
      </c>
      <c r="H721" s="136" t="s">
        <v>46</v>
      </c>
      <c r="I721" s="133" t="s">
        <v>131</v>
      </c>
      <c r="J721" s="133" t="s">
        <v>409</v>
      </c>
      <c r="K721" s="133" t="s">
        <v>410</v>
      </c>
    </row>
    <row r="722" spans="3:11">
      <c r="C722" s="220" t="s">
        <v>438</v>
      </c>
      <c r="D722" s="221"/>
      <c r="E722" s="219">
        <f>HLOOKUP(C722,$AH$2:$BU$3,2,0)</f>
        <v>620</v>
      </c>
      <c r="F722" s="97">
        <f t="shared" ref="F722:F756" si="34">D722*E722</f>
        <v>0</v>
      </c>
      <c r="G722" s="161"/>
      <c r="H722" s="142"/>
      <c r="I722" s="130" t="e">
        <f>VLOOKUP(H722,Presupuesto!$B$11:$C$565,2,0)</f>
        <v>#N/A</v>
      </c>
      <c r="J722" s="218" t="s">
        <v>1359</v>
      </c>
      <c r="K722" s="98" t="s">
        <v>393</v>
      </c>
    </row>
    <row r="723" spans="3:11">
      <c r="C723" s="141"/>
      <c r="D723" s="158"/>
      <c r="E723" s="123"/>
      <c r="F723" s="97">
        <f t="shared" si="34"/>
        <v>0</v>
      </c>
      <c r="G723" s="161"/>
      <c r="H723" s="142"/>
      <c r="I723" s="130" t="e">
        <f>VLOOKUP(H723,Presupuesto!$B$11:$C$565,2,0)</f>
        <v>#N/A</v>
      </c>
      <c r="J723" s="98" t="str">
        <f>$J$722</f>
        <v>Estudiantes y Graduados</v>
      </c>
      <c r="K723" s="98" t="s">
        <v>411</v>
      </c>
    </row>
    <row r="724" spans="3:11">
      <c r="C724" s="141"/>
      <c r="D724" s="158"/>
      <c r="E724" s="123"/>
      <c r="F724" s="97">
        <f t="shared" si="34"/>
        <v>0</v>
      </c>
      <c r="G724" s="161"/>
      <c r="H724" s="142"/>
      <c r="I724" s="130" t="e">
        <f>VLOOKUP(H724,Presupuesto!$B$11:$C$565,2,0)</f>
        <v>#N/A</v>
      </c>
      <c r="J724" s="98" t="str">
        <f t="shared" ref="J724:J756" si="35">$J$722</f>
        <v>Estudiantes y Graduados</v>
      </c>
      <c r="K724" s="98" t="s">
        <v>411</v>
      </c>
    </row>
    <row r="725" spans="3:11">
      <c r="C725" s="141"/>
      <c r="D725" s="158"/>
      <c r="E725" s="123"/>
      <c r="F725" s="97">
        <f t="shared" si="34"/>
        <v>0</v>
      </c>
      <c r="G725" s="161"/>
      <c r="H725" s="142"/>
      <c r="I725" s="130" t="e">
        <f>VLOOKUP(H725,Presupuesto!$B$11:$C$565,2,0)</f>
        <v>#N/A</v>
      </c>
      <c r="J725" s="98" t="str">
        <f t="shared" si="35"/>
        <v>Estudiantes y Graduados</v>
      </c>
      <c r="K725" s="98" t="s">
        <v>411</v>
      </c>
    </row>
    <row r="726" spans="3:11">
      <c r="C726" s="141"/>
      <c r="D726" s="158"/>
      <c r="E726" s="123"/>
      <c r="F726" s="97">
        <f t="shared" si="34"/>
        <v>0</v>
      </c>
      <c r="G726" s="161"/>
      <c r="H726" s="142"/>
      <c r="I726" s="130" t="e">
        <f>VLOOKUP(H726,Presupuesto!$B$11:$C$565,2,0)</f>
        <v>#N/A</v>
      </c>
      <c r="J726" s="98" t="str">
        <f t="shared" si="35"/>
        <v>Estudiantes y Graduados</v>
      </c>
      <c r="K726" s="98" t="s">
        <v>411</v>
      </c>
    </row>
    <row r="727" spans="3:11">
      <c r="C727" s="141"/>
      <c r="D727" s="158"/>
      <c r="E727" s="123"/>
      <c r="F727" s="97">
        <f t="shared" si="34"/>
        <v>0</v>
      </c>
      <c r="G727" s="161"/>
      <c r="H727" s="142"/>
      <c r="I727" s="130" t="e">
        <f>VLOOKUP(H727,Presupuesto!$B$11:$C$565,2,0)</f>
        <v>#N/A</v>
      </c>
      <c r="J727" s="98" t="str">
        <f t="shared" si="35"/>
        <v>Estudiantes y Graduados</v>
      </c>
      <c r="K727" s="98" t="s">
        <v>400</v>
      </c>
    </row>
    <row r="728" spans="3:11">
      <c r="C728" s="141"/>
      <c r="D728" s="158"/>
      <c r="E728" s="123"/>
      <c r="F728" s="97">
        <f t="shared" si="34"/>
        <v>0</v>
      </c>
      <c r="G728" s="161"/>
      <c r="H728" s="142"/>
      <c r="I728" s="130" t="e">
        <f>VLOOKUP(H728,Presupuesto!$B$11:$C$565,2,0)</f>
        <v>#N/A</v>
      </c>
      <c r="J728" s="98" t="str">
        <f t="shared" si="35"/>
        <v>Estudiantes y Graduados</v>
      </c>
      <c r="K728" s="98" t="s">
        <v>411</v>
      </c>
    </row>
    <row r="729" spans="3:11">
      <c r="C729" s="141"/>
      <c r="D729" s="158"/>
      <c r="E729" s="123"/>
      <c r="F729" s="97">
        <f t="shared" si="34"/>
        <v>0</v>
      </c>
      <c r="G729" s="161"/>
      <c r="H729" s="142"/>
      <c r="I729" s="130" t="e">
        <f>VLOOKUP(H729,Presupuesto!$B$11:$C$565,2,0)</f>
        <v>#N/A</v>
      </c>
      <c r="J729" s="98" t="str">
        <f t="shared" si="35"/>
        <v>Estudiantes y Graduados</v>
      </c>
      <c r="K729" s="98" t="s">
        <v>411</v>
      </c>
    </row>
    <row r="730" spans="3:11">
      <c r="C730" s="141"/>
      <c r="D730" s="158"/>
      <c r="E730" s="123"/>
      <c r="F730" s="97">
        <f t="shared" si="34"/>
        <v>0</v>
      </c>
      <c r="G730" s="161"/>
      <c r="H730" s="142"/>
      <c r="I730" s="130" t="e">
        <f>VLOOKUP(H730,Presupuesto!$B$11:$C$565,2,0)</f>
        <v>#N/A</v>
      </c>
      <c r="J730" s="98" t="str">
        <f t="shared" si="35"/>
        <v>Estudiantes y Graduados</v>
      </c>
      <c r="K730" s="98" t="s">
        <v>411</v>
      </c>
    </row>
    <row r="731" spans="3:11">
      <c r="C731" s="141"/>
      <c r="D731" s="158"/>
      <c r="E731" s="123"/>
      <c r="F731" s="97">
        <f t="shared" si="34"/>
        <v>0</v>
      </c>
      <c r="G731" s="161"/>
      <c r="H731" s="142"/>
      <c r="I731" s="130" t="e">
        <f>VLOOKUP(H731,Presupuesto!$B$11:$C$565,2,0)</f>
        <v>#N/A</v>
      </c>
      <c r="J731" s="98" t="str">
        <f t="shared" si="35"/>
        <v>Estudiantes y Graduados</v>
      </c>
      <c r="K731" s="98" t="s">
        <v>411</v>
      </c>
    </row>
    <row r="732" spans="3:11">
      <c r="C732" s="141"/>
      <c r="D732" s="158"/>
      <c r="E732" s="123"/>
      <c r="F732" s="97">
        <f t="shared" si="34"/>
        <v>0</v>
      </c>
      <c r="G732" s="161"/>
      <c r="H732" s="142"/>
      <c r="I732" s="130" t="e">
        <f>VLOOKUP(H732,Presupuesto!$B$11:$C$565,2,0)</f>
        <v>#N/A</v>
      </c>
      <c r="J732" s="98" t="str">
        <f t="shared" si="35"/>
        <v>Estudiantes y Graduados</v>
      </c>
      <c r="K732" s="98" t="s">
        <v>411</v>
      </c>
    </row>
    <row r="733" spans="3:11">
      <c r="C733" s="141"/>
      <c r="D733" s="158"/>
      <c r="E733" s="123"/>
      <c r="F733" s="97">
        <f t="shared" si="34"/>
        <v>0</v>
      </c>
      <c r="G733" s="161"/>
      <c r="H733" s="142"/>
      <c r="I733" s="130" t="e">
        <f>VLOOKUP(H733,Presupuesto!$B$11:$C$565,2,0)</f>
        <v>#N/A</v>
      </c>
      <c r="J733" s="98" t="str">
        <f t="shared" si="35"/>
        <v>Estudiantes y Graduados</v>
      </c>
      <c r="K733" s="98" t="s">
        <v>411</v>
      </c>
    </row>
    <row r="734" spans="3:11">
      <c r="C734" s="141"/>
      <c r="D734" s="158"/>
      <c r="E734" s="123"/>
      <c r="F734" s="97">
        <f t="shared" si="34"/>
        <v>0</v>
      </c>
      <c r="G734" s="161"/>
      <c r="H734" s="142"/>
      <c r="I734" s="130" t="e">
        <f>VLOOKUP(H734,Presupuesto!$B$11:$C$565,2,0)</f>
        <v>#N/A</v>
      </c>
      <c r="J734" s="98" t="str">
        <f t="shared" si="35"/>
        <v>Estudiantes y Graduados</v>
      </c>
      <c r="K734" s="98" t="s">
        <v>411</v>
      </c>
    </row>
    <row r="735" spans="3:11">
      <c r="C735" s="141"/>
      <c r="D735" s="158"/>
      <c r="E735" s="123"/>
      <c r="F735" s="97">
        <f t="shared" si="34"/>
        <v>0</v>
      </c>
      <c r="G735" s="161"/>
      <c r="H735" s="142"/>
      <c r="I735" s="130" t="e">
        <f>VLOOKUP(H735,Presupuesto!$B$11:$C$565,2,0)</f>
        <v>#N/A</v>
      </c>
      <c r="J735" s="98" t="str">
        <f t="shared" si="35"/>
        <v>Estudiantes y Graduados</v>
      </c>
      <c r="K735" s="98" t="s">
        <v>411</v>
      </c>
    </row>
    <row r="736" spans="3:11">
      <c r="C736" s="141"/>
      <c r="D736" s="158"/>
      <c r="E736" s="123"/>
      <c r="F736" s="97">
        <f t="shared" si="34"/>
        <v>0</v>
      </c>
      <c r="G736" s="161"/>
      <c r="H736" s="142"/>
      <c r="I736" s="130" t="e">
        <f>VLOOKUP(H736,Presupuesto!$B$11:$C$565,2,0)</f>
        <v>#N/A</v>
      </c>
      <c r="J736" s="98" t="str">
        <f t="shared" si="35"/>
        <v>Estudiantes y Graduados</v>
      </c>
      <c r="K736" s="98" t="s">
        <v>411</v>
      </c>
    </row>
    <row r="737" spans="3:11">
      <c r="C737" s="141"/>
      <c r="D737" s="158"/>
      <c r="E737" s="123"/>
      <c r="F737" s="97">
        <f t="shared" si="34"/>
        <v>0</v>
      </c>
      <c r="G737" s="161"/>
      <c r="H737" s="142"/>
      <c r="I737" s="130" t="e">
        <f>VLOOKUP(H737,Presupuesto!$B$11:$C$565,2,0)</f>
        <v>#N/A</v>
      </c>
      <c r="J737" s="98" t="str">
        <f t="shared" si="35"/>
        <v>Estudiantes y Graduados</v>
      </c>
      <c r="K737" s="98" t="s">
        <v>411</v>
      </c>
    </row>
    <row r="738" spans="3:11">
      <c r="C738" s="141"/>
      <c r="D738" s="158"/>
      <c r="E738" s="123"/>
      <c r="F738" s="97">
        <f t="shared" si="34"/>
        <v>0</v>
      </c>
      <c r="G738" s="161"/>
      <c r="H738" s="142"/>
      <c r="I738" s="130" t="e">
        <f>VLOOKUP(H738,Presupuesto!$B$11:$C$565,2,0)</f>
        <v>#N/A</v>
      </c>
      <c r="J738" s="98" t="str">
        <f t="shared" si="35"/>
        <v>Estudiantes y Graduados</v>
      </c>
      <c r="K738" s="98" t="s">
        <v>411</v>
      </c>
    </row>
    <row r="739" spans="3:11">
      <c r="C739" s="141"/>
      <c r="D739" s="158"/>
      <c r="E739" s="123"/>
      <c r="F739" s="97">
        <f t="shared" si="34"/>
        <v>0</v>
      </c>
      <c r="G739" s="161"/>
      <c r="H739" s="142"/>
      <c r="I739" s="130" t="e">
        <f>VLOOKUP(H739,Presupuesto!$B$11:$C$565,2,0)</f>
        <v>#N/A</v>
      </c>
      <c r="J739" s="98" t="str">
        <f t="shared" si="35"/>
        <v>Estudiantes y Graduados</v>
      </c>
      <c r="K739" s="98" t="s">
        <v>411</v>
      </c>
    </row>
    <row r="740" spans="3:11">
      <c r="C740" s="141"/>
      <c r="D740" s="158"/>
      <c r="E740" s="123"/>
      <c r="F740" s="97">
        <f t="shared" si="34"/>
        <v>0</v>
      </c>
      <c r="G740" s="161"/>
      <c r="H740" s="142"/>
      <c r="I740" s="130" t="e">
        <f>VLOOKUP(H740,Presupuesto!$B$11:$C$565,2,0)</f>
        <v>#N/A</v>
      </c>
      <c r="J740" s="98" t="str">
        <f t="shared" si="35"/>
        <v>Estudiantes y Graduados</v>
      </c>
      <c r="K740" s="98" t="s">
        <v>411</v>
      </c>
    </row>
    <row r="741" spans="3:11">
      <c r="C741" s="141"/>
      <c r="D741" s="158"/>
      <c r="E741" s="123"/>
      <c r="F741" s="97">
        <f t="shared" si="34"/>
        <v>0</v>
      </c>
      <c r="G741" s="161"/>
      <c r="H741" s="142"/>
      <c r="I741" s="130" t="e">
        <f>VLOOKUP(H741,Presupuesto!$B$11:$C$565,2,0)</f>
        <v>#N/A</v>
      </c>
      <c r="J741" s="98" t="str">
        <f t="shared" si="35"/>
        <v>Estudiantes y Graduados</v>
      </c>
      <c r="K741" s="98" t="s">
        <v>411</v>
      </c>
    </row>
    <row r="742" spans="3:11">
      <c r="C742" s="141"/>
      <c r="D742" s="158"/>
      <c r="E742" s="123"/>
      <c r="F742" s="97">
        <f t="shared" si="34"/>
        <v>0</v>
      </c>
      <c r="G742" s="161"/>
      <c r="H742" s="142"/>
      <c r="I742" s="130" t="e">
        <f>VLOOKUP(H742,Presupuesto!$B$11:$C$565,2,0)</f>
        <v>#N/A</v>
      </c>
      <c r="J742" s="98" t="str">
        <f t="shared" si="35"/>
        <v>Estudiantes y Graduados</v>
      </c>
      <c r="K742" s="98" t="s">
        <v>411</v>
      </c>
    </row>
    <row r="743" spans="3:11">
      <c r="C743" s="141"/>
      <c r="D743" s="158"/>
      <c r="E743" s="123"/>
      <c r="F743" s="97">
        <f t="shared" si="34"/>
        <v>0</v>
      </c>
      <c r="G743" s="161"/>
      <c r="H743" s="142"/>
      <c r="I743" s="130" t="e">
        <f>VLOOKUP(H743,Presupuesto!$B$11:$C$565,2,0)</f>
        <v>#N/A</v>
      </c>
      <c r="J743" s="98" t="str">
        <f t="shared" si="35"/>
        <v>Estudiantes y Graduados</v>
      </c>
      <c r="K743" s="98" t="s">
        <v>411</v>
      </c>
    </row>
    <row r="744" spans="3:11">
      <c r="C744" s="143"/>
      <c r="D744" s="151"/>
      <c r="E744" s="118"/>
      <c r="F744" s="97">
        <f t="shared" si="34"/>
        <v>0</v>
      </c>
      <c r="G744" s="161"/>
      <c r="H744" s="144"/>
      <c r="I744" s="130" t="e">
        <f>VLOOKUP(H744,Presupuesto!$B$11:$C$565,2,0)</f>
        <v>#N/A</v>
      </c>
      <c r="J744" s="98" t="str">
        <f t="shared" si="35"/>
        <v>Estudiantes y Graduados</v>
      </c>
      <c r="K744" s="98" t="s">
        <v>411</v>
      </c>
    </row>
    <row r="745" spans="3:11">
      <c r="C745" s="143"/>
      <c r="D745" s="151"/>
      <c r="E745" s="118"/>
      <c r="F745" s="97">
        <f t="shared" si="34"/>
        <v>0</v>
      </c>
      <c r="G745" s="161"/>
      <c r="H745" s="144"/>
      <c r="I745" s="130" t="e">
        <f>VLOOKUP(H745,Presupuesto!$B$11:$C$565,2,0)</f>
        <v>#N/A</v>
      </c>
      <c r="J745" s="98" t="str">
        <f t="shared" si="35"/>
        <v>Estudiantes y Graduados</v>
      </c>
      <c r="K745" s="98" t="s">
        <v>411</v>
      </c>
    </row>
    <row r="746" spans="3:11">
      <c r="C746" s="143"/>
      <c r="D746" s="151"/>
      <c r="E746" s="118"/>
      <c r="F746" s="97">
        <f t="shared" si="34"/>
        <v>0</v>
      </c>
      <c r="G746" s="161"/>
      <c r="H746" s="144"/>
      <c r="I746" s="130" t="e">
        <f>VLOOKUP(H746,Presupuesto!$B$11:$C$565,2,0)</f>
        <v>#N/A</v>
      </c>
      <c r="J746" s="98" t="str">
        <f t="shared" si="35"/>
        <v>Estudiantes y Graduados</v>
      </c>
      <c r="K746" s="98" t="s">
        <v>411</v>
      </c>
    </row>
    <row r="747" spans="3:11">
      <c r="C747" s="143"/>
      <c r="D747" s="151"/>
      <c r="E747" s="118"/>
      <c r="F747" s="97">
        <f t="shared" si="34"/>
        <v>0</v>
      </c>
      <c r="G747" s="161"/>
      <c r="H747" s="144"/>
      <c r="I747" s="130" t="e">
        <f>VLOOKUP(H747,Presupuesto!$B$11:$C$565,2,0)</f>
        <v>#N/A</v>
      </c>
      <c r="J747" s="98" t="str">
        <f t="shared" si="35"/>
        <v>Estudiantes y Graduados</v>
      </c>
      <c r="K747" s="98" t="s">
        <v>411</v>
      </c>
    </row>
    <row r="748" spans="3:11">
      <c r="C748" s="143"/>
      <c r="D748" s="151"/>
      <c r="E748" s="118"/>
      <c r="F748" s="97">
        <f t="shared" si="34"/>
        <v>0</v>
      </c>
      <c r="G748" s="161"/>
      <c r="H748" s="144"/>
      <c r="I748" s="130" t="e">
        <f>VLOOKUP(H748,Presupuesto!$B$11:$C$565,2,0)</f>
        <v>#N/A</v>
      </c>
      <c r="J748" s="98" t="str">
        <f t="shared" si="35"/>
        <v>Estudiantes y Graduados</v>
      </c>
      <c r="K748" s="98" t="s">
        <v>411</v>
      </c>
    </row>
    <row r="749" spans="3:11">
      <c r="C749" s="143"/>
      <c r="D749" s="151"/>
      <c r="E749" s="118"/>
      <c r="F749" s="97">
        <f t="shared" si="34"/>
        <v>0</v>
      </c>
      <c r="G749" s="161"/>
      <c r="H749" s="144"/>
      <c r="I749" s="130" t="e">
        <f>VLOOKUP(H749,Presupuesto!$B$11:$C$565,2,0)</f>
        <v>#N/A</v>
      </c>
      <c r="J749" s="98" t="str">
        <f t="shared" si="35"/>
        <v>Estudiantes y Graduados</v>
      </c>
      <c r="K749" s="98" t="s">
        <v>411</v>
      </c>
    </row>
    <row r="750" spans="3:11">
      <c r="C750" s="143"/>
      <c r="D750" s="151"/>
      <c r="E750" s="118"/>
      <c r="F750" s="97">
        <f t="shared" si="34"/>
        <v>0</v>
      </c>
      <c r="G750" s="161"/>
      <c r="H750" s="144"/>
      <c r="I750" s="130" t="e">
        <f>VLOOKUP(H750,Presupuesto!$B$11:$C$565,2,0)</f>
        <v>#N/A</v>
      </c>
      <c r="J750" s="98" t="str">
        <f t="shared" si="35"/>
        <v>Estudiantes y Graduados</v>
      </c>
      <c r="K750" s="98" t="s">
        <v>411</v>
      </c>
    </row>
    <row r="751" spans="3:11">
      <c r="C751" s="143"/>
      <c r="D751" s="151"/>
      <c r="E751" s="118"/>
      <c r="F751" s="97">
        <f t="shared" si="34"/>
        <v>0</v>
      </c>
      <c r="G751" s="161"/>
      <c r="H751" s="144"/>
      <c r="I751" s="130" t="e">
        <f>VLOOKUP(H751,Presupuesto!$B$11:$C$565,2,0)</f>
        <v>#N/A</v>
      </c>
      <c r="J751" s="98" t="str">
        <f t="shared" si="35"/>
        <v>Estudiantes y Graduados</v>
      </c>
      <c r="K751" s="98" t="s">
        <v>411</v>
      </c>
    </row>
    <row r="752" spans="3:11">
      <c r="C752" s="145"/>
      <c r="D752" s="151"/>
      <c r="E752" s="118"/>
      <c r="F752" s="97">
        <f t="shared" si="34"/>
        <v>0</v>
      </c>
      <c r="G752" s="161"/>
      <c r="H752" s="146"/>
      <c r="I752" s="130" t="e">
        <f>VLOOKUP(H752,Presupuesto!$B$11:$C$565,2,0)</f>
        <v>#N/A</v>
      </c>
      <c r="J752" s="98" t="str">
        <f t="shared" si="35"/>
        <v>Estudiantes y Graduados</v>
      </c>
      <c r="K752" s="98" t="s">
        <v>402</v>
      </c>
    </row>
    <row r="753" spans="3:11">
      <c r="C753" s="145"/>
      <c r="D753" s="151"/>
      <c r="E753" s="118"/>
      <c r="F753" s="97">
        <f t="shared" si="34"/>
        <v>0</v>
      </c>
      <c r="G753" s="161"/>
      <c r="H753" s="146"/>
      <c r="I753" s="130" t="e">
        <f>VLOOKUP(H753,Presupuesto!$B$11:$C$565,2,0)</f>
        <v>#N/A</v>
      </c>
      <c r="J753" s="98" t="str">
        <f t="shared" si="35"/>
        <v>Estudiantes y Graduados</v>
      </c>
      <c r="K753" s="98" t="s">
        <v>411</v>
      </c>
    </row>
    <row r="754" spans="3:11">
      <c r="C754" s="145"/>
      <c r="D754" s="151"/>
      <c r="E754" s="118"/>
      <c r="F754" s="97">
        <f t="shared" si="34"/>
        <v>0</v>
      </c>
      <c r="G754" s="161"/>
      <c r="H754" s="146"/>
      <c r="I754" s="130" t="e">
        <f>VLOOKUP(H754,Presupuesto!$B$11:$C$565,2,0)</f>
        <v>#N/A</v>
      </c>
      <c r="J754" s="98" t="str">
        <f t="shared" si="35"/>
        <v>Estudiantes y Graduados</v>
      </c>
      <c r="K754" s="98" t="s">
        <v>411</v>
      </c>
    </row>
    <row r="755" spans="3:11">
      <c r="C755" s="145"/>
      <c r="D755" s="151"/>
      <c r="E755" s="118"/>
      <c r="F755" s="97">
        <f t="shared" si="34"/>
        <v>0</v>
      </c>
      <c r="G755" s="161"/>
      <c r="H755" s="146"/>
      <c r="I755" s="130" t="e">
        <f>VLOOKUP(H755,Presupuesto!$B$11:$C$565,2,0)</f>
        <v>#N/A</v>
      </c>
      <c r="J755" s="98" t="str">
        <f t="shared" si="35"/>
        <v>Estudiantes y Graduados</v>
      </c>
      <c r="K755" s="98" t="s">
        <v>411</v>
      </c>
    </row>
    <row r="756" spans="3:11" ht="15.75" thickBot="1">
      <c r="C756" s="147"/>
      <c r="D756" s="159"/>
      <c r="E756" s="103"/>
      <c r="F756" s="105">
        <f t="shared" si="34"/>
        <v>0</v>
      </c>
      <c r="G756" s="162"/>
      <c r="H756" s="148"/>
      <c r="I756" s="132" t="e">
        <f>VLOOKUP(H756,Presupuesto!$B$11:$C$565,2,0)</f>
        <v>#N/A</v>
      </c>
      <c r="J756" s="106" t="str">
        <f t="shared" si="35"/>
        <v>Estudiantes y Graduados</v>
      </c>
      <c r="K756" s="124" t="s">
        <v>393</v>
      </c>
    </row>
    <row r="758" spans="3:11" ht="15.75" thickBot="1">
      <c r="F758" s="90"/>
      <c r="G758" s="89"/>
      <c r="H758" s="90"/>
      <c r="I758" s="90"/>
    </row>
    <row r="759" spans="3:11" ht="15.75" thickBot="1">
      <c r="C759" s="157" t="s">
        <v>53</v>
      </c>
      <c r="D759" s="373">
        <f>SUM(F766:F800)</f>
        <v>0</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391</v>
      </c>
      <c r="D762" s="369"/>
      <c r="E762" s="93"/>
      <c r="F762" s="93"/>
      <c r="G762" s="93"/>
      <c r="H762" s="76"/>
      <c r="I762" s="76"/>
      <c r="J762" s="76"/>
      <c r="K762" s="112"/>
    </row>
    <row r="763" spans="3:11" ht="18.7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c r="F764" s="93"/>
      <c r="G764" s="76"/>
      <c r="H764" s="76"/>
      <c r="I764" s="76"/>
    </row>
    <row r="765" spans="3:11" ht="30.75" thickBot="1">
      <c r="C765" s="129" t="s">
        <v>44</v>
      </c>
      <c r="D765" s="129" t="s">
        <v>55</v>
      </c>
      <c r="E765" s="136" t="s">
        <v>57</v>
      </c>
      <c r="F765" s="135" t="s">
        <v>27</v>
      </c>
      <c r="G765" s="133" t="s">
        <v>130</v>
      </c>
      <c r="H765" s="136" t="s">
        <v>46</v>
      </c>
      <c r="I765" s="133" t="s">
        <v>131</v>
      </c>
      <c r="J765" s="133" t="s">
        <v>409</v>
      </c>
      <c r="K765" s="133" t="s">
        <v>410</v>
      </c>
    </row>
    <row r="766" spans="3:11">
      <c r="C766" s="220" t="s">
        <v>438</v>
      </c>
      <c r="D766" s="221"/>
      <c r="E766" s="219">
        <f>HLOOKUP(C766,$AH$2:$BU$3,2,0)</f>
        <v>620</v>
      </c>
      <c r="F766" s="97">
        <f t="shared" ref="F766:F800" si="36">D766*E766</f>
        <v>0</v>
      </c>
      <c r="G766" s="161"/>
      <c r="H766" s="142"/>
      <c r="I766" s="130" t="e">
        <f>VLOOKUP(H766,Presupuesto!$B$11:$C$565,2,0)</f>
        <v>#N/A</v>
      </c>
      <c r="J766" s="218" t="s">
        <v>1359</v>
      </c>
      <c r="K766" s="98" t="s">
        <v>393</v>
      </c>
    </row>
    <row r="767" spans="3:11">
      <c r="C767" s="141"/>
      <c r="D767" s="158"/>
      <c r="E767" s="123"/>
      <c r="F767" s="97">
        <f t="shared" si="36"/>
        <v>0</v>
      </c>
      <c r="G767" s="161"/>
      <c r="H767" s="142"/>
      <c r="I767" s="130" t="e">
        <f>VLOOKUP(H767,Presupuesto!$B$11:$C$565,2,0)</f>
        <v>#N/A</v>
      </c>
      <c r="J767" s="98" t="str">
        <f>$J$766</f>
        <v>Estudiantes y Graduados</v>
      </c>
      <c r="K767" s="98" t="s">
        <v>411</v>
      </c>
    </row>
    <row r="768" spans="3:11">
      <c r="C768" s="141"/>
      <c r="D768" s="158"/>
      <c r="E768" s="123"/>
      <c r="F768" s="97">
        <f t="shared" si="36"/>
        <v>0</v>
      </c>
      <c r="G768" s="161"/>
      <c r="H768" s="142"/>
      <c r="I768" s="130" t="e">
        <f>VLOOKUP(H768,Presupuesto!$B$11:$C$565,2,0)</f>
        <v>#N/A</v>
      </c>
      <c r="J768" s="98" t="str">
        <f t="shared" ref="J768:J800" si="37">$J$766</f>
        <v>Estudiantes y Graduados</v>
      </c>
      <c r="K768" s="98" t="s">
        <v>411</v>
      </c>
    </row>
    <row r="769" spans="3:11">
      <c r="C769" s="141"/>
      <c r="D769" s="158"/>
      <c r="E769" s="123"/>
      <c r="F769" s="97">
        <f t="shared" si="36"/>
        <v>0</v>
      </c>
      <c r="G769" s="161"/>
      <c r="H769" s="142"/>
      <c r="I769" s="130" t="e">
        <f>VLOOKUP(H769,Presupuesto!$B$11:$C$565,2,0)</f>
        <v>#N/A</v>
      </c>
      <c r="J769" s="98" t="str">
        <f t="shared" si="37"/>
        <v>Estudiantes y Graduados</v>
      </c>
      <c r="K769" s="98" t="s">
        <v>411</v>
      </c>
    </row>
    <row r="770" spans="3:11">
      <c r="C770" s="141"/>
      <c r="D770" s="158"/>
      <c r="E770" s="123"/>
      <c r="F770" s="97">
        <f t="shared" si="36"/>
        <v>0</v>
      </c>
      <c r="G770" s="161"/>
      <c r="H770" s="142"/>
      <c r="I770" s="130" t="e">
        <f>VLOOKUP(H770,Presupuesto!$B$11:$C$565,2,0)</f>
        <v>#N/A</v>
      </c>
      <c r="J770" s="98" t="str">
        <f t="shared" si="37"/>
        <v>Estudiantes y Graduados</v>
      </c>
      <c r="K770" s="98" t="s">
        <v>411</v>
      </c>
    </row>
    <row r="771" spans="3:11">
      <c r="C771" s="141"/>
      <c r="D771" s="158"/>
      <c r="E771" s="123"/>
      <c r="F771" s="97">
        <f t="shared" si="36"/>
        <v>0</v>
      </c>
      <c r="G771" s="161"/>
      <c r="H771" s="142"/>
      <c r="I771" s="130" t="e">
        <f>VLOOKUP(H771,Presupuesto!$B$11:$C$565,2,0)</f>
        <v>#N/A</v>
      </c>
      <c r="J771" s="98" t="str">
        <f t="shared" si="37"/>
        <v>Estudiantes y Graduados</v>
      </c>
      <c r="K771" s="98" t="s">
        <v>400</v>
      </c>
    </row>
    <row r="772" spans="3:11">
      <c r="C772" s="141"/>
      <c r="D772" s="158"/>
      <c r="E772" s="123"/>
      <c r="F772" s="97">
        <f t="shared" si="36"/>
        <v>0</v>
      </c>
      <c r="G772" s="161"/>
      <c r="H772" s="142"/>
      <c r="I772" s="130" t="e">
        <f>VLOOKUP(H772,Presupuesto!$B$11:$C$565,2,0)</f>
        <v>#N/A</v>
      </c>
      <c r="J772" s="98" t="str">
        <f t="shared" si="37"/>
        <v>Estudiantes y Graduados</v>
      </c>
      <c r="K772" s="98" t="s">
        <v>411</v>
      </c>
    </row>
    <row r="773" spans="3:11">
      <c r="C773" s="141"/>
      <c r="D773" s="158"/>
      <c r="E773" s="123"/>
      <c r="F773" s="97">
        <f t="shared" si="36"/>
        <v>0</v>
      </c>
      <c r="G773" s="161"/>
      <c r="H773" s="142"/>
      <c r="I773" s="130" t="e">
        <f>VLOOKUP(H773,Presupuesto!$B$11:$C$565,2,0)</f>
        <v>#N/A</v>
      </c>
      <c r="J773" s="98" t="str">
        <f t="shared" si="37"/>
        <v>Estudiantes y Graduados</v>
      </c>
      <c r="K773" s="98" t="s">
        <v>411</v>
      </c>
    </row>
    <row r="774" spans="3:11">
      <c r="C774" s="141"/>
      <c r="D774" s="158"/>
      <c r="E774" s="123"/>
      <c r="F774" s="97">
        <f t="shared" si="36"/>
        <v>0</v>
      </c>
      <c r="G774" s="161"/>
      <c r="H774" s="142"/>
      <c r="I774" s="130" t="e">
        <f>VLOOKUP(H774,Presupuesto!$B$11:$C$565,2,0)</f>
        <v>#N/A</v>
      </c>
      <c r="J774" s="98" t="str">
        <f t="shared" si="37"/>
        <v>Estudiantes y Graduados</v>
      </c>
      <c r="K774" s="98" t="s">
        <v>411</v>
      </c>
    </row>
    <row r="775" spans="3:11">
      <c r="C775" s="141"/>
      <c r="D775" s="158"/>
      <c r="E775" s="123"/>
      <c r="F775" s="97">
        <f t="shared" si="36"/>
        <v>0</v>
      </c>
      <c r="G775" s="161"/>
      <c r="H775" s="142"/>
      <c r="I775" s="130" t="e">
        <f>VLOOKUP(H775,Presupuesto!$B$11:$C$565,2,0)</f>
        <v>#N/A</v>
      </c>
      <c r="J775" s="98" t="str">
        <f t="shared" si="37"/>
        <v>Estudiantes y Graduados</v>
      </c>
      <c r="K775" s="98" t="s">
        <v>411</v>
      </c>
    </row>
    <row r="776" spans="3:11">
      <c r="C776" s="141"/>
      <c r="D776" s="158"/>
      <c r="E776" s="123"/>
      <c r="F776" s="97">
        <f t="shared" si="36"/>
        <v>0</v>
      </c>
      <c r="G776" s="161"/>
      <c r="H776" s="142"/>
      <c r="I776" s="130" t="e">
        <f>VLOOKUP(H776,Presupuesto!$B$11:$C$565,2,0)</f>
        <v>#N/A</v>
      </c>
      <c r="J776" s="98" t="str">
        <f t="shared" si="37"/>
        <v>Estudiantes y Graduados</v>
      </c>
      <c r="K776" s="98" t="s">
        <v>411</v>
      </c>
    </row>
    <row r="777" spans="3:11">
      <c r="C777" s="141"/>
      <c r="D777" s="158"/>
      <c r="E777" s="123"/>
      <c r="F777" s="97">
        <f t="shared" si="36"/>
        <v>0</v>
      </c>
      <c r="G777" s="161"/>
      <c r="H777" s="142"/>
      <c r="I777" s="130" t="e">
        <f>VLOOKUP(H777,Presupuesto!$B$11:$C$565,2,0)</f>
        <v>#N/A</v>
      </c>
      <c r="J777" s="98" t="str">
        <f t="shared" si="37"/>
        <v>Estudiantes y Graduados</v>
      </c>
      <c r="K777" s="98" t="s">
        <v>411</v>
      </c>
    </row>
    <row r="778" spans="3:11">
      <c r="C778" s="141"/>
      <c r="D778" s="158"/>
      <c r="E778" s="123"/>
      <c r="F778" s="97">
        <f t="shared" si="36"/>
        <v>0</v>
      </c>
      <c r="G778" s="161"/>
      <c r="H778" s="142"/>
      <c r="I778" s="130" t="e">
        <f>VLOOKUP(H778,Presupuesto!$B$11:$C$565,2,0)</f>
        <v>#N/A</v>
      </c>
      <c r="J778" s="98" t="str">
        <f t="shared" si="37"/>
        <v>Estudiantes y Graduados</v>
      </c>
      <c r="K778" s="98" t="s">
        <v>411</v>
      </c>
    </row>
    <row r="779" spans="3:11">
      <c r="C779" s="141"/>
      <c r="D779" s="158"/>
      <c r="E779" s="123"/>
      <c r="F779" s="97">
        <f t="shared" si="36"/>
        <v>0</v>
      </c>
      <c r="G779" s="161"/>
      <c r="H779" s="142"/>
      <c r="I779" s="130" t="e">
        <f>VLOOKUP(H779,Presupuesto!$B$11:$C$565,2,0)</f>
        <v>#N/A</v>
      </c>
      <c r="J779" s="98" t="str">
        <f t="shared" si="37"/>
        <v>Estudiantes y Graduados</v>
      </c>
      <c r="K779" s="98" t="s">
        <v>411</v>
      </c>
    </row>
    <row r="780" spans="3:11">
      <c r="C780" s="141"/>
      <c r="D780" s="158"/>
      <c r="E780" s="123"/>
      <c r="F780" s="97">
        <f t="shared" si="36"/>
        <v>0</v>
      </c>
      <c r="G780" s="161"/>
      <c r="H780" s="142"/>
      <c r="I780" s="130" t="e">
        <f>VLOOKUP(H780,Presupuesto!$B$11:$C$565,2,0)</f>
        <v>#N/A</v>
      </c>
      <c r="J780" s="98" t="str">
        <f t="shared" si="37"/>
        <v>Estudiantes y Graduados</v>
      </c>
      <c r="K780" s="98" t="s">
        <v>411</v>
      </c>
    </row>
    <row r="781" spans="3:11">
      <c r="C781" s="141"/>
      <c r="D781" s="158"/>
      <c r="E781" s="123"/>
      <c r="F781" s="97">
        <f t="shared" si="36"/>
        <v>0</v>
      </c>
      <c r="G781" s="161"/>
      <c r="H781" s="142"/>
      <c r="I781" s="130" t="e">
        <f>VLOOKUP(H781,Presupuesto!$B$11:$C$565,2,0)</f>
        <v>#N/A</v>
      </c>
      <c r="J781" s="98" t="str">
        <f t="shared" si="37"/>
        <v>Estudiantes y Graduados</v>
      </c>
      <c r="K781" s="98" t="s">
        <v>411</v>
      </c>
    </row>
    <row r="782" spans="3:11">
      <c r="C782" s="141"/>
      <c r="D782" s="158"/>
      <c r="E782" s="123"/>
      <c r="F782" s="97">
        <f t="shared" si="36"/>
        <v>0</v>
      </c>
      <c r="G782" s="161"/>
      <c r="H782" s="142"/>
      <c r="I782" s="130" t="e">
        <f>VLOOKUP(H782,Presupuesto!$B$11:$C$565,2,0)</f>
        <v>#N/A</v>
      </c>
      <c r="J782" s="98" t="str">
        <f t="shared" si="37"/>
        <v>Estudiantes y Graduados</v>
      </c>
      <c r="K782" s="98" t="s">
        <v>411</v>
      </c>
    </row>
    <row r="783" spans="3:11">
      <c r="C783" s="141"/>
      <c r="D783" s="158"/>
      <c r="E783" s="123"/>
      <c r="F783" s="97">
        <f t="shared" si="36"/>
        <v>0</v>
      </c>
      <c r="G783" s="161"/>
      <c r="H783" s="142"/>
      <c r="I783" s="130" t="e">
        <f>VLOOKUP(H783,Presupuesto!$B$11:$C$565,2,0)</f>
        <v>#N/A</v>
      </c>
      <c r="J783" s="98" t="str">
        <f t="shared" si="37"/>
        <v>Estudiantes y Graduados</v>
      </c>
      <c r="K783" s="98" t="s">
        <v>411</v>
      </c>
    </row>
    <row r="784" spans="3:11">
      <c r="C784" s="141"/>
      <c r="D784" s="158"/>
      <c r="E784" s="123"/>
      <c r="F784" s="97">
        <f t="shared" si="36"/>
        <v>0</v>
      </c>
      <c r="G784" s="161"/>
      <c r="H784" s="142"/>
      <c r="I784" s="130" t="e">
        <f>VLOOKUP(H784,Presupuesto!$B$11:$C$565,2,0)</f>
        <v>#N/A</v>
      </c>
      <c r="J784" s="98" t="str">
        <f t="shared" si="37"/>
        <v>Estudiantes y Graduados</v>
      </c>
      <c r="K784" s="98" t="s">
        <v>411</v>
      </c>
    </row>
    <row r="785" spans="3:11">
      <c r="C785" s="141"/>
      <c r="D785" s="158"/>
      <c r="E785" s="123"/>
      <c r="F785" s="97">
        <f t="shared" si="36"/>
        <v>0</v>
      </c>
      <c r="G785" s="161"/>
      <c r="H785" s="142"/>
      <c r="I785" s="130" t="e">
        <f>VLOOKUP(H785,Presupuesto!$B$11:$C$565,2,0)</f>
        <v>#N/A</v>
      </c>
      <c r="J785" s="98" t="str">
        <f t="shared" si="37"/>
        <v>Estudiantes y Graduados</v>
      </c>
      <c r="K785" s="98" t="s">
        <v>411</v>
      </c>
    </row>
    <row r="786" spans="3:11">
      <c r="C786" s="141"/>
      <c r="D786" s="158"/>
      <c r="E786" s="123"/>
      <c r="F786" s="97">
        <f t="shared" si="36"/>
        <v>0</v>
      </c>
      <c r="G786" s="161"/>
      <c r="H786" s="142"/>
      <c r="I786" s="130" t="e">
        <f>VLOOKUP(H786,Presupuesto!$B$11:$C$565,2,0)</f>
        <v>#N/A</v>
      </c>
      <c r="J786" s="98" t="str">
        <f t="shared" si="37"/>
        <v>Estudiantes y Graduados</v>
      </c>
      <c r="K786" s="98" t="s">
        <v>411</v>
      </c>
    </row>
    <row r="787" spans="3:11">
      <c r="C787" s="141"/>
      <c r="D787" s="158"/>
      <c r="E787" s="123"/>
      <c r="F787" s="97">
        <f t="shared" si="36"/>
        <v>0</v>
      </c>
      <c r="G787" s="161"/>
      <c r="H787" s="142"/>
      <c r="I787" s="130" t="e">
        <f>VLOOKUP(H787,Presupuesto!$B$11:$C$565,2,0)</f>
        <v>#N/A</v>
      </c>
      <c r="J787" s="98" t="str">
        <f t="shared" si="37"/>
        <v>Estudiantes y Graduados</v>
      </c>
      <c r="K787" s="98" t="s">
        <v>411</v>
      </c>
    </row>
    <row r="788" spans="3:11">
      <c r="C788" s="143"/>
      <c r="D788" s="151"/>
      <c r="E788" s="118"/>
      <c r="F788" s="97">
        <f t="shared" si="36"/>
        <v>0</v>
      </c>
      <c r="G788" s="161"/>
      <c r="H788" s="144"/>
      <c r="I788" s="130" t="e">
        <f>VLOOKUP(H788,Presupuesto!$B$11:$C$565,2,0)</f>
        <v>#N/A</v>
      </c>
      <c r="J788" s="98" t="str">
        <f t="shared" si="37"/>
        <v>Estudiantes y Graduados</v>
      </c>
      <c r="K788" s="98" t="s">
        <v>411</v>
      </c>
    </row>
    <row r="789" spans="3:11">
      <c r="C789" s="143"/>
      <c r="D789" s="151"/>
      <c r="E789" s="118"/>
      <c r="F789" s="97">
        <f t="shared" si="36"/>
        <v>0</v>
      </c>
      <c r="G789" s="161"/>
      <c r="H789" s="144"/>
      <c r="I789" s="130" t="e">
        <f>VLOOKUP(H789,Presupuesto!$B$11:$C$565,2,0)</f>
        <v>#N/A</v>
      </c>
      <c r="J789" s="98" t="str">
        <f t="shared" si="37"/>
        <v>Estudiantes y Graduados</v>
      </c>
      <c r="K789" s="98" t="s">
        <v>411</v>
      </c>
    </row>
    <row r="790" spans="3:11">
      <c r="C790" s="143"/>
      <c r="D790" s="151"/>
      <c r="E790" s="118"/>
      <c r="F790" s="97">
        <f t="shared" si="36"/>
        <v>0</v>
      </c>
      <c r="G790" s="161"/>
      <c r="H790" s="144"/>
      <c r="I790" s="130" t="e">
        <f>VLOOKUP(H790,Presupuesto!$B$11:$C$565,2,0)</f>
        <v>#N/A</v>
      </c>
      <c r="J790" s="98" t="str">
        <f t="shared" si="37"/>
        <v>Estudiantes y Graduados</v>
      </c>
      <c r="K790" s="98" t="s">
        <v>411</v>
      </c>
    </row>
    <row r="791" spans="3:11">
      <c r="C791" s="143"/>
      <c r="D791" s="151"/>
      <c r="E791" s="118"/>
      <c r="F791" s="97">
        <f t="shared" si="36"/>
        <v>0</v>
      </c>
      <c r="G791" s="161"/>
      <c r="H791" s="144"/>
      <c r="I791" s="130" t="e">
        <f>VLOOKUP(H791,Presupuesto!$B$11:$C$565,2,0)</f>
        <v>#N/A</v>
      </c>
      <c r="J791" s="98" t="str">
        <f t="shared" si="37"/>
        <v>Estudiantes y Graduados</v>
      </c>
      <c r="K791" s="98" t="s">
        <v>411</v>
      </c>
    </row>
    <row r="792" spans="3:11">
      <c r="C792" s="143"/>
      <c r="D792" s="151"/>
      <c r="E792" s="118"/>
      <c r="F792" s="97">
        <f t="shared" si="36"/>
        <v>0</v>
      </c>
      <c r="G792" s="161"/>
      <c r="H792" s="144"/>
      <c r="I792" s="130" t="e">
        <f>VLOOKUP(H792,Presupuesto!$B$11:$C$565,2,0)</f>
        <v>#N/A</v>
      </c>
      <c r="J792" s="98" t="str">
        <f t="shared" si="37"/>
        <v>Estudiantes y Graduados</v>
      </c>
      <c r="K792" s="98" t="s">
        <v>411</v>
      </c>
    </row>
    <row r="793" spans="3:11">
      <c r="C793" s="143"/>
      <c r="D793" s="151"/>
      <c r="E793" s="118"/>
      <c r="F793" s="97">
        <f t="shared" si="36"/>
        <v>0</v>
      </c>
      <c r="G793" s="161"/>
      <c r="H793" s="144"/>
      <c r="I793" s="130" t="e">
        <f>VLOOKUP(H793,Presupuesto!$B$11:$C$565,2,0)</f>
        <v>#N/A</v>
      </c>
      <c r="J793" s="98" t="str">
        <f t="shared" si="37"/>
        <v>Estudiantes y Graduados</v>
      </c>
      <c r="K793" s="98" t="s">
        <v>411</v>
      </c>
    </row>
    <row r="794" spans="3:11">
      <c r="C794" s="143"/>
      <c r="D794" s="151"/>
      <c r="E794" s="118"/>
      <c r="F794" s="97">
        <f t="shared" si="36"/>
        <v>0</v>
      </c>
      <c r="G794" s="161"/>
      <c r="H794" s="144"/>
      <c r="I794" s="130" t="e">
        <f>VLOOKUP(H794,Presupuesto!$B$11:$C$565,2,0)</f>
        <v>#N/A</v>
      </c>
      <c r="J794" s="98" t="str">
        <f t="shared" si="37"/>
        <v>Estudiantes y Graduados</v>
      </c>
      <c r="K794" s="98" t="s">
        <v>411</v>
      </c>
    </row>
    <row r="795" spans="3:11">
      <c r="C795" s="143"/>
      <c r="D795" s="151"/>
      <c r="E795" s="118"/>
      <c r="F795" s="97">
        <f t="shared" si="36"/>
        <v>0</v>
      </c>
      <c r="G795" s="161"/>
      <c r="H795" s="144"/>
      <c r="I795" s="130" t="e">
        <f>VLOOKUP(H795,Presupuesto!$B$11:$C$565,2,0)</f>
        <v>#N/A</v>
      </c>
      <c r="J795" s="98" t="str">
        <f t="shared" si="37"/>
        <v>Estudiantes y Graduados</v>
      </c>
      <c r="K795" s="98" t="s">
        <v>411</v>
      </c>
    </row>
    <row r="796" spans="3:11">
      <c r="C796" s="145"/>
      <c r="D796" s="151"/>
      <c r="E796" s="118"/>
      <c r="F796" s="97">
        <f t="shared" si="36"/>
        <v>0</v>
      </c>
      <c r="G796" s="161"/>
      <c r="H796" s="146"/>
      <c r="I796" s="130" t="e">
        <f>VLOOKUP(H796,Presupuesto!$B$11:$C$565,2,0)</f>
        <v>#N/A</v>
      </c>
      <c r="J796" s="98" t="str">
        <f t="shared" si="37"/>
        <v>Estudiantes y Graduados</v>
      </c>
      <c r="K796" s="98" t="s">
        <v>402</v>
      </c>
    </row>
    <row r="797" spans="3:11">
      <c r="C797" s="145"/>
      <c r="D797" s="151"/>
      <c r="E797" s="118"/>
      <c r="F797" s="97">
        <f t="shared" si="36"/>
        <v>0</v>
      </c>
      <c r="G797" s="161"/>
      <c r="H797" s="146"/>
      <c r="I797" s="130" t="e">
        <f>VLOOKUP(H797,Presupuesto!$B$11:$C$565,2,0)</f>
        <v>#N/A</v>
      </c>
      <c r="J797" s="98" t="str">
        <f t="shared" si="37"/>
        <v>Estudiantes y Graduados</v>
      </c>
      <c r="K797" s="98" t="s">
        <v>411</v>
      </c>
    </row>
    <row r="798" spans="3:11">
      <c r="C798" s="145"/>
      <c r="D798" s="151"/>
      <c r="E798" s="118"/>
      <c r="F798" s="97">
        <f t="shared" si="36"/>
        <v>0</v>
      </c>
      <c r="G798" s="161"/>
      <c r="H798" s="146"/>
      <c r="I798" s="130" t="e">
        <f>VLOOKUP(H798,Presupuesto!$B$11:$C$565,2,0)</f>
        <v>#N/A</v>
      </c>
      <c r="J798" s="98" t="str">
        <f t="shared" si="37"/>
        <v>Estudiantes y Graduados</v>
      </c>
      <c r="K798" s="98" t="s">
        <v>411</v>
      </c>
    </row>
    <row r="799" spans="3:11">
      <c r="C799" s="145"/>
      <c r="D799" s="151"/>
      <c r="E799" s="118"/>
      <c r="F799" s="97">
        <f t="shared" si="36"/>
        <v>0</v>
      </c>
      <c r="G799" s="161"/>
      <c r="H799" s="146"/>
      <c r="I799" s="130" t="e">
        <f>VLOOKUP(H799,Presupuesto!$B$11:$C$565,2,0)</f>
        <v>#N/A</v>
      </c>
      <c r="J799" s="98" t="str">
        <f t="shared" si="37"/>
        <v>Estudiantes y Graduados</v>
      </c>
      <c r="K799" s="98" t="s">
        <v>411</v>
      </c>
    </row>
    <row r="800" spans="3:11" ht="15.75" thickBot="1">
      <c r="C800" s="147"/>
      <c r="D800" s="159"/>
      <c r="E800" s="103"/>
      <c r="F800" s="105">
        <f t="shared" si="36"/>
        <v>0</v>
      </c>
      <c r="G800" s="162"/>
      <c r="H800" s="148"/>
      <c r="I800" s="132" t="e">
        <f>VLOOKUP(H800,Presupuesto!$B$11:$C$565,2,0)</f>
        <v>#N/A</v>
      </c>
      <c r="J800" s="106" t="str">
        <f t="shared" si="37"/>
        <v>Estudiantes y Graduados</v>
      </c>
      <c r="K800" s="124" t="s">
        <v>393</v>
      </c>
    </row>
    <row r="802" spans="3:11" ht="15.75" thickBot="1"/>
    <row r="803" spans="3:11" ht="15.75" thickBot="1">
      <c r="C803" s="157" t="s">
        <v>53</v>
      </c>
      <c r="D803" s="373">
        <f>SUM(F810:F844)</f>
        <v>0</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391</v>
      </c>
      <c r="D806" s="369"/>
      <c r="E806" s="93"/>
      <c r="F806" s="93"/>
      <c r="G806" s="93"/>
      <c r="H806" s="76"/>
      <c r="I806" s="76"/>
      <c r="J806" s="76"/>
      <c r="K806" s="112"/>
    </row>
    <row r="807" spans="3:11" ht="18.7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c r="F808" s="93"/>
      <c r="G808" s="76"/>
      <c r="H808" s="76"/>
      <c r="I808" s="76"/>
    </row>
    <row r="809" spans="3:11" ht="30.75" thickBot="1">
      <c r="C809" s="129" t="s">
        <v>44</v>
      </c>
      <c r="D809" s="129" t="s">
        <v>55</v>
      </c>
      <c r="E809" s="136" t="s">
        <v>57</v>
      </c>
      <c r="F809" s="135" t="s">
        <v>27</v>
      </c>
      <c r="G809" s="133" t="s">
        <v>130</v>
      </c>
      <c r="H809" s="136" t="s">
        <v>46</v>
      </c>
      <c r="I809" s="133" t="s">
        <v>131</v>
      </c>
      <c r="J809" s="133" t="s">
        <v>409</v>
      </c>
      <c r="K809" s="133" t="s">
        <v>410</v>
      </c>
    </row>
    <row r="810" spans="3:11">
      <c r="C810" s="220" t="s">
        <v>438</v>
      </c>
      <c r="D810" s="221"/>
      <c r="E810" s="219">
        <f>HLOOKUP(C810,$AH$2:$BU$3,2,0)</f>
        <v>620</v>
      </c>
      <c r="F810" s="97">
        <f t="shared" ref="F810:F844" si="38">D810*E810</f>
        <v>0</v>
      </c>
      <c r="G810" s="161"/>
      <c r="H810" s="142"/>
      <c r="I810" s="130" t="e">
        <f>VLOOKUP(H810,Presupuesto!$B$11:$C$565,2,0)</f>
        <v>#N/A</v>
      </c>
      <c r="J810" s="218" t="s">
        <v>1359</v>
      </c>
      <c r="K810" s="98" t="s">
        <v>393</v>
      </c>
    </row>
    <row r="811" spans="3:11">
      <c r="C811" s="141"/>
      <c r="D811" s="158"/>
      <c r="E811" s="123"/>
      <c r="F811" s="97">
        <f t="shared" si="38"/>
        <v>0</v>
      </c>
      <c r="G811" s="161"/>
      <c r="H811" s="142"/>
      <c r="I811" s="130" t="e">
        <f>VLOOKUP(H811,Presupuesto!$B$11:$C$565,2,0)</f>
        <v>#N/A</v>
      </c>
      <c r="J811" s="98" t="str">
        <f>$J$810</f>
        <v>Estudiantes y Graduados</v>
      </c>
      <c r="K811" s="98" t="s">
        <v>411</v>
      </c>
    </row>
    <row r="812" spans="3:11">
      <c r="C812" s="141"/>
      <c r="D812" s="158"/>
      <c r="E812" s="123"/>
      <c r="F812" s="97">
        <f t="shared" si="38"/>
        <v>0</v>
      </c>
      <c r="G812" s="161"/>
      <c r="H812" s="142"/>
      <c r="I812" s="130" t="e">
        <f>VLOOKUP(H812,Presupuesto!$B$11:$C$565,2,0)</f>
        <v>#N/A</v>
      </c>
      <c r="J812" s="98" t="str">
        <f t="shared" ref="J812:J844" si="39">$J$810</f>
        <v>Estudiantes y Graduados</v>
      </c>
      <c r="K812" s="98" t="s">
        <v>411</v>
      </c>
    </row>
    <row r="813" spans="3:11">
      <c r="C813" s="141"/>
      <c r="D813" s="158"/>
      <c r="E813" s="123"/>
      <c r="F813" s="97">
        <f t="shared" si="38"/>
        <v>0</v>
      </c>
      <c r="G813" s="161"/>
      <c r="H813" s="142"/>
      <c r="I813" s="130" t="e">
        <f>VLOOKUP(H813,Presupuesto!$B$11:$C$565,2,0)</f>
        <v>#N/A</v>
      </c>
      <c r="J813" s="98" t="str">
        <f t="shared" si="39"/>
        <v>Estudiantes y Graduados</v>
      </c>
      <c r="K813" s="98" t="s">
        <v>411</v>
      </c>
    </row>
    <row r="814" spans="3:11">
      <c r="C814" s="141"/>
      <c r="D814" s="158"/>
      <c r="E814" s="123"/>
      <c r="F814" s="97">
        <f t="shared" si="38"/>
        <v>0</v>
      </c>
      <c r="G814" s="161"/>
      <c r="H814" s="142"/>
      <c r="I814" s="130" t="e">
        <f>VLOOKUP(H814,Presupuesto!$B$11:$C$565,2,0)</f>
        <v>#N/A</v>
      </c>
      <c r="J814" s="98" t="str">
        <f t="shared" si="39"/>
        <v>Estudiantes y Graduados</v>
      </c>
      <c r="K814" s="98" t="s">
        <v>411</v>
      </c>
    </row>
    <row r="815" spans="3:11">
      <c r="C815" s="141"/>
      <c r="D815" s="158"/>
      <c r="E815" s="123"/>
      <c r="F815" s="97">
        <f t="shared" si="38"/>
        <v>0</v>
      </c>
      <c r="G815" s="161"/>
      <c r="H815" s="142"/>
      <c r="I815" s="130" t="e">
        <f>VLOOKUP(H815,Presupuesto!$B$11:$C$565,2,0)</f>
        <v>#N/A</v>
      </c>
      <c r="J815" s="98" t="str">
        <f t="shared" si="39"/>
        <v>Estudiantes y Graduados</v>
      </c>
      <c r="K815" s="98" t="s">
        <v>400</v>
      </c>
    </row>
    <row r="816" spans="3:11">
      <c r="C816" s="141"/>
      <c r="D816" s="158"/>
      <c r="E816" s="123"/>
      <c r="F816" s="97">
        <f t="shared" si="38"/>
        <v>0</v>
      </c>
      <c r="G816" s="161"/>
      <c r="H816" s="142"/>
      <c r="I816" s="130" t="e">
        <f>VLOOKUP(H816,Presupuesto!$B$11:$C$565,2,0)</f>
        <v>#N/A</v>
      </c>
      <c r="J816" s="98" t="str">
        <f t="shared" si="39"/>
        <v>Estudiantes y Graduados</v>
      </c>
      <c r="K816" s="98" t="s">
        <v>411</v>
      </c>
    </row>
    <row r="817" spans="3:11">
      <c r="C817" s="141"/>
      <c r="D817" s="158"/>
      <c r="E817" s="123"/>
      <c r="F817" s="97">
        <f t="shared" si="38"/>
        <v>0</v>
      </c>
      <c r="G817" s="161"/>
      <c r="H817" s="142"/>
      <c r="I817" s="130" t="e">
        <f>VLOOKUP(H817,Presupuesto!$B$11:$C$565,2,0)</f>
        <v>#N/A</v>
      </c>
      <c r="J817" s="98" t="str">
        <f t="shared" si="39"/>
        <v>Estudiantes y Graduados</v>
      </c>
      <c r="K817" s="98" t="s">
        <v>411</v>
      </c>
    </row>
    <row r="818" spans="3:11">
      <c r="C818" s="141"/>
      <c r="D818" s="158"/>
      <c r="E818" s="123"/>
      <c r="F818" s="97">
        <f t="shared" si="38"/>
        <v>0</v>
      </c>
      <c r="G818" s="161"/>
      <c r="H818" s="142"/>
      <c r="I818" s="130" t="e">
        <f>VLOOKUP(H818,Presupuesto!$B$11:$C$565,2,0)</f>
        <v>#N/A</v>
      </c>
      <c r="J818" s="98" t="str">
        <f t="shared" si="39"/>
        <v>Estudiantes y Graduados</v>
      </c>
      <c r="K818" s="98" t="s">
        <v>411</v>
      </c>
    </row>
    <row r="819" spans="3:11">
      <c r="C819" s="141"/>
      <c r="D819" s="158"/>
      <c r="E819" s="123"/>
      <c r="F819" s="97">
        <f t="shared" si="38"/>
        <v>0</v>
      </c>
      <c r="G819" s="161"/>
      <c r="H819" s="142"/>
      <c r="I819" s="130" t="e">
        <f>VLOOKUP(H819,Presupuesto!$B$11:$C$565,2,0)</f>
        <v>#N/A</v>
      </c>
      <c r="J819" s="98" t="str">
        <f t="shared" si="39"/>
        <v>Estudiantes y Graduados</v>
      </c>
      <c r="K819" s="98" t="s">
        <v>411</v>
      </c>
    </row>
    <row r="820" spans="3:11">
      <c r="C820" s="141"/>
      <c r="D820" s="158"/>
      <c r="E820" s="123"/>
      <c r="F820" s="97">
        <f t="shared" si="38"/>
        <v>0</v>
      </c>
      <c r="G820" s="161"/>
      <c r="H820" s="142"/>
      <c r="I820" s="130" t="e">
        <f>VLOOKUP(H820,Presupuesto!$B$11:$C$565,2,0)</f>
        <v>#N/A</v>
      </c>
      <c r="J820" s="98" t="str">
        <f t="shared" si="39"/>
        <v>Estudiantes y Graduados</v>
      </c>
      <c r="K820" s="98" t="s">
        <v>411</v>
      </c>
    </row>
    <row r="821" spans="3:11">
      <c r="C821" s="141"/>
      <c r="D821" s="158"/>
      <c r="E821" s="123"/>
      <c r="F821" s="97">
        <f t="shared" si="38"/>
        <v>0</v>
      </c>
      <c r="G821" s="161"/>
      <c r="H821" s="142"/>
      <c r="I821" s="130" t="e">
        <f>VLOOKUP(H821,Presupuesto!$B$11:$C$565,2,0)</f>
        <v>#N/A</v>
      </c>
      <c r="J821" s="98" t="str">
        <f t="shared" si="39"/>
        <v>Estudiantes y Graduados</v>
      </c>
      <c r="K821" s="98" t="s">
        <v>411</v>
      </c>
    </row>
    <row r="822" spans="3:11">
      <c r="C822" s="141"/>
      <c r="D822" s="158"/>
      <c r="E822" s="123"/>
      <c r="F822" s="97">
        <f t="shared" si="38"/>
        <v>0</v>
      </c>
      <c r="G822" s="161"/>
      <c r="H822" s="142"/>
      <c r="I822" s="130" t="e">
        <f>VLOOKUP(H822,Presupuesto!$B$11:$C$565,2,0)</f>
        <v>#N/A</v>
      </c>
      <c r="J822" s="98" t="str">
        <f t="shared" si="39"/>
        <v>Estudiantes y Graduados</v>
      </c>
      <c r="K822" s="98" t="s">
        <v>411</v>
      </c>
    </row>
    <row r="823" spans="3:11">
      <c r="C823" s="141"/>
      <c r="D823" s="158"/>
      <c r="E823" s="123"/>
      <c r="F823" s="97">
        <f t="shared" si="38"/>
        <v>0</v>
      </c>
      <c r="G823" s="161"/>
      <c r="H823" s="142"/>
      <c r="I823" s="130" t="e">
        <f>VLOOKUP(H823,Presupuesto!$B$11:$C$565,2,0)</f>
        <v>#N/A</v>
      </c>
      <c r="J823" s="98" t="str">
        <f t="shared" si="39"/>
        <v>Estudiantes y Graduados</v>
      </c>
      <c r="K823" s="98" t="s">
        <v>411</v>
      </c>
    </row>
    <row r="824" spans="3:11">
      <c r="C824" s="141"/>
      <c r="D824" s="158"/>
      <c r="E824" s="123"/>
      <c r="F824" s="97">
        <f t="shared" si="38"/>
        <v>0</v>
      </c>
      <c r="G824" s="161"/>
      <c r="H824" s="142"/>
      <c r="I824" s="130" t="e">
        <f>VLOOKUP(H824,Presupuesto!$B$11:$C$565,2,0)</f>
        <v>#N/A</v>
      </c>
      <c r="J824" s="98" t="str">
        <f t="shared" si="39"/>
        <v>Estudiantes y Graduados</v>
      </c>
      <c r="K824" s="98" t="s">
        <v>411</v>
      </c>
    </row>
    <row r="825" spans="3:11">
      <c r="C825" s="141"/>
      <c r="D825" s="158"/>
      <c r="E825" s="123"/>
      <c r="F825" s="97">
        <f t="shared" si="38"/>
        <v>0</v>
      </c>
      <c r="G825" s="161"/>
      <c r="H825" s="142"/>
      <c r="I825" s="130" t="e">
        <f>VLOOKUP(H825,Presupuesto!$B$11:$C$565,2,0)</f>
        <v>#N/A</v>
      </c>
      <c r="J825" s="98" t="str">
        <f t="shared" si="39"/>
        <v>Estudiantes y Graduados</v>
      </c>
      <c r="K825" s="98" t="s">
        <v>411</v>
      </c>
    </row>
    <row r="826" spans="3:11">
      <c r="C826" s="141"/>
      <c r="D826" s="158"/>
      <c r="E826" s="123"/>
      <c r="F826" s="97">
        <f t="shared" si="38"/>
        <v>0</v>
      </c>
      <c r="G826" s="161"/>
      <c r="H826" s="142"/>
      <c r="I826" s="130" t="e">
        <f>VLOOKUP(H826,Presupuesto!$B$11:$C$565,2,0)</f>
        <v>#N/A</v>
      </c>
      <c r="J826" s="98" t="str">
        <f t="shared" si="39"/>
        <v>Estudiantes y Graduados</v>
      </c>
      <c r="K826" s="98" t="s">
        <v>411</v>
      </c>
    </row>
    <row r="827" spans="3:11">
      <c r="C827" s="141"/>
      <c r="D827" s="158"/>
      <c r="E827" s="123"/>
      <c r="F827" s="97">
        <f t="shared" si="38"/>
        <v>0</v>
      </c>
      <c r="G827" s="161"/>
      <c r="H827" s="142"/>
      <c r="I827" s="130" t="e">
        <f>VLOOKUP(H827,Presupuesto!$B$11:$C$565,2,0)</f>
        <v>#N/A</v>
      </c>
      <c r="J827" s="98" t="str">
        <f t="shared" si="39"/>
        <v>Estudiantes y Graduados</v>
      </c>
      <c r="K827" s="98" t="s">
        <v>411</v>
      </c>
    </row>
    <row r="828" spans="3:11">
      <c r="C828" s="141"/>
      <c r="D828" s="158"/>
      <c r="E828" s="123"/>
      <c r="F828" s="97">
        <f t="shared" si="38"/>
        <v>0</v>
      </c>
      <c r="G828" s="161"/>
      <c r="H828" s="142"/>
      <c r="I828" s="130" t="e">
        <f>VLOOKUP(H828,Presupuesto!$B$11:$C$565,2,0)</f>
        <v>#N/A</v>
      </c>
      <c r="J828" s="98" t="str">
        <f t="shared" si="39"/>
        <v>Estudiantes y Graduados</v>
      </c>
      <c r="K828" s="98" t="s">
        <v>411</v>
      </c>
    </row>
    <row r="829" spans="3:11">
      <c r="C829" s="141"/>
      <c r="D829" s="158"/>
      <c r="E829" s="123"/>
      <c r="F829" s="97">
        <f t="shared" si="38"/>
        <v>0</v>
      </c>
      <c r="G829" s="161"/>
      <c r="H829" s="142"/>
      <c r="I829" s="130" t="e">
        <f>VLOOKUP(H829,Presupuesto!$B$11:$C$565,2,0)</f>
        <v>#N/A</v>
      </c>
      <c r="J829" s="98" t="str">
        <f t="shared" si="39"/>
        <v>Estudiantes y Graduados</v>
      </c>
      <c r="K829" s="98" t="s">
        <v>411</v>
      </c>
    </row>
    <row r="830" spans="3:11">
      <c r="C830" s="141"/>
      <c r="D830" s="158"/>
      <c r="E830" s="123"/>
      <c r="F830" s="97">
        <f t="shared" si="38"/>
        <v>0</v>
      </c>
      <c r="G830" s="161"/>
      <c r="H830" s="142"/>
      <c r="I830" s="130" t="e">
        <f>VLOOKUP(H830,Presupuesto!$B$11:$C$565,2,0)</f>
        <v>#N/A</v>
      </c>
      <c r="J830" s="98" t="str">
        <f t="shared" si="39"/>
        <v>Estudiantes y Graduados</v>
      </c>
      <c r="K830" s="98" t="s">
        <v>411</v>
      </c>
    </row>
    <row r="831" spans="3:11">
      <c r="C831" s="141"/>
      <c r="D831" s="158"/>
      <c r="E831" s="123"/>
      <c r="F831" s="97">
        <f t="shared" si="38"/>
        <v>0</v>
      </c>
      <c r="G831" s="161"/>
      <c r="H831" s="142"/>
      <c r="I831" s="130" t="e">
        <f>VLOOKUP(H831,Presupuesto!$B$11:$C$565,2,0)</f>
        <v>#N/A</v>
      </c>
      <c r="J831" s="98" t="str">
        <f t="shared" si="39"/>
        <v>Estudiantes y Graduados</v>
      </c>
      <c r="K831" s="98" t="s">
        <v>411</v>
      </c>
    </row>
    <row r="832" spans="3:11">
      <c r="C832" s="143"/>
      <c r="D832" s="151"/>
      <c r="E832" s="118"/>
      <c r="F832" s="97">
        <f t="shared" si="38"/>
        <v>0</v>
      </c>
      <c r="G832" s="161"/>
      <c r="H832" s="144"/>
      <c r="I832" s="130" t="e">
        <f>VLOOKUP(H832,Presupuesto!$B$11:$C$565,2,0)</f>
        <v>#N/A</v>
      </c>
      <c r="J832" s="98" t="str">
        <f t="shared" si="39"/>
        <v>Estudiantes y Graduados</v>
      </c>
      <c r="K832" s="98" t="s">
        <v>411</v>
      </c>
    </row>
    <row r="833" spans="3:11">
      <c r="C833" s="143"/>
      <c r="D833" s="151"/>
      <c r="E833" s="118"/>
      <c r="F833" s="97">
        <f t="shared" si="38"/>
        <v>0</v>
      </c>
      <c r="G833" s="161"/>
      <c r="H833" s="144"/>
      <c r="I833" s="130" t="e">
        <f>VLOOKUP(H833,Presupuesto!$B$11:$C$565,2,0)</f>
        <v>#N/A</v>
      </c>
      <c r="J833" s="98" t="str">
        <f t="shared" si="39"/>
        <v>Estudiantes y Graduados</v>
      </c>
      <c r="K833" s="98" t="s">
        <v>411</v>
      </c>
    </row>
    <row r="834" spans="3:11">
      <c r="C834" s="143"/>
      <c r="D834" s="151"/>
      <c r="E834" s="118"/>
      <c r="F834" s="97">
        <f t="shared" si="38"/>
        <v>0</v>
      </c>
      <c r="G834" s="161"/>
      <c r="H834" s="144"/>
      <c r="I834" s="130" t="e">
        <f>VLOOKUP(H834,Presupuesto!$B$11:$C$565,2,0)</f>
        <v>#N/A</v>
      </c>
      <c r="J834" s="98" t="str">
        <f t="shared" si="39"/>
        <v>Estudiantes y Graduados</v>
      </c>
      <c r="K834" s="98" t="s">
        <v>411</v>
      </c>
    </row>
    <row r="835" spans="3:11">
      <c r="C835" s="143"/>
      <c r="D835" s="151"/>
      <c r="E835" s="118"/>
      <c r="F835" s="97">
        <f t="shared" si="38"/>
        <v>0</v>
      </c>
      <c r="G835" s="161"/>
      <c r="H835" s="144"/>
      <c r="I835" s="130" t="e">
        <f>VLOOKUP(H835,Presupuesto!$B$11:$C$565,2,0)</f>
        <v>#N/A</v>
      </c>
      <c r="J835" s="98" t="str">
        <f t="shared" si="39"/>
        <v>Estudiantes y Graduados</v>
      </c>
      <c r="K835" s="98" t="s">
        <v>411</v>
      </c>
    </row>
    <row r="836" spans="3:11">
      <c r="C836" s="143"/>
      <c r="D836" s="151"/>
      <c r="E836" s="118"/>
      <c r="F836" s="97">
        <f t="shared" si="38"/>
        <v>0</v>
      </c>
      <c r="G836" s="161"/>
      <c r="H836" s="144"/>
      <c r="I836" s="130" t="e">
        <f>VLOOKUP(H836,Presupuesto!$B$11:$C$565,2,0)</f>
        <v>#N/A</v>
      </c>
      <c r="J836" s="98" t="str">
        <f t="shared" si="39"/>
        <v>Estudiantes y Graduados</v>
      </c>
      <c r="K836" s="98" t="s">
        <v>411</v>
      </c>
    </row>
    <row r="837" spans="3:11">
      <c r="C837" s="143"/>
      <c r="D837" s="151"/>
      <c r="E837" s="118"/>
      <c r="F837" s="97">
        <f t="shared" si="38"/>
        <v>0</v>
      </c>
      <c r="G837" s="161"/>
      <c r="H837" s="144"/>
      <c r="I837" s="130" t="e">
        <f>VLOOKUP(H837,Presupuesto!$B$11:$C$565,2,0)</f>
        <v>#N/A</v>
      </c>
      <c r="J837" s="98" t="str">
        <f t="shared" si="39"/>
        <v>Estudiantes y Graduados</v>
      </c>
      <c r="K837" s="98" t="s">
        <v>411</v>
      </c>
    </row>
    <row r="838" spans="3:11">
      <c r="C838" s="143"/>
      <c r="D838" s="151"/>
      <c r="E838" s="118"/>
      <c r="F838" s="97">
        <f t="shared" si="38"/>
        <v>0</v>
      </c>
      <c r="G838" s="161"/>
      <c r="H838" s="144"/>
      <c r="I838" s="130" t="e">
        <f>VLOOKUP(H838,Presupuesto!$B$11:$C$565,2,0)</f>
        <v>#N/A</v>
      </c>
      <c r="J838" s="98" t="str">
        <f t="shared" si="39"/>
        <v>Estudiantes y Graduados</v>
      </c>
      <c r="K838" s="98" t="s">
        <v>411</v>
      </c>
    </row>
    <row r="839" spans="3:11">
      <c r="C839" s="143"/>
      <c r="D839" s="151"/>
      <c r="E839" s="118"/>
      <c r="F839" s="97">
        <f t="shared" si="38"/>
        <v>0</v>
      </c>
      <c r="G839" s="161"/>
      <c r="H839" s="144"/>
      <c r="I839" s="130" t="e">
        <f>VLOOKUP(H839,Presupuesto!$B$11:$C$565,2,0)</f>
        <v>#N/A</v>
      </c>
      <c r="J839" s="98" t="str">
        <f t="shared" si="39"/>
        <v>Estudiantes y Graduados</v>
      </c>
      <c r="K839" s="98" t="s">
        <v>411</v>
      </c>
    </row>
    <row r="840" spans="3:11">
      <c r="C840" s="145"/>
      <c r="D840" s="151"/>
      <c r="E840" s="118"/>
      <c r="F840" s="97">
        <f t="shared" si="38"/>
        <v>0</v>
      </c>
      <c r="G840" s="161"/>
      <c r="H840" s="146"/>
      <c r="I840" s="130" t="e">
        <f>VLOOKUP(H840,Presupuesto!$B$11:$C$565,2,0)</f>
        <v>#N/A</v>
      </c>
      <c r="J840" s="98" t="str">
        <f t="shared" si="39"/>
        <v>Estudiantes y Graduados</v>
      </c>
      <c r="K840" s="98" t="s">
        <v>402</v>
      </c>
    </row>
    <row r="841" spans="3:11">
      <c r="C841" s="145"/>
      <c r="D841" s="151"/>
      <c r="E841" s="118"/>
      <c r="F841" s="97">
        <f t="shared" si="38"/>
        <v>0</v>
      </c>
      <c r="G841" s="161"/>
      <c r="H841" s="146"/>
      <c r="I841" s="130" t="e">
        <f>VLOOKUP(H841,Presupuesto!$B$11:$C$565,2,0)</f>
        <v>#N/A</v>
      </c>
      <c r="J841" s="98" t="str">
        <f t="shared" si="39"/>
        <v>Estudiantes y Graduados</v>
      </c>
      <c r="K841" s="98" t="s">
        <v>411</v>
      </c>
    </row>
    <row r="842" spans="3:11">
      <c r="C842" s="145"/>
      <c r="D842" s="151"/>
      <c r="E842" s="118"/>
      <c r="F842" s="97">
        <f t="shared" si="38"/>
        <v>0</v>
      </c>
      <c r="G842" s="161"/>
      <c r="H842" s="146"/>
      <c r="I842" s="130" t="e">
        <f>VLOOKUP(H842,Presupuesto!$B$11:$C$565,2,0)</f>
        <v>#N/A</v>
      </c>
      <c r="J842" s="98" t="str">
        <f t="shared" si="39"/>
        <v>Estudiantes y Graduados</v>
      </c>
      <c r="K842" s="98" t="s">
        <v>411</v>
      </c>
    </row>
    <row r="843" spans="3:11">
      <c r="C843" s="145"/>
      <c r="D843" s="151"/>
      <c r="E843" s="118"/>
      <c r="F843" s="97">
        <f t="shared" si="38"/>
        <v>0</v>
      </c>
      <c r="G843" s="161"/>
      <c r="H843" s="146"/>
      <c r="I843" s="130" t="e">
        <f>VLOOKUP(H843,Presupuesto!$B$11:$C$565,2,0)</f>
        <v>#N/A</v>
      </c>
      <c r="J843" s="98" t="str">
        <f t="shared" si="39"/>
        <v>Estudiantes y Graduados</v>
      </c>
      <c r="K843" s="98" t="s">
        <v>411</v>
      </c>
    </row>
    <row r="844" spans="3:11" ht="15.75" thickBot="1">
      <c r="C844" s="147"/>
      <c r="D844" s="159"/>
      <c r="E844" s="103"/>
      <c r="F844" s="105">
        <f t="shared" si="38"/>
        <v>0</v>
      </c>
      <c r="G844" s="162"/>
      <c r="H844" s="148"/>
      <c r="I844" s="132" t="e">
        <f>VLOOKUP(H844,Presupuesto!$B$11:$C$565,2,0)</f>
        <v>#N/A</v>
      </c>
      <c r="J844" s="106" t="str">
        <f t="shared" si="39"/>
        <v>Estudiantes y Graduados</v>
      </c>
      <c r="K844" s="124" t="s">
        <v>393</v>
      </c>
    </row>
    <row r="846" spans="3:11" ht="15.75" thickBot="1">
      <c r="F846" s="90"/>
      <c r="G846" s="89"/>
      <c r="H846" s="90"/>
      <c r="I846" s="90"/>
    </row>
    <row r="847" spans="3:11" ht="15.75" thickBot="1">
      <c r="C847" s="157" t="s">
        <v>53</v>
      </c>
      <c r="D847" s="373">
        <f>SUM(F854:F888)</f>
        <v>0</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391</v>
      </c>
      <c r="D850" s="369"/>
      <c r="E850" s="93"/>
      <c r="F850" s="93"/>
      <c r="G850" s="93"/>
      <c r="H850" s="76"/>
      <c r="I850" s="76"/>
      <c r="J850" s="76"/>
      <c r="K850" s="112"/>
    </row>
    <row r="851" spans="3:11" ht="18.7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c r="F852" s="93"/>
      <c r="G852" s="76"/>
      <c r="H852" s="76"/>
      <c r="I852" s="76"/>
    </row>
    <row r="853" spans="3:11" ht="30.75" thickBot="1">
      <c r="C853" s="129" t="s">
        <v>44</v>
      </c>
      <c r="D853" s="129" t="s">
        <v>55</v>
      </c>
      <c r="E853" s="136" t="s">
        <v>57</v>
      </c>
      <c r="F853" s="135" t="s">
        <v>27</v>
      </c>
      <c r="G853" s="133" t="s">
        <v>130</v>
      </c>
      <c r="H853" s="136" t="s">
        <v>46</v>
      </c>
      <c r="I853" s="133" t="s">
        <v>131</v>
      </c>
      <c r="J853" s="133" t="s">
        <v>409</v>
      </c>
      <c r="K853" s="133" t="s">
        <v>410</v>
      </c>
    </row>
    <row r="854" spans="3:11">
      <c r="C854" s="220" t="s">
        <v>438</v>
      </c>
      <c r="D854" s="221"/>
      <c r="E854" s="219">
        <f>HLOOKUP(C854,$AH$2:$BU$3,2,0)</f>
        <v>620</v>
      </c>
      <c r="F854" s="97">
        <f t="shared" ref="F854:F888" si="40">D854*E854</f>
        <v>0</v>
      </c>
      <c r="G854" s="161"/>
      <c r="H854" s="142"/>
      <c r="I854" s="130" t="e">
        <f>VLOOKUP(H854,Presupuesto!$B$11:$C$565,2,0)</f>
        <v>#N/A</v>
      </c>
      <c r="J854" s="218" t="s">
        <v>1359</v>
      </c>
      <c r="K854" s="98" t="s">
        <v>393</v>
      </c>
    </row>
    <row r="855" spans="3:11">
      <c r="C855" s="141"/>
      <c r="D855" s="158"/>
      <c r="E855" s="123"/>
      <c r="F855" s="97">
        <f t="shared" si="40"/>
        <v>0</v>
      </c>
      <c r="G855" s="161"/>
      <c r="H855" s="142"/>
      <c r="I855" s="130" t="e">
        <f>VLOOKUP(H855,Presupuesto!$B$11:$C$565,2,0)</f>
        <v>#N/A</v>
      </c>
      <c r="J855" s="98" t="str">
        <f>$J$854</f>
        <v>Estudiantes y Graduados</v>
      </c>
      <c r="K855" s="98" t="s">
        <v>411</v>
      </c>
    </row>
    <row r="856" spans="3:11">
      <c r="C856" s="141"/>
      <c r="D856" s="158"/>
      <c r="E856" s="123"/>
      <c r="F856" s="97">
        <f t="shared" si="40"/>
        <v>0</v>
      </c>
      <c r="G856" s="161"/>
      <c r="H856" s="142"/>
      <c r="I856" s="130" t="e">
        <f>VLOOKUP(H856,Presupuesto!$B$11:$C$565,2,0)</f>
        <v>#N/A</v>
      </c>
      <c r="J856" s="98" t="str">
        <f t="shared" ref="J856:J888" si="41">$J$854</f>
        <v>Estudiantes y Graduados</v>
      </c>
      <c r="K856" s="98" t="s">
        <v>411</v>
      </c>
    </row>
    <row r="857" spans="3:11">
      <c r="C857" s="141"/>
      <c r="D857" s="158"/>
      <c r="E857" s="123"/>
      <c r="F857" s="97">
        <f t="shared" si="40"/>
        <v>0</v>
      </c>
      <c r="G857" s="161"/>
      <c r="H857" s="142"/>
      <c r="I857" s="130" t="e">
        <f>VLOOKUP(H857,Presupuesto!$B$11:$C$565,2,0)</f>
        <v>#N/A</v>
      </c>
      <c r="J857" s="98" t="str">
        <f t="shared" si="41"/>
        <v>Estudiantes y Graduados</v>
      </c>
      <c r="K857" s="98" t="s">
        <v>411</v>
      </c>
    </row>
    <row r="858" spans="3:11">
      <c r="C858" s="141"/>
      <c r="D858" s="158"/>
      <c r="E858" s="123"/>
      <c r="F858" s="97">
        <f t="shared" si="40"/>
        <v>0</v>
      </c>
      <c r="G858" s="161"/>
      <c r="H858" s="142"/>
      <c r="I858" s="130" t="e">
        <f>VLOOKUP(H858,Presupuesto!$B$11:$C$565,2,0)</f>
        <v>#N/A</v>
      </c>
      <c r="J858" s="98" t="str">
        <f t="shared" si="41"/>
        <v>Estudiantes y Graduados</v>
      </c>
      <c r="K858" s="98" t="s">
        <v>411</v>
      </c>
    </row>
    <row r="859" spans="3:11">
      <c r="C859" s="141"/>
      <c r="D859" s="158"/>
      <c r="E859" s="123"/>
      <c r="F859" s="97">
        <f t="shared" si="40"/>
        <v>0</v>
      </c>
      <c r="G859" s="161"/>
      <c r="H859" s="142"/>
      <c r="I859" s="130" t="e">
        <f>VLOOKUP(H859,Presupuesto!$B$11:$C$565,2,0)</f>
        <v>#N/A</v>
      </c>
      <c r="J859" s="98" t="str">
        <f t="shared" si="41"/>
        <v>Estudiantes y Graduados</v>
      </c>
      <c r="K859" s="98" t="s">
        <v>400</v>
      </c>
    </row>
    <row r="860" spans="3:11">
      <c r="C860" s="141"/>
      <c r="D860" s="158"/>
      <c r="E860" s="123"/>
      <c r="F860" s="97">
        <f t="shared" si="40"/>
        <v>0</v>
      </c>
      <c r="G860" s="161"/>
      <c r="H860" s="142"/>
      <c r="I860" s="130" t="e">
        <f>VLOOKUP(H860,Presupuesto!$B$11:$C$565,2,0)</f>
        <v>#N/A</v>
      </c>
      <c r="J860" s="98" t="str">
        <f t="shared" si="41"/>
        <v>Estudiantes y Graduados</v>
      </c>
      <c r="K860" s="98" t="s">
        <v>411</v>
      </c>
    </row>
    <row r="861" spans="3:11">
      <c r="C861" s="141"/>
      <c r="D861" s="158"/>
      <c r="E861" s="123"/>
      <c r="F861" s="97">
        <f t="shared" si="40"/>
        <v>0</v>
      </c>
      <c r="G861" s="161"/>
      <c r="H861" s="142"/>
      <c r="I861" s="130" t="e">
        <f>VLOOKUP(H861,Presupuesto!$B$11:$C$565,2,0)</f>
        <v>#N/A</v>
      </c>
      <c r="J861" s="98" t="str">
        <f t="shared" si="41"/>
        <v>Estudiantes y Graduados</v>
      </c>
      <c r="K861" s="98" t="s">
        <v>411</v>
      </c>
    </row>
    <row r="862" spans="3:11">
      <c r="C862" s="141"/>
      <c r="D862" s="158"/>
      <c r="E862" s="123"/>
      <c r="F862" s="97">
        <f t="shared" si="40"/>
        <v>0</v>
      </c>
      <c r="G862" s="161"/>
      <c r="H862" s="142"/>
      <c r="I862" s="130" t="e">
        <f>VLOOKUP(H862,Presupuesto!$B$11:$C$565,2,0)</f>
        <v>#N/A</v>
      </c>
      <c r="J862" s="98" t="str">
        <f t="shared" si="41"/>
        <v>Estudiantes y Graduados</v>
      </c>
      <c r="K862" s="98" t="s">
        <v>411</v>
      </c>
    </row>
    <row r="863" spans="3:11">
      <c r="C863" s="141"/>
      <c r="D863" s="158"/>
      <c r="E863" s="123"/>
      <c r="F863" s="97">
        <f t="shared" si="40"/>
        <v>0</v>
      </c>
      <c r="G863" s="161"/>
      <c r="H863" s="142"/>
      <c r="I863" s="130" t="e">
        <f>VLOOKUP(H863,Presupuesto!$B$11:$C$565,2,0)</f>
        <v>#N/A</v>
      </c>
      <c r="J863" s="98" t="str">
        <f t="shared" si="41"/>
        <v>Estudiantes y Graduados</v>
      </c>
      <c r="K863" s="98" t="s">
        <v>411</v>
      </c>
    </row>
    <row r="864" spans="3:11">
      <c r="C864" s="141"/>
      <c r="D864" s="158"/>
      <c r="E864" s="123"/>
      <c r="F864" s="97">
        <f t="shared" si="40"/>
        <v>0</v>
      </c>
      <c r="G864" s="161"/>
      <c r="H864" s="142"/>
      <c r="I864" s="130" t="e">
        <f>VLOOKUP(H864,Presupuesto!$B$11:$C$565,2,0)</f>
        <v>#N/A</v>
      </c>
      <c r="J864" s="98" t="str">
        <f t="shared" si="41"/>
        <v>Estudiantes y Graduados</v>
      </c>
      <c r="K864" s="98" t="s">
        <v>411</v>
      </c>
    </row>
    <row r="865" spans="3:11">
      <c r="C865" s="141"/>
      <c r="D865" s="158"/>
      <c r="E865" s="123"/>
      <c r="F865" s="97">
        <f t="shared" si="40"/>
        <v>0</v>
      </c>
      <c r="G865" s="161"/>
      <c r="H865" s="142"/>
      <c r="I865" s="130" t="e">
        <f>VLOOKUP(H865,Presupuesto!$B$11:$C$565,2,0)</f>
        <v>#N/A</v>
      </c>
      <c r="J865" s="98" t="str">
        <f t="shared" si="41"/>
        <v>Estudiantes y Graduados</v>
      </c>
      <c r="K865" s="98" t="s">
        <v>411</v>
      </c>
    </row>
    <row r="866" spans="3:11">
      <c r="C866" s="141"/>
      <c r="D866" s="158"/>
      <c r="E866" s="123"/>
      <c r="F866" s="97">
        <f t="shared" si="40"/>
        <v>0</v>
      </c>
      <c r="G866" s="161"/>
      <c r="H866" s="142"/>
      <c r="I866" s="130" t="e">
        <f>VLOOKUP(H866,Presupuesto!$B$11:$C$565,2,0)</f>
        <v>#N/A</v>
      </c>
      <c r="J866" s="98" t="str">
        <f t="shared" si="41"/>
        <v>Estudiantes y Graduados</v>
      </c>
      <c r="K866" s="98" t="s">
        <v>411</v>
      </c>
    </row>
    <row r="867" spans="3:11">
      <c r="C867" s="141"/>
      <c r="D867" s="158"/>
      <c r="E867" s="123"/>
      <c r="F867" s="97">
        <f t="shared" si="40"/>
        <v>0</v>
      </c>
      <c r="G867" s="161"/>
      <c r="H867" s="142"/>
      <c r="I867" s="130" t="e">
        <f>VLOOKUP(H867,Presupuesto!$B$11:$C$565,2,0)</f>
        <v>#N/A</v>
      </c>
      <c r="J867" s="98" t="str">
        <f t="shared" si="41"/>
        <v>Estudiantes y Graduados</v>
      </c>
      <c r="K867" s="98" t="s">
        <v>411</v>
      </c>
    </row>
    <row r="868" spans="3:11">
      <c r="C868" s="141"/>
      <c r="D868" s="158"/>
      <c r="E868" s="123"/>
      <c r="F868" s="97">
        <f t="shared" si="40"/>
        <v>0</v>
      </c>
      <c r="G868" s="161"/>
      <c r="H868" s="142"/>
      <c r="I868" s="130" t="e">
        <f>VLOOKUP(H868,Presupuesto!$B$11:$C$565,2,0)</f>
        <v>#N/A</v>
      </c>
      <c r="J868" s="98" t="str">
        <f t="shared" si="41"/>
        <v>Estudiantes y Graduados</v>
      </c>
      <c r="K868" s="98" t="s">
        <v>411</v>
      </c>
    </row>
    <row r="869" spans="3:11">
      <c r="C869" s="141"/>
      <c r="D869" s="158"/>
      <c r="E869" s="123"/>
      <c r="F869" s="97">
        <f t="shared" si="40"/>
        <v>0</v>
      </c>
      <c r="G869" s="161"/>
      <c r="H869" s="142"/>
      <c r="I869" s="130" t="e">
        <f>VLOOKUP(H869,Presupuesto!$B$11:$C$565,2,0)</f>
        <v>#N/A</v>
      </c>
      <c r="J869" s="98" t="str">
        <f t="shared" si="41"/>
        <v>Estudiantes y Graduados</v>
      </c>
      <c r="K869" s="98" t="s">
        <v>411</v>
      </c>
    </row>
    <row r="870" spans="3:11">
      <c r="C870" s="141"/>
      <c r="D870" s="158"/>
      <c r="E870" s="123"/>
      <c r="F870" s="97">
        <f t="shared" si="40"/>
        <v>0</v>
      </c>
      <c r="G870" s="161"/>
      <c r="H870" s="142"/>
      <c r="I870" s="130" t="e">
        <f>VLOOKUP(H870,Presupuesto!$B$11:$C$565,2,0)</f>
        <v>#N/A</v>
      </c>
      <c r="J870" s="98" t="str">
        <f t="shared" si="41"/>
        <v>Estudiantes y Graduados</v>
      </c>
      <c r="K870" s="98" t="s">
        <v>411</v>
      </c>
    </row>
    <row r="871" spans="3:11">
      <c r="C871" s="141"/>
      <c r="D871" s="158"/>
      <c r="E871" s="123"/>
      <c r="F871" s="97">
        <f t="shared" si="40"/>
        <v>0</v>
      </c>
      <c r="G871" s="161"/>
      <c r="H871" s="142"/>
      <c r="I871" s="130" t="e">
        <f>VLOOKUP(H871,Presupuesto!$B$11:$C$565,2,0)</f>
        <v>#N/A</v>
      </c>
      <c r="J871" s="98" t="str">
        <f t="shared" si="41"/>
        <v>Estudiantes y Graduados</v>
      </c>
      <c r="K871" s="98" t="s">
        <v>411</v>
      </c>
    </row>
    <row r="872" spans="3:11">
      <c r="C872" s="141"/>
      <c r="D872" s="158"/>
      <c r="E872" s="123"/>
      <c r="F872" s="97">
        <f t="shared" si="40"/>
        <v>0</v>
      </c>
      <c r="G872" s="161"/>
      <c r="H872" s="142"/>
      <c r="I872" s="130" t="e">
        <f>VLOOKUP(H872,Presupuesto!$B$11:$C$565,2,0)</f>
        <v>#N/A</v>
      </c>
      <c r="J872" s="98" t="str">
        <f t="shared" si="41"/>
        <v>Estudiantes y Graduados</v>
      </c>
      <c r="K872" s="98" t="s">
        <v>411</v>
      </c>
    </row>
    <row r="873" spans="3:11">
      <c r="C873" s="141"/>
      <c r="D873" s="158"/>
      <c r="E873" s="123"/>
      <c r="F873" s="97">
        <f t="shared" si="40"/>
        <v>0</v>
      </c>
      <c r="G873" s="161"/>
      <c r="H873" s="142"/>
      <c r="I873" s="130" t="e">
        <f>VLOOKUP(H873,Presupuesto!$B$11:$C$565,2,0)</f>
        <v>#N/A</v>
      </c>
      <c r="J873" s="98" t="str">
        <f t="shared" si="41"/>
        <v>Estudiantes y Graduados</v>
      </c>
      <c r="K873" s="98" t="s">
        <v>411</v>
      </c>
    </row>
    <row r="874" spans="3:11">
      <c r="C874" s="141"/>
      <c r="D874" s="158"/>
      <c r="E874" s="123"/>
      <c r="F874" s="97">
        <f t="shared" si="40"/>
        <v>0</v>
      </c>
      <c r="G874" s="161"/>
      <c r="H874" s="142"/>
      <c r="I874" s="130" t="e">
        <f>VLOOKUP(H874,Presupuesto!$B$11:$C$565,2,0)</f>
        <v>#N/A</v>
      </c>
      <c r="J874" s="98" t="str">
        <f t="shared" si="41"/>
        <v>Estudiantes y Graduados</v>
      </c>
      <c r="K874" s="98" t="s">
        <v>411</v>
      </c>
    </row>
    <row r="875" spans="3:11">
      <c r="C875" s="141"/>
      <c r="D875" s="158"/>
      <c r="E875" s="123"/>
      <c r="F875" s="97">
        <f t="shared" si="40"/>
        <v>0</v>
      </c>
      <c r="G875" s="161"/>
      <c r="H875" s="142"/>
      <c r="I875" s="130" t="e">
        <f>VLOOKUP(H875,Presupuesto!$B$11:$C$565,2,0)</f>
        <v>#N/A</v>
      </c>
      <c r="J875" s="98" t="str">
        <f t="shared" si="41"/>
        <v>Estudiantes y Graduados</v>
      </c>
      <c r="K875" s="98" t="s">
        <v>411</v>
      </c>
    </row>
    <row r="876" spans="3:11">
      <c r="C876" s="143"/>
      <c r="D876" s="151"/>
      <c r="E876" s="118"/>
      <c r="F876" s="97">
        <f t="shared" si="40"/>
        <v>0</v>
      </c>
      <c r="G876" s="161"/>
      <c r="H876" s="144"/>
      <c r="I876" s="130" t="e">
        <f>VLOOKUP(H876,Presupuesto!$B$11:$C$565,2,0)</f>
        <v>#N/A</v>
      </c>
      <c r="J876" s="98" t="str">
        <f t="shared" si="41"/>
        <v>Estudiantes y Graduados</v>
      </c>
      <c r="K876" s="98" t="s">
        <v>411</v>
      </c>
    </row>
    <row r="877" spans="3:11">
      <c r="C877" s="143"/>
      <c r="D877" s="151"/>
      <c r="E877" s="118"/>
      <c r="F877" s="97">
        <f t="shared" si="40"/>
        <v>0</v>
      </c>
      <c r="G877" s="161"/>
      <c r="H877" s="144"/>
      <c r="I877" s="130" t="e">
        <f>VLOOKUP(H877,Presupuesto!$B$11:$C$565,2,0)</f>
        <v>#N/A</v>
      </c>
      <c r="J877" s="98" t="str">
        <f t="shared" si="41"/>
        <v>Estudiantes y Graduados</v>
      </c>
      <c r="K877" s="98" t="s">
        <v>411</v>
      </c>
    </row>
    <row r="878" spans="3:11">
      <c r="C878" s="143"/>
      <c r="D878" s="151"/>
      <c r="E878" s="118"/>
      <c r="F878" s="97">
        <f t="shared" si="40"/>
        <v>0</v>
      </c>
      <c r="G878" s="161"/>
      <c r="H878" s="144"/>
      <c r="I878" s="130" t="e">
        <f>VLOOKUP(H878,Presupuesto!$B$11:$C$565,2,0)</f>
        <v>#N/A</v>
      </c>
      <c r="J878" s="98" t="str">
        <f t="shared" si="41"/>
        <v>Estudiantes y Graduados</v>
      </c>
      <c r="K878" s="98" t="s">
        <v>411</v>
      </c>
    </row>
    <row r="879" spans="3:11">
      <c r="C879" s="143"/>
      <c r="D879" s="151"/>
      <c r="E879" s="118"/>
      <c r="F879" s="97">
        <f t="shared" si="40"/>
        <v>0</v>
      </c>
      <c r="G879" s="161"/>
      <c r="H879" s="144"/>
      <c r="I879" s="130" t="e">
        <f>VLOOKUP(H879,Presupuesto!$B$11:$C$565,2,0)</f>
        <v>#N/A</v>
      </c>
      <c r="J879" s="98" t="str">
        <f t="shared" si="41"/>
        <v>Estudiantes y Graduados</v>
      </c>
      <c r="K879" s="98" t="s">
        <v>411</v>
      </c>
    </row>
    <row r="880" spans="3:11">
      <c r="C880" s="143"/>
      <c r="D880" s="151"/>
      <c r="E880" s="118"/>
      <c r="F880" s="97">
        <f t="shared" si="40"/>
        <v>0</v>
      </c>
      <c r="G880" s="161"/>
      <c r="H880" s="144"/>
      <c r="I880" s="130" t="e">
        <f>VLOOKUP(H880,Presupuesto!$B$11:$C$565,2,0)</f>
        <v>#N/A</v>
      </c>
      <c r="J880" s="98" t="str">
        <f t="shared" si="41"/>
        <v>Estudiantes y Graduados</v>
      </c>
      <c r="K880" s="98" t="s">
        <v>411</v>
      </c>
    </row>
    <row r="881" spans="3:11">
      <c r="C881" s="143"/>
      <c r="D881" s="151"/>
      <c r="E881" s="118"/>
      <c r="F881" s="97">
        <f t="shared" si="40"/>
        <v>0</v>
      </c>
      <c r="G881" s="161"/>
      <c r="H881" s="144"/>
      <c r="I881" s="130" t="e">
        <f>VLOOKUP(H881,Presupuesto!$B$11:$C$565,2,0)</f>
        <v>#N/A</v>
      </c>
      <c r="J881" s="98" t="str">
        <f t="shared" si="41"/>
        <v>Estudiantes y Graduados</v>
      </c>
      <c r="K881" s="98" t="s">
        <v>411</v>
      </c>
    </row>
    <row r="882" spans="3:11">
      <c r="C882" s="143"/>
      <c r="D882" s="151"/>
      <c r="E882" s="118"/>
      <c r="F882" s="97">
        <f t="shared" si="40"/>
        <v>0</v>
      </c>
      <c r="G882" s="161"/>
      <c r="H882" s="144"/>
      <c r="I882" s="130" t="e">
        <f>VLOOKUP(H882,Presupuesto!$B$11:$C$565,2,0)</f>
        <v>#N/A</v>
      </c>
      <c r="J882" s="98" t="str">
        <f t="shared" si="41"/>
        <v>Estudiantes y Graduados</v>
      </c>
      <c r="K882" s="98" t="s">
        <v>411</v>
      </c>
    </row>
    <row r="883" spans="3:11">
      <c r="C883" s="143"/>
      <c r="D883" s="151"/>
      <c r="E883" s="118"/>
      <c r="F883" s="97">
        <f t="shared" si="40"/>
        <v>0</v>
      </c>
      <c r="G883" s="161"/>
      <c r="H883" s="144"/>
      <c r="I883" s="130" t="e">
        <f>VLOOKUP(H883,Presupuesto!$B$11:$C$565,2,0)</f>
        <v>#N/A</v>
      </c>
      <c r="J883" s="98" t="str">
        <f t="shared" si="41"/>
        <v>Estudiantes y Graduados</v>
      </c>
      <c r="K883" s="98" t="s">
        <v>411</v>
      </c>
    </row>
    <row r="884" spans="3:11">
      <c r="C884" s="145"/>
      <c r="D884" s="151"/>
      <c r="E884" s="118"/>
      <c r="F884" s="97">
        <f t="shared" si="40"/>
        <v>0</v>
      </c>
      <c r="G884" s="161"/>
      <c r="H884" s="146"/>
      <c r="I884" s="130" t="e">
        <f>VLOOKUP(H884,Presupuesto!$B$11:$C$565,2,0)</f>
        <v>#N/A</v>
      </c>
      <c r="J884" s="98" t="str">
        <f t="shared" si="41"/>
        <v>Estudiantes y Graduados</v>
      </c>
      <c r="K884" s="98" t="s">
        <v>402</v>
      </c>
    </row>
    <row r="885" spans="3:11">
      <c r="C885" s="145"/>
      <c r="D885" s="151"/>
      <c r="E885" s="118"/>
      <c r="F885" s="97">
        <f t="shared" si="40"/>
        <v>0</v>
      </c>
      <c r="G885" s="161"/>
      <c r="H885" s="146"/>
      <c r="I885" s="130" t="e">
        <f>VLOOKUP(H885,Presupuesto!$B$11:$C$565,2,0)</f>
        <v>#N/A</v>
      </c>
      <c r="J885" s="98" t="str">
        <f t="shared" si="41"/>
        <v>Estudiantes y Graduados</v>
      </c>
      <c r="K885" s="98" t="s">
        <v>411</v>
      </c>
    </row>
    <row r="886" spans="3:11">
      <c r="C886" s="145"/>
      <c r="D886" s="151"/>
      <c r="E886" s="118"/>
      <c r="F886" s="97">
        <f t="shared" si="40"/>
        <v>0</v>
      </c>
      <c r="G886" s="161"/>
      <c r="H886" s="146"/>
      <c r="I886" s="130" t="e">
        <f>VLOOKUP(H886,Presupuesto!$B$11:$C$565,2,0)</f>
        <v>#N/A</v>
      </c>
      <c r="J886" s="98" t="str">
        <f t="shared" si="41"/>
        <v>Estudiantes y Graduados</v>
      </c>
      <c r="K886" s="98" t="s">
        <v>411</v>
      </c>
    </row>
    <row r="887" spans="3:11">
      <c r="C887" s="145"/>
      <c r="D887" s="151"/>
      <c r="E887" s="118"/>
      <c r="F887" s="97">
        <f t="shared" si="40"/>
        <v>0</v>
      </c>
      <c r="G887" s="161"/>
      <c r="H887" s="146"/>
      <c r="I887" s="130" t="e">
        <f>VLOOKUP(H887,Presupuesto!$B$11:$C$565,2,0)</f>
        <v>#N/A</v>
      </c>
      <c r="J887" s="98" t="str">
        <f t="shared" si="41"/>
        <v>Estudiantes y Graduados</v>
      </c>
      <c r="K887" s="98" t="s">
        <v>411</v>
      </c>
    </row>
    <row r="888" spans="3:11" ht="15.75" thickBot="1">
      <c r="C888" s="147"/>
      <c r="D888" s="159"/>
      <c r="E888" s="103"/>
      <c r="F888" s="105">
        <f t="shared" si="40"/>
        <v>0</v>
      </c>
      <c r="G888" s="162"/>
      <c r="H888" s="148"/>
      <c r="I888" s="132" t="e">
        <f>VLOOKUP(H888,Presupuesto!$B$11:$C$565,2,0)</f>
        <v>#N/A</v>
      </c>
      <c r="J888" s="106" t="str">
        <f t="shared" si="41"/>
        <v>Estudiantes y Graduados</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370:G404 G193:G227 G281:G315 G325:G359 G854:G888 G414:G448 G458:G492 G502:G536 G546:G580 G590:G624 G634:G668 G678:G712 G722:G756 G766:G800 G810:G844 G237:G271">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854:H888 H193:H227 H281:H315 H325:H359 H237:H271 H414:H448 H458:H492 H502:H536 H546:H580 H590:H624 H634:H668 H678:H712 H722:H756 H766:H800 H810:H844 H370:H404">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387</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c r="E13" s="93"/>
      <c r="F13" s="93"/>
      <c r="G13" s="93"/>
      <c r="H13" s="76"/>
      <c r="I13" s="76"/>
      <c r="J13" s="76"/>
      <c r="K13" s="112"/>
    </row>
    <row r="14" spans="1:555" ht="18.7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464</v>
      </c>
    </row>
    <row r="17" spans="3:12">
      <c r="C17" s="141"/>
      <c r="D17" s="158"/>
      <c r="E17" s="115"/>
      <c r="F17" s="97">
        <f t="shared" ref="F17:F38" si="0">D17*E17</f>
        <v>0</v>
      </c>
      <c r="G17" s="161"/>
      <c r="H17" s="142" t="s">
        <v>1065</v>
      </c>
      <c r="I17" s="130" t="str">
        <f>VLOOKUP(H17,Presupuesto!$B$11:$C$565,2,0)</f>
        <v>BECAS</v>
      </c>
      <c r="J17" s="218" t="s">
        <v>1453</v>
      </c>
      <c r="K17" s="98" t="s">
        <v>393</v>
      </c>
      <c r="L17" s="98"/>
    </row>
    <row r="18" spans="3:12">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c r="C26" s="141"/>
      <c r="D26" s="158"/>
      <c r="E26" s="123"/>
      <c r="F26" s="97">
        <f t="shared" si="0"/>
        <v>0</v>
      </c>
      <c r="G26" s="161"/>
      <c r="H26" s="142" t="s">
        <v>1083</v>
      </c>
      <c r="I26" s="130" t="str">
        <f>VLOOKUP(H26,Presupuesto!$B$11:$C$565,2,0)</f>
        <v>PRESTAMOS A ESTUDIANTES</v>
      </c>
      <c r="J26" s="98" t="str">
        <f t="shared" si="1"/>
        <v>Posgrado</v>
      </c>
      <c r="K26" s="98" t="s">
        <v>411</v>
      </c>
      <c r="L26" s="98"/>
    </row>
    <row r="27" spans="3:12">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c r="C34" s="141"/>
      <c r="D34" s="158"/>
      <c r="E34" s="123"/>
      <c r="F34" s="97">
        <f t="shared" si="0"/>
        <v>0</v>
      </c>
      <c r="G34" s="161"/>
      <c r="H34" s="142" t="s">
        <v>1099</v>
      </c>
      <c r="I34" s="130" t="str">
        <f>VLOOKUP(H34,Presupuesto!$B$11:$C$565,2,0)</f>
        <v>BECAS DE EQUIDAD</v>
      </c>
      <c r="J34" s="98" t="str">
        <f t="shared" si="1"/>
        <v>Posgrado</v>
      </c>
      <c r="K34" s="98" t="s">
        <v>411</v>
      </c>
      <c r="L34" s="98"/>
    </row>
    <row r="35" spans="3:12">
      <c r="C35" s="141"/>
      <c r="D35" s="158"/>
      <c r="E35" s="123"/>
      <c r="F35" s="97">
        <f t="shared" si="0"/>
        <v>0</v>
      </c>
      <c r="G35" s="161"/>
      <c r="H35" s="142" t="s">
        <v>1101</v>
      </c>
      <c r="I35" s="130" t="str">
        <f>VLOOKUP(H35,Presupuesto!$B$11:$C$565,2,0)</f>
        <v>PREMIOS AL INVESTIGADOR</v>
      </c>
      <c r="J35" s="98" t="str">
        <f t="shared" si="1"/>
        <v>Posgrado</v>
      </c>
      <c r="K35" s="98" t="s">
        <v>411</v>
      </c>
      <c r="L35" s="98"/>
    </row>
    <row r="36" spans="3:12">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c r="C38" s="147"/>
      <c r="D38" s="222"/>
      <c r="E38" s="103"/>
      <c r="F38" s="105">
        <f t="shared" si="0"/>
        <v>0</v>
      </c>
      <c r="G38" s="162"/>
      <c r="H38" s="148"/>
      <c r="I38" s="132" t="e">
        <f>VLOOKUP(H38,Presupuesto!$B$11:$C$565,2,0)</f>
        <v>#N/A</v>
      </c>
      <c r="J38" s="106" t="str">
        <f t="shared" ref="J38" si="2">$J$17</f>
        <v>Posgrado</v>
      </c>
      <c r="K38" s="124" t="s">
        <v>393</v>
      </c>
      <c r="L38" s="124"/>
    </row>
    <row r="39" spans="3:12">
      <c r="F39" s="90"/>
      <c r="G39" s="89"/>
      <c r="H39" s="90"/>
      <c r="I39" s="90"/>
    </row>
    <row r="40" spans="3:12" ht="15.75" thickBot="1"/>
    <row r="41" spans="3:12" ht="15.75" thickBot="1">
      <c r="C41" s="157" t="s">
        <v>53</v>
      </c>
      <c r="D41" s="373">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69"/>
      <c r="E44" s="93"/>
      <c r="F44" s="93"/>
      <c r="G44" s="93"/>
      <c r="H44" s="76"/>
      <c r="I44" s="76"/>
      <c r="J44" s="76"/>
      <c r="K44" s="112"/>
    </row>
    <row r="45" spans="3:12" ht="18.7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c r="D48" s="158"/>
      <c r="E48" s="115"/>
      <c r="F48" s="97">
        <f t="shared" ref="F48:F69" si="3">D48*E48</f>
        <v>0</v>
      </c>
      <c r="G48" s="161"/>
      <c r="H48" s="142" t="s">
        <v>1065</v>
      </c>
      <c r="I48" s="130" t="str">
        <f>VLOOKUP(H48,Presupuesto!$B$11:$C$565,2,0)</f>
        <v>BECAS</v>
      </c>
      <c r="J48" s="218" t="s">
        <v>1453</v>
      </c>
      <c r="K48" s="98" t="s">
        <v>393</v>
      </c>
      <c r="L48" s="98"/>
    </row>
    <row r="49" spans="3:12">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c r="C57" s="141"/>
      <c r="D57" s="158"/>
      <c r="E57" s="123"/>
      <c r="F57" s="97">
        <f t="shared" si="3"/>
        <v>0</v>
      </c>
      <c r="G57" s="161"/>
      <c r="H57" s="142" t="s">
        <v>1083</v>
      </c>
      <c r="I57" s="130" t="str">
        <f>VLOOKUP(H57,Presupuesto!$B$11:$C$565,2,0)</f>
        <v>PRESTAMOS A ESTUDIANTES</v>
      </c>
      <c r="J57" s="98" t="str">
        <f t="shared" si="4"/>
        <v>Posgrado</v>
      </c>
      <c r="K57" s="98" t="s">
        <v>411</v>
      </c>
      <c r="L57" s="98"/>
    </row>
    <row r="58" spans="3:12">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c r="C65" s="141"/>
      <c r="D65" s="158"/>
      <c r="E65" s="123"/>
      <c r="F65" s="97">
        <f t="shared" si="3"/>
        <v>0</v>
      </c>
      <c r="G65" s="161"/>
      <c r="H65" s="142" t="s">
        <v>1099</v>
      </c>
      <c r="I65" s="130" t="str">
        <f>VLOOKUP(H65,Presupuesto!$B$11:$C$565,2,0)</f>
        <v>BECAS DE EQUIDAD</v>
      </c>
      <c r="J65" s="98" t="str">
        <f t="shared" si="4"/>
        <v>Posgrado</v>
      </c>
      <c r="K65" s="98" t="s">
        <v>411</v>
      </c>
      <c r="L65" s="98"/>
    </row>
    <row r="66" spans="3:12">
      <c r="C66" s="141"/>
      <c r="D66" s="158"/>
      <c r="E66" s="123"/>
      <c r="F66" s="97">
        <f t="shared" si="3"/>
        <v>0</v>
      </c>
      <c r="G66" s="161"/>
      <c r="H66" s="142" t="s">
        <v>1101</v>
      </c>
      <c r="I66" s="130" t="str">
        <f>VLOOKUP(H66,Presupuesto!$B$11:$C$565,2,0)</f>
        <v>PREMIOS AL INVESTIGADOR</v>
      </c>
      <c r="J66" s="98" t="str">
        <f t="shared" si="4"/>
        <v>Posgrado</v>
      </c>
      <c r="K66" s="98" t="s">
        <v>411</v>
      </c>
      <c r="L66" s="98"/>
    </row>
    <row r="67" spans="3:12">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c r="C69" s="147"/>
      <c r="D69" s="222"/>
      <c r="E69" s="103"/>
      <c r="F69" s="105">
        <f t="shared" si="3"/>
        <v>0</v>
      </c>
      <c r="G69" s="162"/>
      <c r="H69" s="148"/>
      <c r="I69" s="132" t="e">
        <f>VLOOKUP(H69,Presupuesto!$B$11:$C$565,2,0)</f>
        <v>#N/A</v>
      </c>
      <c r="J69" s="106" t="str">
        <f t="shared" si="4"/>
        <v>Posgrado</v>
      </c>
      <c r="K69" s="124" t="s">
        <v>393</v>
      </c>
      <c r="L69" s="124"/>
    </row>
    <row r="71" spans="3:12" ht="15.75" thickBot="1"/>
    <row r="72" spans="3:12" ht="15.75" thickBot="1">
      <c r="C72" s="157" t="s">
        <v>53</v>
      </c>
      <c r="D72" s="373">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69"/>
      <c r="E75" s="93"/>
      <c r="F75" s="93"/>
      <c r="G75" s="93"/>
      <c r="H75" s="76"/>
      <c r="I75" s="76"/>
      <c r="J75" s="76"/>
      <c r="K75" s="112"/>
    </row>
    <row r="76" spans="3:12" ht="18.7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5">D79*E79</f>
        <v>0</v>
      </c>
      <c r="G79" s="161"/>
      <c r="H79" s="142" t="s">
        <v>1065</v>
      </c>
      <c r="I79" s="130" t="str">
        <f>VLOOKUP(H79,Presupuesto!$B$11:$C$565,2,0)</f>
        <v>BECAS</v>
      </c>
      <c r="J79" s="218" t="s">
        <v>1453</v>
      </c>
      <c r="K79" s="98" t="s">
        <v>393</v>
      </c>
      <c r="L79" s="98"/>
    </row>
    <row r="80" spans="3:12">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c r="C88" s="141"/>
      <c r="D88" s="158"/>
      <c r="E88" s="123"/>
      <c r="F88" s="97">
        <f t="shared" si="5"/>
        <v>0</v>
      </c>
      <c r="G88" s="161"/>
      <c r="H88" s="142" t="s">
        <v>1083</v>
      </c>
      <c r="I88" s="130" t="str">
        <f>VLOOKUP(H88,Presupuesto!$B$11:$C$565,2,0)</f>
        <v>PRESTAMOS A ESTUDIANTES</v>
      </c>
      <c r="J88" s="98" t="str">
        <f t="shared" si="6"/>
        <v>Posgrado</v>
      </c>
      <c r="K88" s="98" t="s">
        <v>411</v>
      </c>
      <c r="L88" s="98"/>
    </row>
    <row r="89" spans="3:12">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c r="C96" s="141"/>
      <c r="D96" s="158"/>
      <c r="E96" s="123"/>
      <c r="F96" s="97">
        <f t="shared" si="5"/>
        <v>0</v>
      </c>
      <c r="G96" s="161"/>
      <c r="H96" s="142" t="s">
        <v>1099</v>
      </c>
      <c r="I96" s="130" t="str">
        <f>VLOOKUP(H96,Presupuesto!$B$11:$C$565,2,0)</f>
        <v>BECAS DE EQUIDAD</v>
      </c>
      <c r="J96" s="98" t="str">
        <f t="shared" si="6"/>
        <v>Posgrado</v>
      </c>
      <c r="K96" s="98" t="s">
        <v>411</v>
      </c>
      <c r="L96" s="98"/>
    </row>
    <row r="97" spans="3:12">
      <c r="C97" s="141"/>
      <c r="D97" s="158"/>
      <c r="E97" s="123"/>
      <c r="F97" s="97">
        <f t="shared" si="5"/>
        <v>0</v>
      </c>
      <c r="G97" s="161"/>
      <c r="H97" s="142" t="s">
        <v>1101</v>
      </c>
      <c r="I97" s="130" t="str">
        <f>VLOOKUP(H97,Presupuesto!$B$11:$C$565,2,0)</f>
        <v>PREMIOS AL INVESTIGADOR</v>
      </c>
      <c r="J97" s="98" t="str">
        <f t="shared" si="6"/>
        <v>Posgrado</v>
      </c>
      <c r="K97" s="98" t="s">
        <v>411</v>
      </c>
      <c r="L97" s="98"/>
    </row>
    <row r="98" spans="3:12">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c r="C100" s="147"/>
      <c r="D100" s="222"/>
      <c r="E100" s="103"/>
      <c r="F100" s="105">
        <f t="shared" si="5"/>
        <v>0</v>
      </c>
      <c r="G100" s="162"/>
      <c r="H100" s="148"/>
      <c r="I100" s="132" t="e">
        <f>VLOOKUP(H100,Presupuesto!$B$11:$C$565,2,0)</f>
        <v>#N/A</v>
      </c>
      <c r="J100" s="106" t="str">
        <f t="shared" si="6"/>
        <v>Posgrado</v>
      </c>
      <c r="K100" s="124" t="s">
        <v>393</v>
      </c>
      <c r="L100" s="124"/>
    </row>
    <row r="102" spans="3:12" ht="15.75" thickBot="1"/>
    <row r="103" spans="3:12" ht="15.75" thickBot="1">
      <c r="C103" s="157" t="s">
        <v>53</v>
      </c>
      <c r="D103" s="373">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69"/>
      <c r="E106" s="93"/>
      <c r="F106" s="93"/>
      <c r="G106" s="93"/>
      <c r="H106" s="76"/>
      <c r="I106" s="76"/>
      <c r="J106" s="76"/>
      <c r="K106" s="112"/>
    </row>
    <row r="107" spans="3:12" ht="18.7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7">D110*E110</f>
        <v>0</v>
      </c>
      <c r="G110" s="161"/>
      <c r="H110" s="142" t="s">
        <v>1065</v>
      </c>
      <c r="I110" s="130" t="str">
        <f>VLOOKUP(H110,Presupuesto!$B$11:$C$565,2,0)</f>
        <v>BECAS</v>
      </c>
      <c r="J110" s="218" t="s">
        <v>1453</v>
      </c>
      <c r="K110" s="98" t="s">
        <v>393</v>
      </c>
      <c r="L110" s="98"/>
    </row>
    <row r="111" spans="3:12">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2016-04-19T16:22:05Z</dcterms:modified>
</cp:coreProperties>
</file>