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821" firstSheet="1" activeTab="21"/>
  </bookViews>
  <sheets>
    <sheet name="CME VACIO" sheetId="4" state="hidden" r:id="rId1"/>
    <sheet name="Cuadro Resumen" sheetId="27" r:id="rId2"/>
    <sheet name="Presupuesto" sheetId="38" r:id="rId3"/>
    <sheet name="1. TALLERES SEMINARIOS" sheetId="7" state="hidden" r:id="rId4"/>
    <sheet name="2. CONTRATACION DE PERSONAL" sheetId="8" state="hidden"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OFICINA'!$C$12:$C$247</definedName>
    <definedName name="_xlnm._FilterDatabase" localSheetId="6" hidden="1">'4. EQUIPO TECNOLÓGICOS'!$J$11:$J$286</definedName>
    <definedName name="_xlnm._FilterDatabase" localSheetId="7" hidden="1">'5. ACTIVIDADES ESPECIALES'!$J$13:$J$838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E18" i="7" l="1"/>
  <c r="E19" i="7"/>
  <c r="E22" i="7"/>
  <c r="E23" i="7"/>
  <c r="E24" i="7"/>
  <c r="D29" i="7"/>
  <c r="O9" i="44" l="1"/>
  <c r="M9" i="44"/>
  <c r="I9" i="44"/>
  <c r="O22" i="24"/>
  <c r="N22" i="24"/>
  <c r="M22" i="24"/>
  <c r="L22" i="24"/>
  <c r="K22" i="24"/>
  <c r="J22" i="24"/>
  <c r="I22" i="24"/>
  <c r="L11" i="24"/>
  <c r="N11" i="24" s="1"/>
  <c r="J11" i="24"/>
  <c r="K10" i="24"/>
  <c r="I30" i="10"/>
  <c r="I29" i="10"/>
  <c r="I28" i="10"/>
  <c r="I27" i="10"/>
  <c r="I26" i="10"/>
  <c r="I25" i="10"/>
  <c r="I24" i="10"/>
  <c r="I23" i="10"/>
  <c r="F30" i="10"/>
  <c r="F29" i="10"/>
  <c r="F28" i="10"/>
  <c r="F24" i="10"/>
  <c r="F25" i="10"/>
  <c r="F26" i="10"/>
  <c r="F27" i="10"/>
  <c r="F23" i="10"/>
  <c r="I18" i="9"/>
  <c r="I19" i="9"/>
  <c r="I20" i="9"/>
  <c r="I21" i="9"/>
  <c r="I22" i="9"/>
  <c r="I23" i="9"/>
  <c r="I24" i="9"/>
  <c r="I25" i="9"/>
  <c r="I26" i="9"/>
  <c r="I27" i="9"/>
  <c r="I28" i="9"/>
  <c r="I29" i="9"/>
  <c r="I30" i="9"/>
  <c r="I31" i="9"/>
  <c r="I32" i="9"/>
  <c r="I33" i="9"/>
  <c r="I34" i="9"/>
  <c r="I35" i="9"/>
  <c r="I36" i="9"/>
  <c r="I37" i="9"/>
  <c r="F18" i="9"/>
  <c r="F19" i="9"/>
  <c r="F20" i="9"/>
  <c r="F21" i="9"/>
  <c r="F22" i="9"/>
  <c r="F23" i="9"/>
  <c r="F24" i="9"/>
  <c r="F25" i="9"/>
  <c r="F26" i="9"/>
  <c r="F27" i="9"/>
  <c r="F28" i="9"/>
  <c r="F29" i="9"/>
  <c r="F30" i="9"/>
  <c r="F31" i="9"/>
  <c r="F32" i="9"/>
  <c r="F33" i="9"/>
  <c r="F34" i="9"/>
  <c r="F35" i="9"/>
  <c r="F36" i="9"/>
  <c r="F37" i="9"/>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I12" i="27" l="1"/>
  <c r="C143" i="43"/>
  <c r="C100" i="43"/>
  <c r="C57" i="43"/>
  <c r="C14" i="43"/>
  <c r="C163" i="42"/>
  <c r="C133" i="42"/>
  <c r="C103" i="42"/>
  <c r="C73" i="42"/>
  <c r="C43" i="42"/>
  <c r="C107" i="40"/>
  <c r="C76" i="40"/>
  <c r="C45" i="40"/>
  <c r="C13" i="42"/>
  <c r="C14" i="40"/>
  <c r="C801" i="12"/>
  <c r="C757" i="12"/>
  <c r="C713" i="12"/>
  <c r="C669" i="12"/>
  <c r="C625" i="12"/>
  <c r="C581" i="12"/>
  <c r="C537" i="12"/>
  <c r="C493" i="12"/>
  <c r="C449" i="12"/>
  <c r="C405" i="12"/>
  <c r="C361" i="12"/>
  <c r="C317" i="12"/>
  <c r="C272" i="12"/>
  <c r="C228" i="12"/>
  <c r="C184" i="12"/>
  <c r="C140" i="12"/>
  <c r="C96" i="12"/>
  <c r="C52" i="12"/>
  <c r="C26" i="12"/>
  <c r="C14" i="12"/>
  <c r="C270" i="10"/>
  <c r="C247" i="10"/>
  <c r="C224" i="10"/>
  <c r="C201" i="10"/>
  <c r="C178" i="10"/>
  <c r="C155" i="10"/>
  <c r="C132" i="10"/>
  <c r="C109" i="10"/>
  <c r="C86" i="10"/>
  <c r="C63" i="10"/>
  <c r="C14" i="10"/>
  <c r="C235" i="9"/>
  <c r="C216" i="9"/>
  <c r="C197" i="9"/>
  <c r="C178" i="9"/>
  <c r="C159" i="9"/>
  <c r="C140" i="9"/>
  <c r="C121" i="9"/>
  <c r="C102" i="9"/>
  <c r="C83" i="9"/>
  <c r="C64" i="9"/>
  <c r="C45"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E31" i="12" l="1"/>
  <c r="E42" i="12"/>
  <c r="E37" i="12"/>
  <c r="E30" i="12"/>
  <c r="E41" i="12"/>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40"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809" i="12"/>
  <c r="J808" i="12"/>
  <c r="J807" i="12"/>
  <c r="J806" i="12"/>
  <c r="J80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66" i="12"/>
  <c r="J765" i="12"/>
  <c r="J764" i="12"/>
  <c r="J763" i="12"/>
  <c r="J762" i="12"/>
  <c r="J76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22" i="12"/>
  <c r="J721" i="12"/>
  <c r="J720" i="12"/>
  <c r="J719" i="12"/>
  <c r="J718" i="12"/>
  <c r="J71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78" i="12"/>
  <c r="J677" i="12"/>
  <c r="J676" i="12"/>
  <c r="J675" i="12"/>
  <c r="J674" i="12"/>
  <c r="J67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34" i="12"/>
  <c r="J633" i="12"/>
  <c r="J632" i="12"/>
  <c r="J631" i="12"/>
  <c r="J630" i="12"/>
  <c r="J62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90" i="12"/>
  <c r="J589" i="12"/>
  <c r="J588" i="12"/>
  <c r="J587" i="12"/>
  <c r="J586" i="12"/>
  <c r="J58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46" i="12"/>
  <c r="J545" i="12"/>
  <c r="J544" i="12"/>
  <c r="J543" i="12"/>
  <c r="J542" i="12"/>
  <c r="J54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501" i="12"/>
  <c r="J500" i="12"/>
  <c r="J499" i="12"/>
  <c r="J498" i="12"/>
  <c r="J49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58" i="12"/>
  <c r="J457" i="12"/>
  <c r="J456" i="12"/>
  <c r="J455" i="12"/>
  <c r="J454" i="12"/>
  <c r="J45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13" i="12"/>
  <c r="J412" i="12"/>
  <c r="J411" i="12"/>
  <c r="J410" i="12"/>
  <c r="J40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70" i="12"/>
  <c r="J369" i="12"/>
  <c r="J368" i="12"/>
  <c r="J367" i="12"/>
  <c r="J366" i="12"/>
  <c r="J36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25" i="12"/>
  <c r="J324" i="12"/>
  <c r="J323" i="12"/>
  <c r="J322" i="12"/>
  <c r="J321"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81" i="12"/>
  <c r="J280" i="12"/>
  <c r="J279" i="12"/>
  <c r="J278" i="12"/>
  <c r="J277" i="12"/>
  <c r="J27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37" i="12"/>
  <c r="J236" i="12"/>
  <c r="J235" i="12"/>
  <c r="J234" i="12"/>
  <c r="J233" i="12"/>
  <c r="J23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93" i="12"/>
  <c r="J192" i="12"/>
  <c r="J191" i="12"/>
  <c r="J190" i="12"/>
  <c r="J189" i="12"/>
  <c r="J18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49" i="12"/>
  <c r="J148" i="12"/>
  <c r="J147" i="12"/>
  <c r="J146" i="12"/>
  <c r="J145" i="12"/>
  <c r="J14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105" i="12"/>
  <c r="J104" i="12"/>
  <c r="J103" i="12"/>
  <c r="J102" i="12"/>
  <c r="J101" i="12"/>
  <c r="J10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61" i="12"/>
  <c r="J60" i="12"/>
  <c r="J59" i="12"/>
  <c r="J58" i="12"/>
  <c r="J57" i="12"/>
  <c r="J56" i="12"/>
  <c r="J40" i="12"/>
  <c r="J39" i="12"/>
  <c r="J36" i="12"/>
  <c r="J35"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F810" i="12"/>
  <c r="I809" i="12"/>
  <c r="F809" i="12"/>
  <c r="I808" i="12"/>
  <c r="F808" i="12"/>
  <c r="I807" i="12"/>
  <c r="F807" i="12"/>
  <c r="I806" i="12"/>
  <c r="F806" i="12"/>
  <c r="I805" i="12"/>
  <c r="F805" i="12"/>
  <c r="I804" i="12"/>
  <c r="E804" i="12"/>
  <c r="F804" i="12" s="1"/>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F766" i="12"/>
  <c r="I765" i="12"/>
  <c r="F765" i="12"/>
  <c r="I764" i="12"/>
  <c r="F764" i="12"/>
  <c r="I763" i="12"/>
  <c r="F763" i="12"/>
  <c r="I762" i="12"/>
  <c r="F762" i="12"/>
  <c r="I761" i="12"/>
  <c r="F761" i="12"/>
  <c r="I760" i="12"/>
  <c r="E760" i="12"/>
  <c r="F760" i="12" s="1"/>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21" i="12"/>
  <c r="F721" i="12"/>
  <c r="I720" i="12"/>
  <c r="F720" i="12"/>
  <c r="I719" i="12"/>
  <c r="F719" i="12"/>
  <c r="I718" i="12"/>
  <c r="F718" i="12"/>
  <c r="I717" i="12"/>
  <c r="F717" i="12"/>
  <c r="I716" i="12"/>
  <c r="E716" i="12"/>
  <c r="F716" i="12" s="1"/>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77" i="12"/>
  <c r="F677" i="12"/>
  <c r="I676" i="12"/>
  <c r="F676" i="12"/>
  <c r="I675" i="12"/>
  <c r="F675" i="12"/>
  <c r="I674" i="12"/>
  <c r="F674" i="12"/>
  <c r="I673" i="12"/>
  <c r="F673" i="12"/>
  <c r="I672" i="12"/>
  <c r="E672" i="12"/>
  <c r="F672" i="12" s="1"/>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F634" i="12"/>
  <c r="I633" i="12"/>
  <c r="F633" i="12"/>
  <c r="I632" i="12"/>
  <c r="F632" i="12"/>
  <c r="I631" i="12"/>
  <c r="F631" i="12"/>
  <c r="I630" i="12"/>
  <c r="F630" i="12"/>
  <c r="I629" i="12"/>
  <c r="F629" i="12"/>
  <c r="I628" i="12"/>
  <c r="E628" i="12"/>
  <c r="F628" i="12" s="1"/>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9" i="12"/>
  <c r="F589" i="12"/>
  <c r="I588" i="12"/>
  <c r="F588" i="12"/>
  <c r="I587" i="12"/>
  <c r="F587" i="12"/>
  <c r="I586" i="12"/>
  <c r="F586" i="12"/>
  <c r="I585" i="12"/>
  <c r="F585" i="12"/>
  <c r="I584" i="12"/>
  <c r="E584" i="12"/>
  <c r="F584" i="12" s="1"/>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I545" i="12"/>
  <c r="F545" i="12"/>
  <c r="I544" i="12"/>
  <c r="F544" i="12"/>
  <c r="I543" i="12"/>
  <c r="F543" i="12"/>
  <c r="I542" i="12"/>
  <c r="F542" i="12"/>
  <c r="I541" i="12"/>
  <c r="F541" i="12"/>
  <c r="I540" i="12"/>
  <c r="E540" i="12"/>
  <c r="F540" i="12" s="1"/>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501" i="12"/>
  <c r="F501" i="12"/>
  <c r="I500" i="12"/>
  <c r="F500" i="12"/>
  <c r="I499" i="12"/>
  <c r="F499" i="12"/>
  <c r="I498" i="12"/>
  <c r="F498" i="12"/>
  <c r="I497" i="12"/>
  <c r="F497" i="12"/>
  <c r="I496" i="12"/>
  <c r="E496" i="12"/>
  <c r="F496" i="12" s="1"/>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57" i="12"/>
  <c r="F457" i="12"/>
  <c r="I456" i="12"/>
  <c r="F456" i="12"/>
  <c r="I455" i="12"/>
  <c r="F455" i="12"/>
  <c r="I454" i="12"/>
  <c r="F454" i="12"/>
  <c r="I453" i="12"/>
  <c r="F453" i="12"/>
  <c r="I452" i="12"/>
  <c r="E452" i="12"/>
  <c r="F452" i="12" s="1"/>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13" i="12"/>
  <c r="F413" i="12"/>
  <c r="I412" i="12"/>
  <c r="F412" i="12"/>
  <c r="I411" i="12"/>
  <c r="F411" i="12"/>
  <c r="I410" i="12"/>
  <c r="F410" i="12"/>
  <c r="I409" i="12"/>
  <c r="F409" i="12"/>
  <c r="I408" i="12"/>
  <c r="E408" i="12"/>
  <c r="F408" i="12" s="1"/>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F369" i="12"/>
  <c r="I368" i="12"/>
  <c r="F368" i="12"/>
  <c r="I367" i="12"/>
  <c r="F367" i="12"/>
  <c r="I366" i="12"/>
  <c r="F366" i="12"/>
  <c r="I365" i="12"/>
  <c r="F365" i="12"/>
  <c r="I364" i="12"/>
  <c r="E364" i="12"/>
  <c r="F364" i="12" s="1"/>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F323" i="12"/>
  <c r="I322" i="12"/>
  <c r="F322" i="12"/>
  <c r="I321" i="12"/>
  <c r="F321" i="12"/>
  <c r="I320" i="12"/>
  <c r="E320" i="12"/>
  <c r="F320" i="12" s="1"/>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F279" i="12"/>
  <c r="I278" i="12"/>
  <c r="F278" i="12"/>
  <c r="I277" i="12"/>
  <c r="F277" i="12"/>
  <c r="I276" i="12"/>
  <c r="F276" i="12"/>
  <c r="I275" i="12"/>
  <c r="E275" i="12"/>
  <c r="F275" i="12" s="1"/>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E231" i="12"/>
  <c r="F231" i="12" s="1"/>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87" i="12"/>
  <c r="E187" i="12"/>
  <c r="F187" i="12" s="1"/>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F146" i="12"/>
  <c r="I145" i="12"/>
  <c r="F145" i="12"/>
  <c r="I144" i="12"/>
  <c r="F144" i="12"/>
  <c r="I143" i="12"/>
  <c r="E143" i="12"/>
  <c r="F143" i="12" s="1"/>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104" i="12"/>
  <c r="F104" i="12"/>
  <c r="I103" i="12"/>
  <c r="F103" i="12"/>
  <c r="I102" i="12"/>
  <c r="F102" i="12"/>
  <c r="I101" i="12"/>
  <c r="F101" i="12"/>
  <c r="I100" i="12"/>
  <c r="F100" i="12"/>
  <c r="I99" i="12"/>
  <c r="E99" i="12"/>
  <c r="F99" i="12" s="1"/>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I60" i="12"/>
  <c r="F60" i="12"/>
  <c r="I59" i="12"/>
  <c r="F59" i="12"/>
  <c r="I58" i="12"/>
  <c r="F58" i="12"/>
  <c r="I57" i="12"/>
  <c r="F57" i="12"/>
  <c r="I56" i="12"/>
  <c r="F56" i="12"/>
  <c r="I55" i="12"/>
  <c r="E55" i="12"/>
  <c r="F55" i="12" s="1"/>
  <c r="F45" i="12"/>
  <c r="I44" i="12"/>
  <c r="F44" i="12"/>
  <c r="I43" i="12"/>
  <c r="F43" i="12"/>
  <c r="I42" i="12"/>
  <c r="F42" i="12"/>
  <c r="I41" i="12"/>
  <c r="F41" i="12"/>
  <c r="F40" i="12"/>
  <c r="F39" i="12"/>
  <c r="I38" i="12"/>
  <c r="F38" i="12"/>
  <c r="I37" i="12"/>
  <c r="F37" i="12"/>
  <c r="F36" i="12"/>
  <c r="F35" i="12"/>
  <c r="I34" i="12"/>
  <c r="F34" i="12"/>
  <c r="I33" i="12"/>
  <c r="F33" i="12"/>
  <c r="I32" i="12"/>
  <c r="F32" i="12"/>
  <c r="I31" i="12"/>
  <c r="F31" i="12"/>
  <c r="I30" i="12"/>
  <c r="F30" i="12"/>
  <c r="F29" i="12"/>
  <c r="J56" i="10"/>
  <c r="J55" i="10"/>
  <c r="J54" i="10"/>
  <c r="J53" i="10"/>
  <c r="J52" i="10"/>
  <c r="J51" i="10"/>
  <c r="J50" i="10"/>
  <c r="J49" i="10"/>
  <c r="J48" i="10"/>
  <c r="J47" i="10"/>
  <c r="J46" i="10"/>
  <c r="J45" i="10"/>
  <c r="J44" i="10"/>
  <c r="J79" i="10"/>
  <c r="J78" i="10"/>
  <c r="J77" i="10"/>
  <c r="J76" i="10"/>
  <c r="J75" i="10"/>
  <c r="J74" i="10"/>
  <c r="J73" i="10"/>
  <c r="J72" i="10"/>
  <c r="J71" i="10"/>
  <c r="J70" i="10"/>
  <c r="J69" i="10"/>
  <c r="J68" i="10"/>
  <c r="J67" i="10"/>
  <c r="J102" i="10"/>
  <c r="J101" i="10"/>
  <c r="J100" i="10"/>
  <c r="J99" i="10"/>
  <c r="J98" i="10"/>
  <c r="J97" i="10"/>
  <c r="J96" i="10"/>
  <c r="J95" i="10"/>
  <c r="J94" i="10"/>
  <c r="J93" i="10"/>
  <c r="J92" i="10"/>
  <c r="J91" i="10"/>
  <c r="J90" i="10"/>
  <c r="J125" i="10"/>
  <c r="J124" i="10"/>
  <c r="J123" i="10"/>
  <c r="J122" i="10"/>
  <c r="J121" i="10"/>
  <c r="J120" i="10"/>
  <c r="J119" i="10"/>
  <c r="J118" i="10"/>
  <c r="J117" i="10"/>
  <c r="J116" i="10"/>
  <c r="J115" i="10"/>
  <c r="J114" i="10"/>
  <c r="J113" i="10"/>
  <c r="J148" i="10"/>
  <c r="J147" i="10"/>
  <c r="J146" i="10"/>
  <c r="J145" i="10"/>
  <c r="J144" i="10"/>
  <c r="J143" i="10"/>
  <c r="J142" i="10"/>
  <c r="J141" i="10"/>
  <c r="J140" i="10"/>
  <c r="J139" i="10"/>
  <c r="J138" i="10"/>
  <c r="J137" i="10"/>
  <c r="J136" i="10"/>
  <c r="J171" i="10"/>
  <c r="J170" i="10"/>
  <c r="J169" i="10"/>
  <c r="J168" i="10"/>
  <c r="J167" i="10"/>
  <c r="J166" i="10"/>
  <c r="J165" i="10"/>
  <c r="J164" i="10"/>
  <c r="J163" i="10"/>
  <c r="J162" i="10"/>
  <c r="J161" i="10"/>
  <c r="J160" i="10"/>
  <c r="J159" i="10"/>
  <c r="J194" i="10"/>
  <c r="J193" i="10"/>
  <c r="J192" i="10"/>
  <c r="J191" i="10"/>
  <c r="J190" i="10"/>
  <c r="J189" i="10"/>
  <c r="J188" i="10"/>
  <c r="J187" i="10"/>
  <c r="J186" i="10"/>
  <c r="J185" i="10"/>
  <c r="J184" i="10"/>
  <c r="J183" i="10"/>
  <c r="J182" i="10"/>
  <c r="J217" i="10"/>
  <c r="J216" i="10"/>
  <c r="J215" i="10"/>
  <c r="J214" i="10"/>
  <c r="J213" i="10"/>
  <c r="J212" i="10"/>
  <c r="J211" i="10"/>
  <c r="J210" i="10"/>
  <c r="J209" i="10"/>
  <c r="J208" i="10"/>
  <c r="J207" i="10"/>
  <c r="J206" i="10"/>
  <c r="J205" i="10"/>
  <c r="J240" i="10"/>
  <c r="J239" i="10"/>
  <c r="J238" i="10"/>
  <c r="J237" i="10"/>
  <c r="J236" i="10"/>
  <c r="J235" i="10"/>
  <c r="J234" i="10"/>
  <c r="J233" i="10"/>
  <c r="J232" i="10"/>
  <c r="J231" i="10"/>
  <c r="J230" i="10"/>
  <c r="J229" i="10"/>
  <c r="J228" i="10"/>
  <c r="J263" i="10"/>
  <c r="J262" i="10"/>
  <c r="J261" i="10"/>
  <c r="J260" i="10"/>
  <c r="J259" i="10"/>
  <c r="J258" i="10"/>
  <c r="J257" i="10"/>
  <c r="J256" i="10"/>
  <c r="J255" i="10"/>
  <c r="J254" i="10"/>
  <c r="J253" i="10"/>
  <c r="J252" i="10"/>
  <c r="J251" i="10"/>
  <c r="J286" i="10"/>
  <c r="J285" i="10"/>
  <c r="J284" i="10"/>
  <c r="J283" i="10"/>
  <c r="J282" i="10"/>
  <c r="J281" i="10"/>
  <c r="J280" i="10"/>
  <c r="J279" i="10"/>
  <c r="J278" i="10"/>
  <c r="J277" i="10"/>
  <c r="J276" i="10"/>
  <c r="J275" i="10"/>
  <c r="J274" i="10"/>
  <c r="I286" i="10"/>
  <c r="F286" i="10"/>
  <c r="I285" i="10"/>
  <c r="F285" i="10"/>
  <c r="I284" i="10"/>
  <c r="F284" i="10"/>
  <c r="I283" i="10"/>
  <c r="F283" i="10"/>
  <c r="I282" i="10"/>
  <c r="F282" i="10"/>
  <c r="I281" i="10"/>
  <c r="F281" i="10"/>
  <c r="I280" i="10"/>
  <c r="F280" i="10"/>
  <c r="I279" i="10"/>
  <c r="F279" i="10"/>
  <c r="I278" i="10"/>
  <c r="F278" i="10"/>
  <c r="I277" i="10"/>
  <c r="F277" i="10"/>
  <c r="I276" i="10"/>
  <c r="F276" i="10"/>
  <c r="I275" i="10"/>
  <c r="F275" i="10"/>
  <c r="I274" i="10"/>
  <c r="E274" i="10"/>
  <c r="F274" i="10" s="1"/>
  <c r="I273" i="10"/>
  <c r="E273" i="10"/>
  <c r="F273" i="10" s="1"/>
  <c r="I263" i="10"/>
  <c r="F263" i="10"/>
  <c r="I262" i="10"/>
  <c r="F262" i="10"/>
  <c r="I261" i="10"/>
  <c r="F261" i="10"/>
  <c r="I260" i="10"/>
  <c r="F260" i="10"/>
  <c r="I259" i="10"/>
  <c r="F259" i="10"/>
  <c r="I258" i="10"/>
  <c r="F258" i="10"/>
  <c r="I257" i="10"/>
  <c r="F257" i="10"/>
  <c r="I256" i="10"/>
  <c r="F256" i="10"/>
  <c r="I255" i="10"/>
  <c r="F255" i="10"/>
  <c r="I254" i="10"/>
  <c r="F254" i="10"/>
  <c r="I253" i="10"/>
  <c r="F253" i="10"/>
  <c r="I252" i="10"/>
  <c r="F252" i="10"/>
  <c r="I251" i="10"/>
  <c r="E251" i="10"/>
  <c r="F251" i="10" s="1"/>
  <c r="I250" i="10"/>
  <c r="E250" i="10"/>
  <c r="F250" i="10" s="1"/>
  <c r="I240" i="10"/>
  <c r="F240" i="10"/>
  <c r="I239" i="10"/>
  <c r="F239" i="10"/>
  <c r="I238" i="10"/>
  <c r="F238" i="10"/>
  <c r="I237" i="10"/>
  <c r="F237" i="10"/>
  <c r="I236" i="10"/>
  <c r="F236" i="10"/>
  <c r="I235" i="10"/>
  <c r="F235" i="10"/>
  <c r="I234" i="10"/>
  <c r="F234" i="10"/>
  <c r="I233" i="10"/>
  <c r="F233" i="10"/>
  <c r="I232" i="10"/>
  <c r="F232" i="10"/>
  <c r="I231" i="10"/>
  <c r="F231" i="10"/>
  <c r="I230" i="10"/>
  <c r="F230" i="10"/>
  <c r="I229" i="10"/>
  <c r="F229" i="10"/>
  <c r="I228" i="10"/>
  <c r="E228" i="10"/>
  <c r="F228" i="10" s="1"/>
  <c r="I227" i="10"/>
  <c r="E227" i="10"/>
  <c r="F227" i="10" s="1"/>
  <c r="I217" i="10"/>
  <c r="F217" i="10"/>
  <c r="I216" i="10"/>
  <c r="F216" i="10"/>
  <c r="I215" i="10"/>
  <c r="F215" i="10"/>
  <c r="I214" i="10"/>
  <c r="F214" i="10"/>
  <c r="I213" i="10"/>
  <c r="F213" i="10"/>
  <c r="I212" i="10"/>
  <c r="F212" i="10"/>
  <c r="I211" i="10"/>
  <c r="F211" i="10"/>
  <c r="I210" i="10"/>
  <c r="F210" i="10"/>
  <c r="I209" i="10"/>
  <c r="F209" i="10"/>
  <c r="I208" i="10"/>
  <c r="F208" i="10"/>
  <c r="I207" i="10"/>
  <c r="F207" i="10"/>
  <c r="I206" i="10"/>
  <c r="F206" i="10"/>
  <c r="I205" i="10"/>
  <c r="E205" i="10"/>
  <c r="F205" i="10" s="1"/>
  <c r="I204" i="10"/>
  <c r="E204" i="10"/>
  <c r="F204" i="10" s="1"/>
  <c r="I194" i="10"/>
  <c r="F194" i="10"/>
  <c r="I193" i="10"/>
  <c r="F193" i="10"/>
  <c r="I192" i="10"/>
  <c r="F192" i="10"/>
  <c r="I191" i="10"/>
  <c r="F191" i="10"/>
  <c r="I190" i="10"/>
  <c r="F190" i="10"/>
  <c r="I189" i="10"/>
  <c r="F189" i="10"/>
  <c r="I188" i="10"/>
  <c r="F188" i="10"/>
  <c r="I187" i="10"/>
  <c r="F187" i="10"/>
  <c r="I186" i="10"/>
  <c r="F186" i="10"/>
  <c r="I185" i="10"/>
  <c r="F185" i="10"/>
  <c r="I184" i="10"/>
  <c r="F184" i="10"/>
  <c r="I183" i="10"/>
  <c r="F183" i="10"/>
  <c r="I182" i="10"/>
  <c r="E182" i="10"/>
  <c r="F182" i="10" s="1"/>
  <c r="I181" i="10"/>
  <c r="E181" i="10"/>
  <c r="F181" i="10" s="1"/>
  <c r="I171" i="10"/>
  <c r="F171" i="10"/>
  <c r="I170" i="10"/>
  <c r="F170" i="10"/>
  <c r="I169" i="10"/>
  <c r="F169" i="10"/>
  <c r="I168" i="10"/>
  <c r="F168" i="10"/>
  <c r="I167" i="10"/>
  <c r="F167" i="10"/>
  <c r="I166" i="10"/>
  <c r="F166" i="10"/>
  <c r="I165" i="10"/>
  <c r="F165" i="10"/>
  <c r="I164" i="10"/>
  <c r="F164" i="10"/>
  <c r="I163" i="10"/>
  <c r="F163" i="10"/>
  <c r="I162" i="10"/>
  <c r="F162" i="10"/>
  <c r="I161" i="10"/>
  <c r="F161" i="10"/>
  <c r="I160" i="10"/>
  <c r="F160" i="10"/>
  <c r="I159" i="10"/>
  <c r="E159" i="10"/>
  <c r="F159" i="10" s="1"/>
  <c r="I158" i="10"/>
  <c r="E158" i="10"/>
  <c r="F158" i="10" s="1"/>
  <c r="I148" i="10"/>
  <c r="F148" i="10"/>
  <c r="I147" i="10"/>
  <c r="F147" i="10"/>
  <c r="I146" i="10"/>
  <c r="F146" i="10"/>
  <c r="I145" i="10"/>
  <c r="F145" i="10"/>
  <c r="I144" i="10"/>
  <c r="F144" i="10"/>
  <c r="I143" i="10"/>
  <c r="F143" i="10"/>
  <c r="I142" i="10"/>
  <c r="F142" i="10"/>
  <c r="I141" i="10"/>
  <c r="F141" i="10"/>
  <c r="I140" i="10"/>
  <c r="F140" i="10"/>
  <c r="I139" i="10"/>
  <c r="F139" i="10"/>
  <c r="I138" i="10"/>
  <c r="F138" i="10"/>
  <c r="I137" i="10"/>
  <c r="F137" i="10"/>
  <c r="I136" i="10"/>
  <c r="E136" i="10"/>
  <c r="F136" i="10" s="1"/>
  <c r="I135" i="10"/>
  <c r="E135" i="10"/>
  <c r="F135" i="10" s="1"/>
  <c r="I125" i="10"/>
  <c r="F125" i="10"/>
  <c r="I124" i="10"/>
  <c r="F124" i="10"/>
  <c r="I123" i="10"/>
  <c r="F123" i="10"/>
  <c r="I122" i="10"/>
  <c r="F122" i="10"/>
  <c r="I121" i="10"/>
  <c r="F121" i="10"/>
  <c r="I120" i="10"/>
  <c r="F120" i="10"/>
  <c r="I119" i="10"/>
  <c r="F119" i="10"/>
  <c r="I118" i="10"/>
  <c r="F118" i="10"/>
  <c r="I117" i="10"/>
  <c r="F117" i="10"/>
  <c r="I116" i="10"/>
  <c r="F116" i="10"/>
  <c r="I115" i="10"/>
  <c r="F115" i="10"/>
  <c r="I114" i="10"/>
  <c r="F114" i="10"/>
  <c r="I113" i="10"/>
  <c r="E113" i="10"/>
  <c r="F113" i="10" s="1"/>
  <c r="I112" i="10"/>
  <c r="E112" i="10"/>
  <c r="F112" i="10" s="1"/>
  <c r="I102" i="10"/>
  <c r="F102" i="10"/>
  <c r="I101" i="10"/>
  <c r="F101" i="10"/>
  <c r="I100" i="10"/>
  <c r="F100" i="10"/>
  <c r="I99" i="10"/>
  <c r="F99" i="10"/>
  <c r="I98" i="10"/>
  <c r="F98" i="10"/>
  <c r="I97" i="10"/>
  <c r="F97" i="10"/>
  <c r="I96" i="10"/>
  <c r="F96" i="10"/>
  <c r="I95" i="10"/>
  <c r="F95" i="10"/>
  <c r="I94" i="10"/>
  <c r="F94" i="10"/>
  <c r="I93" i="10"/>
  <c r="F93" i="10"/>
  <c r="I92" i="10"/>
  <c r="F92" i="10"/>
  <c r="I91" i="10"/>
  <c r="F91" i="10"/>
  <c r="I90" i="10"/>
  <c r="E90" i="10"/>
  <c r="F90" i="10" s="1"/>
  <c r="I89" i="10"/>
  <c r="E89" i="10"/>
  <c r="F89" i="10" s="1"/>
  <c r="I79" i="10"/>
  <c r="F79" i="10"/>
  <c r="I78" i="10"/>
  <c r="F78" i="10"/>
  <c r="I77" i="10"/>
  <c r="F77" i="10"/>
  <c r="I76" i="10"/>
  <c r="F76" i="10"/>
  <c r="I75" i="10"/>
  <c r="F75" i="10"/>
  <c r="I74" i="10"/>
  <c r="F74" i="10"/>
  <c r="I73" i="10"/>
  <c r="F73" i="10"/>
  <c r="I72" i="10"/>
  <c r="F72" i="10"/>
  <c r="I71" i="10"/>
  <c r="F71" i="10"/>
  <c r="I70" i="10"/>
  <c r="F70" i="10"/>
  <c r="I69" i="10"/>
  <c r="F69" i="10"/>
  <c r="I68" i="10"/>
  <c r="F68" i="10"/>
  <c r="I67" i="10"/>
  <c r="E67" i="10"/>
  <c r="F67" i="10" s="1"/>
  <c r="I66" i="10"/>
  <c r="E66" i="10"/>
  <c r="F66" i="10" s="1"/>
  <c r="I56" i="10"/>
  <c r="F56" i="10"/>
  <c r="I55" i="10"/>
  <c r="F55" i="10"/>
  <c r="I54" i="10"/>
  <c r="F54" i="10"/>
  <c r="I53" i="10"/>
  <c r="F53" i="10"/>
  <c r="I52" i="10"/>
  <c r="F52" i="10"/>
  <c r="I51" i="10"/>
  <c r="F51" i="10"/>
  <c r="I50" i="10"/>
  <c r="F50" i="10"/>
  <c r="I49" i="10"/>
  <c r="F49" i="10"/>
  <c r="I48" i="10"/>
  <c r="F48" i="10"/>
  <c r="I47" i="10"/>
  <c r="F47" i="10"/>
  <c r="I46" i="10"/>
  <c r="F46" i="10"/>
  <c r="I45" i="10"/>
  <c r="F45" i="10"/>
  <c r="I44" i="10"/>
  <c r="E44" i="10"/>
  <c r="F44" i="10" s="1"/>
  <c r="I43" i="10"/>
  <c r="E43" i="10"/>
  <c r="F43" i="10" s="1"/>
  <c r="J247" i="9"/>
  <c r="J246" i="9"/>
  <c r="J245" i="9"/>
  <c r="J244" i="9"/>
  <c r="J243" i="9"/>
  <c r="J242" i="9"/>
  <c r="J241" i="9"/>
  <c r="J240" i="9"/>
  <c r="J239" i="9"/>
  <c r="J228" i="9"/>
  <c r="J227" i="9"/>
  <c r="J226" i="9"/>
  <c r="J225" i="9"/>
  <c r="J224" i="9"/>
  <c r="J223" i="9"/>
  <c r="J222" i="9"/>
  <c r="J221" i="9"/>
  <c r="J220" i="9"/>
  <c r="J209" i="9"/>
  <c r="J208" i="9"/>
  <c r="J207" i="9"/>
  <c r="J206" i="9"/>
  <c r="J205" i="9"/>
  <c r="J204" i="9"/>
  <c r="J203" i="9"/>
  <c r="J202" i="9"/>
  <c r="J201" i="9"/>
  <c r="J190" i="9"/>
  <c r="J189" i="9"/>
  <c r="J188" i="9"/>
  <c r="J187" i="9"/>
  <c r="J186" i="9"/>
  <c r="J185" i="9"/>
  <c r="J184" i="9"/>
  <c r="J183" i="9"/>
  <c r="J182" i="9"/>
  <c r="J171" i="9"/>
  <c r="J170" i="9"/>
  <c r="J169" i="9"/>
  <c r="J168" i="9"/>
  <c r="J167" i="9"/>
  <c r="J166" i="9"/>
  <c r="J165" i="9"/>
  <c r="J164" i="9"/>
  <c r="J163" i="9"/>
  <c r="J152" i="9"/>
  <c r="J151" i="9"/>
  <c r="J150" i="9"/>
  <c r="J149" i="9"/>
  <c r="J148" i="9"/>
  <c r="J147" i="9"/>
  <c r="J146" i="9"/>
  <c r="J145" i="9"/>
  <c r="J144" i="9"/>
  <c r="J133" i="9"/>
  <c r="J132" i="9"/>
  <c r="J131" i="9"/>
  <c r="J130" i="9"/>
  <c r="J129" i="9"/>
  <c r="J128" i="9"/>
  <c r="J127" i="9"/>
  <c r="J126" i="9"/>
  <c r="J125" i="9"/>
  <c r="J114" i="9"/>
  <c r="J113" i="9"/>
  <c r="J112" i="9"/>
  <c r="J111" i="9"/>
  <c r="J110" i="9"/>
  <c r="J109" i="9"/>
  <c r="J108" i="9"/>
  <c r="J107" i="9"/>
  <c r="J106" i="9"/>
  <c r="J95" i="9"/>
  <c r="J94" i="9"/>
  <c r="J93" i="9"/>
  <c r="J92" i="9"/>
  <c r="J91" i="9"/>
  <c r="J90" i="9"/>
  <c r="J89" i="9"/>
  <c r="J88" i="9"/>
  <c r="J87" i="9"/>
  <c r="J68" i="9"/>
  <c r="J57" i="9"/>
  <c r="J56" i="9"/>
  <c r="J55" i="9"/>
  <c r="J54" i="9"/>
  <c r="J53" i="9"/>
  <c r="J52" i="9"/>
  <c r="J51" i="9"/>
  <c r="J50" i="9"/>
  <c r="J49" i="9"/>
  <c r="I247" i="9"/>
  <c r="F247" i="9"/>
  <c r="I246" i="9"/>
  <c r="F246" i="9"/>
  <c r="I245" i="9"/>
  <c r="F245" i="9"/>
  <c r="I244" i="9"/>
  <c r="F244" i="9"/>
  <c r="I243" i="9"/>
  <c r="F243" i="9"/>
  <c r="I242" i="9"/>
  <c r="F242" i="9"/>
  <c r="I241" i="9"/>
  <c r="F241" i="9"/>
  <c r="I240" i="9"/>
  <c r="F240" i="9"/>
  <c r="I239" i="9"/>
  <c r="F239" i="9"/>
  <c r="I238" i="9"/>
  <c r="F238" i="9"/>
  <c r="I228" i="9"/>
  <c r="F228" i="9"/>
  <c r="I227" i="9"/>
  <c r="F227" i="9"/>
  <c r="I226" i="9"/>
  <c r="F226" i="9"/>
  <c r="I225" i="9"/>
  <c r="F225" i="9"/>
  <c r="I224" i="9"/>
  <c r="F224" i="9"/>
  <c r="I223" i="9"/>
  <c r="F223" i="9"/>
  <c r="I222" i="9"/>
  <c r="F222" i="9"/>
  <c r="I221" i="9"/>
  <c r="F221" i="9"/>
  <c r="I220" i="9"/>
  <c r="F220" i="9"/>
  <c r="I219" i="9"/>
  <c r="F219" i="9"/>
  <c r="I209" i="9"/>
  <c r="F209" i="9"/>
  <c r="I208" i="9"/>
  <c r="F208" i="9"/>
  <c r="I207" i="9"/>
  <c r="F207" i="9"/>
  <c r="I206" i="9"/>
  <c r="F206" i="9"/>
  <c r="I205" i="9"/>
  <c r="F205" i="9"/>
  <c r="I204" i="9"/>
  <c r="F204" i="9"/>
  <c r="I203" i="9"/>
  <c r="F203" i="9"/>
  <c r="I202" i="9"/>
  <c r="F202" i="9"/>
  <c r="I201" i="9"/>
  <c r="F201" i="9"/>
  <c r="I200" i="9"/>
  <c r="F200" i="9"/>
  <c r="I190" i="9"/>
  <c r="F190" i="9"/>
  <c r="I189" i="9"/>
  <c r="F189" i="9"/>
  <c r="I188" i="9"/>
  <c r="F188" i="9"/>
  <c r="I187" i="9"/>
  <c r="F187" i="9"/>
  <c r="I186" i="9"/>
  <c r="F186" i="9"/>
  <c r="I185" i="9"/>
  <c r="F185" i="9"/>
  <c r="I184" i="9"/>
  <c r="F184" i="9"/>
  <c r="I183" i="9"/>
  <c r="F183" i="9"/>
  <c r="I182" i="9"/>
  <c r="F182" i="9"/>
  <c r="I181" i="9"/>
  <c r="F181" i="9"/>
  <c r="I171" i="9"/>
  <c r="F171" i="9"/>
  <c r="I170" i="9"/>
  <c r="F170" i="9"/>
  <c r="I169" i="9"/>
  <c r="F169" i="9"/>
  <c r="I168" i="9"/>
  <c r="F168" i="9"/>
  <c r="I167" i="9"/>
  <c r="F167" i="9"/>
  <c r="I166" i="9"/>
  <c r="F166" i="9"/>
  <c r="I165" i="9"/>
  <c r="F165" i="9"/>
  <c r="I164" i="9"/>
  <c r="F164" i="9"/>
  <c r="I163" i="9"/>
  <c r="F163" i="9"/>
  <c r="I162" i="9"/>
  <c r="F162" i="9"/>
  <c r="I152" i="9"/>
  <c r="F152" i="9"/>
  <c r="I151" i="9"/>
  <c r="F151" i="9"/>
  <c r="I150" i="9"/>
  <c r="F150" i="9"/>
  <c r="I149" i="9"/>
  <c r="F149" i="9"/>
  <c r="I148" i="9"/>
  <c r="F148" i="9"/>
  <c r="I147" i="9"/>
  <c r="F147" i="9"/>
  <c r="I146" i="9"/>
  <c r="F146" i="9"/>
  <c r="I145" i="9"/>
  <c r="F145" i="9"/>
  <c r="I144" i="9"/>
  <c r="F144" i="9"/>
  <c r="I143" i="9"/>
  <c r="F143" i="9"/>
  <c r="I133" i="9"/>
  <c r="F133" i="9"/>
  <c r="I132" i="9"/>
  <c r="F132" i="9"/>
  <c r="I131" i="9"/>
  <c r="F131" i="9"/>
  <c r="I130" i="9"/>
  <c r="F130" i="9"/>
  <c r="I129" i="9"/>
  <c r="F129" i="9"/>
  <c r="I128" i="9"/>
  <c r="F128" i="9"/>
  <c r="I127" i="9"/>
  <c r="F127" i="9"/>
  <c r="I126" i="9"/>
  <c r="F126" i="9"/>
  <c r="I125" i="9"/>
  <c r="F125" i="9"/>
  <c r="I124" i="9"/>
  <c r="F124" i="9"/>
  <c r="I114" i="9"/>
  <c r="F114" i="9"/>
  <c r="I113" i="9"/>
  <c r="F113" i="9"/>
  <c r="I112" i="9"/>
  <c r="F112" i="9"/>
  <c r="I111" i="9"/>
  <c r="F111" i="9"/>
  <c r="I110" i="9"/>
  <c r="F110" i="9"/>
  <c r="I109" i="9"/>
  <c r="F109" i="9"/>
  <c r="I108" i="9"/>
  <c r="F108" i="9"/>
  <c r="I107" i="9"/>
  <c r="F107" i="9"/>
  <c r="I106" i="9"/>
  <c r="F106" i="9"/>
  <c r="I105" i="9"/>
  <c r="F105" i="9"/>
  <c r="I95" i="9"/>
  <c r="F95" i="9"/>
  <c r="I94" i="9"/>
  <c r="F94" i="9"/>
  <c r="I93" i="9"/>
  <c r="F93" i="9"/>
  <c r="I92" i="9"/>
  <c r="F92" i="9"/>
  <c r="I91" i="9"/>
  <c r="F91" i="9"/>
  <c r="I90" i="9"/>
  <c r="F90" i="9"/>
  <c r="I89" i="9"/>
  <c r="F89" i="9"/>
  <c r="I88" i="9"/>
  <c r="F88" i="9"/>
  <c r="I87" i="9"/>
  <c r="F87" i="9"/>
  <c r="I86" i="9"/>
  <c r="F86" i="9"/>
  <c r="J76" i="9"/>
  <c r="I76" i="9"/>
  <c r="F76" i="9"/>
  <c r="J75" i="9"/>
  <c r="I75" i="9"/>
  <c r="F75" i="9"/>
  <c r="J74" i="9"/>
  <c r="I74" i="9"/>
  <c r="F74" i="9"/>
  <c r="J73" i="9"/>
  <c r="I73" i="9"/>
  <c r="F73" i="9"/>
  <c r="J72" i="9"/>
  <c r="I72" i="9"/>
  <c r="F72" i="9"/>
  <c r="J71" i="9"/>
  <c r="I71" i="9"/>
  <c r="F71" i="9"/>
  <c r="J70" i="9"/>
  <c r="I70" i="9"/>
  <c r="F70" i="9"/>
  <c r="J69" i="9"/>
  <c r="I69" i="9"/>
  <c r="F69" i="9"/>
  <c r="I68" i="9"/>
  <c r="F68" i="9"/>
  <c r="I67" i="9"/>
  <c r="F67" i="9"/>
  <c r="I57" i="9"/>
  <c r="F57" i="9"/>
  <c r="I56" i="9"/>
  <c r="F56" i="9"/>
  <c r="I55" i="9"/>
  <c r="F55" i="9"/>
  <c r="I54" i="9"/>
  <c r="F54" i="9"/>
  <c r="I53" i="9"/>
  <c r="F53" i="9"/>
  <c r="I52" i="9"/>
  <c r="F52" i="9"/>
  <c r="I51" i="9"/>
  <c r="F51" i="9"/>
  <c r="I50" i="9"/>
  <c r="F50" i="9"/>
  <c r="I49" i="9"/>
  <c r="F49" i="9"/>
  <c r="I48" i="9"/>
  <c r="F48"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79" i="9" l="1"/>
  <c r="D98" i="9"/>
  <c r="D136" i="9"/>
  <c r="D155" i="9"/>
  <c r="D212" i="9"/>
  <c r="D231" i="9"/>
  <c r="F180" i="8"/>
  <c r="G180" i="8" s="1"/>
  <c r="D96" i="43"/>
  <c r="D40" i="42"/>
  <c r="D160" i="42"/>
  <c r="D70" i="42"/>
  <c r="D41" i="40"/>
  <c r="D22" i="12"/>
  <c r="D92" i="12"/>
  <c r="D180" i="12"/>
  <c r="D445" i="12"/>
  <c r="D533" i="12"/>
  <c r="D621" i="12"/>
  <c r="D797" i="12"/>
  <c r="D313" i="12"/>
  <c r="D665" i="12"/>
  <c r="D753" i="12"/>
  <c r="D193" i="9"/>
  <c r="D117" i="9"/>
  <c r="D41" i="9"/>
  <c r="D60" i="9"/>
  <c r="D174"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6" i="10"/>
  <c r="D59" i="10"/>
  <c r="D151" i="10"/>
  <c r="D243" i="10"/>
  <c r="D266" i="10"/>
  <c r="D105" i="10"/>
  <c r="D197" i="10"/>
  <c r="F768" i="8"/>
  <c r="G768" i="8" s="1"/>
  <c r="F804" i="8"/>
  <c r="G804" i="8" s="1"/>
  <c r="F756" i="8"/>
  <c r="G756" i="8" s="1"/>
  <c r="F753" i="8"/>
  <c r="G753" i="8" s="1"/>
  <c r="F762" i="8"/>
  <c r="G762" i="8" s="1"/>
  <c r="F745" i="8"/>
  <c r="G745" i="8" s="1"/>
  <c r="F766" i="8"/>
  <c r="G766" i="8" s="1"/>
  <c r="F774" i="8"/>
  <c r="G774" i="8" s="1"/>
  <c r="D48"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577" i="12"/>
  <c r="D489" i="12"/>
  <c r="D48" i="12"/>
  <c r="D136" i="12"/>
  <c r="D224" i="12"/>
  <c r="D357" i="12"/>
  <c r="D268" i="12"/>
  <c r="D401" i="12"/>
  <c r="D709" i="12"/>
  <c r="D220" i="10"/>
  <c r="D174" i="10"/>
  <c r="D128" i="10"/>
  <c r="D82"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P21" i="31"/>
  <c r="Q21" i="31"/>
  <c r="I20" i="27" s="1"/>
  <c r="P39" i="24"/>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L39" i="24"/>
  <c r="J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F357" i="38"/>
  <c r="AC357" i="38"/>
  <c r="AB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J253" i="38"/>
  <c r="AH253" i="38"/>
  <c r="AG253" i="38"/>
  <c r="AF253" i="38"/>
  <c r="AD253" i="38"/>
  <c r="AC253" i="38"/>
  <c r="AB253" i="38"/>
  <c r="E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J165" i="38"/>
  <c r="AH165" i="38"/>
  <c r="AG165" i="38"/>
  <c r="AF165" i="38"/>
  <c r="AD165" i="38"/>
  <c r="AC165" i="38"/>
  <c r="AB165" i="38"/>
  <c r="E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AR249" i="38"/>
  <c r="H259" i="38"/>
  <c r="AR255" i="38"/>
  <c r="AR233" i="38"/>
  <c r="AR232"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AI312" i="38"/>
  <c r="AR338" i="38"/>
  <c r="AO222" i="38"/>
  <c r="AR206" i="38"/>
  <c r="AQ96" i="38"/>
  <c r="AE96" i="38"/>
  <c r="AF327" i="38"/>
  <c r="AK12" i="38"/>
  <c r="AM133" i="38"/>
  <c r="AR260" i="38"/>
  <c r="AO106" i="38"/>
  <c r="AK327" i="38"/>
  <c r="AQ118" i="38"/>
  <c r="AI509" i="38"/>
  <c r="AR509" i="38" s="1"/>
  <c r="AR119" i="38"/>
  <c r="AR207" i="38"/>
  <c r="AQ83" i="38"/>
  <c r="AQ223" i="38"/>
  <c r="H191" i="38"/>
  <c r="F389" i="38"/>
  <c r="J389" i="38" s="1"/>
  <c r="AQ243" i="38"/>
  <c r="AQ190" i="38"/>
  <c r="AI389" i="38"/>
  <c r="AI398" i="38"/>
  <c r="AG499" i="38"/>
  <c r="AI499" i="38" s="1"/>
  <c r="AM199" i="38"/>
  <c r="F190" i="38"/>
  <c r="J190" i="38" s="1"/>
  <c r="H44" i="38"/>
  <c r="AH106" i="38"/>
  <c r="AR488" i="38"/>
  <c r="AQ267" i="38"/>
  <c r="AG222" i="38"/>
  <c r="AR467" i="38"/>
  <c r="AE389" i="38"/>
  <c r="AR132" i="38"/>
  <c r="AE89" i="38"/>
  <c r="AQ527" i="38"/>
  <c r="AR346" i="38"/>
  <c r="AI83" i="38"/>
  <c r="AR390"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R330" i="38"/>
  <c r="AI243"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H566" i="38"/>
  <c r="AN566" i="38"/>
  <c r="D327" i="38"/>
  <c r="AJ106" i="38"/>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R267" i="38"/>
  <c r="AR527" i="38"/>
  <c r="AR500" i="38"/>
  <c r="J133" i="38"/>
  <c r="AR89" i="38"/>
  <c r="AQ106" i="38"/>
  <c r="AR133" i="38"/>
  <c r="AR83" i="38"/>
  <c r="H389" i="38"/>
  <c r="H190" i="38"/>
  <c r="AR389"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Y322" i="38"/>
  <c r="Y201"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20" i="10"/>
  <c r="I19" i="10"/>
  <c r="I18" i="10"/>
  <c r="I18" i="12"/>
  <c r="I17" i="12"/>
  <c r="I17" i="10"/>
  <c r="I17"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J19" i="7"/>
  <c r="G20" i="7"/>
  <c r="J20" i="7"/>
  <c r="G21" i="7"/>
  <c r="D248" i="38" s="1"/>
  <c r="J21" i="7"/>
  <c r="G22" i="7"/>
  <c r="J22" i="7"/>
  <c r="G23" i="7"/>
  <c r="J23" i="7"/>
  <c r="G24" i="7"/>
  <c r="J24" i="7"/>
  <c r="J26" i="7"/>
  <c r="F248" i="38" l="1"/>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J248" i="38" l="1"/>
  <c r="H248" i="38"/>
  <c r="AF560" i="38"/>
  <c r="AC164" i="38"/>
  <c r="AE164" i="38" s="1"/>
  <c r="AC243" i="38"/>
  <c r="AE243"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19" i="12"/>
  <c r="F18" i="12"/>
  <c r="F17" i="12"/>
  <c r="D100" i="27"/>
  <c r="D98" i="27"/>
  <c r="D94" i="27"/>
  <c r="D93" i="27"/>
  <c r="F20" i="10"/>
  <c r="E322" i="38" s="1"/>
  <c r="F322" i="38" s="1"/>
  <c r="F19" i="10"/>
  <c r="E317" i="38" s="1"/>
  <c r="F18" i="10"/>
  <c r="F17" i="10"/>
  <c r="F38" i="9"/>
  <c r="D74" i="27"/>
  <c r="D73" i="27"/>
  <c r="F17" i="9"/>
  <c r="F66" i="8"/>
  <c r="G66" i="8" s="1"/>
  <c r="AB28" i="38" s="1"/>
  <c r="G64" i="8"/>
  <c r="G63" i="8"/>
  <c r="G61" i="8"/>
  <c r="AJ64" i="38" s="1"/>
  <c r="T10" i="4"/>
  <c r="T31" i="4" s="1"/>
  <c r="D253" i="38" l="1"/>
  <c r="AK253" i="38"/>
  <c r="AK165" i="38"/>
  <c r="D165" i="38"/>
  <c r="E366" i="38"/>
  <c r="F366" i="38" s="1"/>
  <c r="AG366" i="38"/>
  <c r="AI366" i="38" s="1"/>
  <c r="AG357" i="38"/>
  <c r="E357" i="38"/>
  <c r="F357" i="38" s="1"/>
  <c r="F317" i="38"/>
  <c r="E312" i="38"/>
  <c r="J322" i="38"/>
  <c r="H322" i="38"/>
  <c r="D95" i="27"/>
  <c r="I22" i="27"/>
  <c r="Y162" i="38"/>
  <c r="Y149" i="38" s="1"/>
  <c r="Y106" i="38" s="1"/>
  <c r="AD317" i="38"/>
  <c r="AE317" i="38" s="1"/>
  <c r="AR317" i="38" s="1"/>
  <c r="D99" i="27"/>
  <c r="AP348" i="38"/>
  <c r="AQ348" i="38" s="1"/>
  <c r="E348" i="38"/>
  <c r="F348" i="38" s="1"/>
  <c r="AB366" i="38"/>
  <c r="AC106" i="38"/>
  <c r="P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10" i="9"/>
  <c r="G60" i="8"/>
  <c r="F67" i="8"/>
  <c r="G67" i="8" s="1"/>
  <c r="AB29" i="38" s="1"/>
  <c r="D10" i="10"/>
  <c r="D5" i="10" s="1"/>
  <c r="C7" i="27" s="1"/>
  <c r="D5" i="12" l="1"/>
  <c r="C8" i="27" s="1"/>
  <c r="I11" i="24"/>
  <c r="AD312" i="38"/>
  <c r="AD222" i="38" s="1"/>
  <c r="F253" i="38"/>
  <c r="H253" i="38" s="1"/>
  <c r="D243" i="38"/>
  <c r="F165" i="38"/>
  <c r="D164" i="38"/>
  <c r="AK164" i="38"/>
  <c r="AM165" i="38"/>
  <c r="AR165" i="38" s="1"/>
  <c r="AM253" i="38"/>
  <c r="AR253" i="38" s="1"/>
  <c r="AK243" i="38"/>
  <c r="J357" i="38"/>
  <c r="H357" i="38"/>
  <c r="AI357" i="38"/>
  <c r="AR357" i="38" s="1"/>
  <c r="AG345" i="38"/>
  <c r="F312" i="38"/>
  <c r="E222" i="38"/>
  <c r="J317" i="38"/>
  <c r="H317" i="38"/>
  <c r="AB64" i="38"/>
  <c r="AE64" i="38" s="1"/>
  <c r="AR64" i="38" s="1"/>
  <c r="Y64" i="38"/>
  <c r="Y47" i="38" s="1"/>
  <c r="AP345" i="38"/>
  <c r="AP327" i="38" s="1"/>
  <c r="E345" i="38"/>
  <c r="E327" i="38" s="1"/>
  <c r="F327" i="38" s="1"/>
  <c r="J348" i="38"/>
  <c r="H348" i="38"/>
  <c r="J366" i="38"/>
  <c r="H366" i="38"/>
  <c r="D12" i="38"/>
  <c r="H149" i="38"/>
  <c r="J149"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K11" i="24" l="1"/>
  <c r="I39" i="24"/>
  <c r="J253" i="38"/>
  <c r="F164" i="38"/>
  <c r="H164" i="38" s="1"/>
  <c r="D106" i="38"/>
  <c r="F106" i="38" s="1"/>
  <c r="D222" i="38"/>
  <c r="F222" i="38" s="1"/>
  <c r="F243" i="38"/>
  <c r="AK222" i="38"/>
  <c r="AM222" i="38" s="1"/>
  <c r="AM243" i="38"/>
  <c r="AR243" i="38" s="1"/>
  <c r="AK106" i="38"/>
  <c r="AM164" i="38"/>
  <c r="AR164" i="38" s="1"/>
  <c r="J165" i="38"/>
  <c r="H165" i="38"/>
  <c r="AI345" i="38"/>
  <c r="AG327" i="38"/>
  <c r="H312" i="38"/>
  <c r="J312" i="38"/>
  <c r="AB47" i="38"/>
  <c r="AE47" i="38" s="1"/>
  <c r="AR47" i="38" s="1"/>
  <c r="F345" i="38"/>
  <c r="J345" i="38" s="1"/>
  <c r="H327" i="38"/>
  <c r="J327" i="38"/>
  <c r="AE327" i="38"/>
  <c r="AB222" i="38"/>
  <c r="AE222" i="38" s="1"/>
  <c r="AE312" i="38"/>
  <c r="AR312" i="38" s="1"/>
  <c r="AO327" i="38"/>
  <c r="AO566" i="38" s="1"/>
  <c r="AQ345" i="38"/>
  <c r="AM345" i="38"/>
  <c r="AJ327" i="38"/>
  <c r="AM327" i="38" s="1"/>
  <c r="AE345" i="38"/>
  <c r="AR350" i="38"/>
  <c r="AB106" i="38"/>
  <c r="AE106" i="38" s="1"/>
  <c r="AM12" i="38"/>
  <c r="AP12" i="38"/>
  <c r="AP566" i="38" s="1"/>
  <c r="AQ13" i="38"/>
  <c r="AR222" i="38" l="1"/>
  <c r="M11" i="24"/>
  <c r="K39" i="24"/>
  <c r="J164" i="38"/>
  <c r="J222" i="38"/>
  <c r="H222" i="38"/>
  <c r="D566" i="38"/>
  <c r="F8" i="27" s="1"/>
  <c r="H106" i="38"/>
  <c r="J106" i="38"/>
  <c r="J243" i="38"/>
  <c r="H243" i="38"/>
  <c r="AK566" i="38"/>
  <c r="AM106" i="38"/>
  <c r="AR106" i="38" s="1"/>
  <c r="AI327" i="38"/>
  <c r="AG566" i="38"/>
  <c r="AB12" i="38"/>
  <c r="AB566" i="38" s="1"/>
  <c r="H345" i="38"/>
  <c r="AJ566" i="38"/>
  <c r="AR345" i="38"/>
  <c r="AQ327" i="38"/>
  <c r="AQ12" i="38"/>
  <c r="D5" i="9"/>
  <c r="C6" i="27" s="1"/>
  <c r="C80" i="27"/>
  <c r="O11" i="24" l="1"/>
  <c r="O39" i="24" s="1"/>
  <c r="M39" i="24"/>
  <c r="Q11" i="24"/>
  <c r="Q39" i="24" s="1"/>
  <c r="I18" i="27" s="1"/>
  <c r="I25" i="27" s="1"/>
  <c r="I27" i="27" s="1"/>
  <c r="AR327" i="38"/>
  <c r="D40" i="27"/>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<sst xmlns="http://schemas.openxmlformats.org/spreadsheetml/2006/main" count="13839" uniqueCount="1772">
  <si>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</si>
  <si>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</si>
  <si>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</si>
  <si>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</si>
  <si>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</si>
  <si>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</si>
  <si>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</si>
  <si>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</si>
  <si>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</si>
  <si>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</si>
  <si>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</si>
  <si>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</si>
  <si>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</si>
  <si>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</si>
  <si>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</si>
  <si>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</si>
  <si>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</si>
  <si>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</si>
  <si>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</si>
  <si>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</si>
  <si>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</si>
  <si>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</si>
  <si>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</si>
  <si>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</si>
  <si>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</si>
  <si>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</si>
  <si>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</si>
  <si>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</si>
  <si>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</si>
  <si>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</si>
  <si>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</si>
  <si>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</si>
  <si>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</si>
  <si>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</si>
  <si>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</si>
  <si>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</si>
  <si>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</si>
  <si>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</si>
  <si>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</si>
  <si>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</si>
  <si>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</si>
  <si>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</si>
  <si>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</si>
  <si>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</si>
  <si>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</si>
  <si>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</si>
  <si>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</si>
  <si>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</si>
  <si>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</si>
  <si>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</si>
  <si>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</si>
  <si>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</si>
  <si>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</si>
  <si>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</si>
  <si>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</si>
  <si>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</si>
  <si>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</si>
  <si>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</si>
  <si>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</si>
  <si>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</si>
  <si>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</si>
  <si>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</si>
  <si>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</si>
  <si>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</si>
  <si>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</si>
  <si>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</si>
  <si>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</si>
  <si>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</si>
  <si>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</si>
  <si>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</si>
  <si>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</si>
  <si>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</si>
  <si>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</si>
  <si>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</si>
  <si>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</si>
  <si>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</si>
  <si>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</si>
  <si>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</si>
  <si>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</si>
  <si>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</si>
  <si>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</si>
  <si>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</si>
  <si>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</si>
  <si>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</si>
  <si>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</si>
  <si>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</si>
  <si>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</si>
  <si>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</si>
  <si>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</si>
  <si>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</si>
  <si>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</si>
  <si>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</si>
  <si>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</si>
  <si>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</si>
  <si>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</si>
  <si>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</si>
  <si>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</si>
  <si>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</si>
  <si>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</si>
  <si>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</si>
  <si>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</si>
  <si>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</si>
  <si>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</si>
  <si>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</si>
  <si>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</si>
  <si>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</si>
  <si>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</si>
  <si>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</si>
  <si>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</si>
  <si>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</si>
  <si>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</si>
  <si>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</si>
  <si>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</si>
  <si>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</si>
  <si>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</si>
  <si>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</si>
  <si>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</si>
  <si>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</si>
  <si>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</si>
  <si>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</si>
  <si>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</si>
  <si>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</si>
  <si>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</si>
  <si>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</si>
  <si>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</si>
  <si>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</si>
  <si>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</si>
  <si>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</si>
  <si>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</si>
  <si>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</si>
  <si>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</si>
  <si>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</si>
  <si>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</si>
  <si>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</si>
  <si>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</si>
  <si>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</si>
  <si>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</si>
  <si>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</si>
  <si>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</si>
  <si>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</si>
  <si>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</si>
  <si>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</si>
  <si>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</si>
  <si>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</si>
  <si>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</si>
  <si>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</si>
  <si>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</si>
  <si>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</si>
  <si>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</si>
  <si>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</si>
  <si>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</si>
  <si>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</si>
  <si>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</si>
  <si>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</si>
  <si>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</si>
  <si>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</si>
  <si>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</si>
  <si>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</si>
  <si>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</si>
  <si>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</si>
  <si>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</si>
  <si>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</si>
  <si>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</si>
  <si>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</si>
  <si>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</si>
  <si>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</si>
  <si>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</si>
  <si>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</si>
  <si>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</si>
  <si>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</si>
  <si>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</si>
  <si>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</si>
  <si>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</si>
  <si>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</si>
  <si>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</si>
  <si>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</si>
  <si>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</si>
  <si>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</si>
  <si>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</si>
  <si>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</si>
  <si>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</si>
  <si>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</si>
  <si>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</si>
  <si>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</si>
  <si>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</si>
  <si>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</si>
  <si>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</si>
  <si>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</si>
  <si>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</si>
  <si>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</si>
  <si>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</si>
  <si>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</si>
  <si>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</si>
  <si>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</si>
  <si>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</si>
  <si>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</si>
  <si>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</si>
  <si>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</si>
  <si>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</si>
  <si>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</si>
  <si>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</si>
  <si>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</si>
  <si>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</si>
  <si>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</si>
  <si>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</si>
  <si>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</si>
  <si>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</si>
  <si>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</si>
  <si>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</si>
  <si>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</si>
  <si>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</si>
  <si>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</si>
  <si>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</si>
  <si>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</si>
  <si>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</si>
  <si>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</si>
  <si>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</si>
  <si>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</si>
  <si>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</si>
  <si>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</si>
  <si>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</si>
  <si>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</si>
  <si>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</si>
  <si>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</si>
  <si>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</si>
  <si>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</si>
  <si>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</si>
  <si>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</si>
  <si>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</si>
  <si>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</si>
  <si>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</si>
  <si>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</si>
  <si>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</si>
  <si>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</si>
  <si>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</si>
  <si>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</si>
  <si>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</si>
  <si>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</si>
  <si>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</si>
  <si>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</si>
  <si>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</si>
  <si>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</si>
  <si>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</si>
  <si>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</si>
  <si>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</si>
  <si>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</si>
  <si>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</si>
  <si>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</si>
  <si>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</si>
  <si>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</si>
  <si>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</si>
  <si>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</si>
  <si>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</si>
  <si>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</si>
  <si>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</si>
  <si>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</si>
  <si>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</si>
  <si>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</si>
  <si>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</si>
  <si>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</si>
  <si>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</si>
  <si>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</si>
  <si>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</si>
  <si>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</si>
  <si>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</si>
  <si>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</si>
  <si>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</si>
  <si>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</si>
  <si>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</si>
  <si>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</si>
  <si>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</si>
  <si>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</si>
  <si>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</si>
  <si>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</si>
  <si>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</si>
  <si>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</si>
  <si>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</si>
  <si>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</si>
  <si>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</si>
  <si>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</si>
  <si>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</si>
  <si>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</si>
  <si>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</si>
  <si>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</si>
  <si>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</si>
  <si>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</si>
  <si>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</si>
  <si>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</si>
  <si>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</si>
  <si>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</si>
  <si>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</si>
  <si>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</si>
  <si>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</si>
  <si>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</si>
  <si>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</si>
  <si>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</si>
  <si>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</si>
  <si>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</si>
  <si>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</si>
  <si>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</si>
  <si>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</si>
  <si>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</si>
  <si>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</si>
  <si>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</si>
  <si>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</si>
  <si>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</si>
  <si>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</si>
  <si>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</si>
  <si>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</si>
  <si>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</si>
  <si>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</si>
  <si>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</si>
  <si>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</si>
  <si>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</si>
  <si>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</si>
  <si>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</si>
  <si>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</si>
  <si>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</si>
  <si>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</si>
  <si>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</si>
  <si>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</si>
  <si>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</si>
  <si>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</si>
  <si>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</si>
  <si>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</si>
  <si>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</si>
  <si>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</si>
  <si>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</si>
  <si>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</si>
  <si>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</si>
  <si>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</si>
  <si>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</si>
  <si>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</si>
  <si>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</si>
  <si>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</si>
  <si>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</si>
  <si>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</si>
  <si>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</si>
  <si>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</si>
  <si>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</si>
  <si>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</si>
  <si>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</si>
  <si>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</si>
  <si>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</si>
  <si>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</si>
  <si>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</si>
  <si>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</si>
  <si>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</si>
  <si>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</si>
  <si>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</si>
  <si>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</si>
  <si>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</si>
  <si>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</si>
  <si>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</si>
  <si>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</si>
  <si>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</si>
  <si>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</si>
  <si>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</si>
  <si>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</si>
  <si>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</si>
  <si>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</si>
  <si>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</si>
  <si>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</si>
  <si>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</si>
  <si>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</si>
  <si>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</si>
  <si>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</si>
  <si>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</si>
  <si>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</si>
  <si>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</si>
  <si>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</si>
  <si>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</si>
  <si>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</si>
  <si>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</si>
  <si>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</si>
  <si>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</si>
  <si>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</si>
  <si>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</si>
  <si>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</si>
  <si>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</si>
  <si>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</si>
  <si>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</si>
  <si>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</si>
  <si>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</si>
  <si>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</si>
  <si>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</si>
  <si>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</si>
  <si>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</si>
  <si>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</si>
  <si>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</si>
  <si>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</si>
  <si>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</si>
  <si>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</si>
  <si>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</si>
  <si>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</si>
  <si>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</si>
  <si>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</si>
  <si>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</si>
  <si>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</si>
  <si>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</si>
  <si>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</si>
  <si>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</si>
  <si>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</si>
  <si>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</si>
  <si>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</si>
  <si>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</si>
  <si>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</si>
  <si>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</si>
  <si>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</si>
  <si>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</si>
  <si>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</si>
  <si>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</si>
  <si>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</si>
  <si>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</si>
  <si>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</si>
  <si>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</si>
  <si>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</si>
  <si>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</si>
  <si>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</si>
  <si>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</si>
  <si>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</si>
  <si>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</si>
  <si>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</si>
  <si>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</si>
  <si>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</si>
  <si>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</si>
  <si>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</si>
  <si>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</si>
  <si>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</si>
  <si>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</si>
  <si>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</si>
  <si>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</si>
  <si>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</si>
  <si>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</si>
  <si>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</si>
  <si>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</si>
  <si>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</si>
  <si>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</si>
  <si>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</si>
  <si>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</si>
  <si>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</si>
  <si>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</si>
  <si>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</si>
  <si>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</si>
  <si>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</si>
  <si>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</si>
  <si>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</si>
  <si>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</si>
  <si>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</si>
  <si>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</si>
  <si>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</si>
  <si>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</si>
  <si>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</si>
  <si>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</si>
  <si>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</si>
  <si>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</si>
  <si>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</si>
  <si>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</si>
  <si>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</si>
  <si>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</si>
  <si>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</si>
  <si>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</si>
  <si>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</si>
  <si>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</si>
  <si>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</si>
  <si>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</si>
  <si>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</si>
  <si>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</si>
  <si>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</si>
  <si>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</si>
  <si>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</si>
  <si>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</si>
  <si>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</si>
  <si>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</si>
  <si>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</si>
  <si>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</si>
  <si>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</si>
  <si>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</si>
  <si>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</si>
  <si>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</si>
  <si>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</si>
  <si>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</si>
  <si>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</si>
  <si>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</si>
  <si>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</si>
  <si>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</si>
  <si>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</si>
  <si>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</si>
  <si>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</si>
  <si>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</si>
  <si>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</si>
  <si>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</si>
  <si>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</si>
  <si>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</si>
  <si>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</si>
  <si>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</si>
  <si>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</si>
  <si>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</si>
  <si>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</si>
  <si>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</si>
  <si>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</si>
  <si>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</si>
  <si>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</si>
  <si>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</si>
  <si>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</si>
  <si>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</si>
  <si>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</si>
  <si>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</si>
  <si>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</si>
  <si>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</si>
  <si>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</si>
  <si>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</si>
  <si>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</si>
  <si>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</si>
  <si>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</si>
  <si>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</si>
  <si>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</si>
  <si>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</si>
  <si>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</si>
  <si>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</si>
  <si>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</si>
  <si>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</si>
  <si>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</si>
  <si>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</si>
  <si>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</si>
  <si>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</si>
  <si>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</si>
  <si>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</si>
  <si>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</si>
  <si>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</si>
  <si>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</si>
  <si>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</si>
  <si>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</si>
  <si>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</si>
  <si>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</si>
  <si>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</si>
  <si>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</si>
  <si>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</si>
  <si>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</si>
  <si>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</si>
  <si>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</si>
  <si>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</si>
  <si>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</si>
  <si>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</si>
  <si>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</si>
  <si>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</si>
  <si>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</si>
  <si>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</si>
  <si>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</si>
  <si>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</si>
  <si>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</si>
  <si>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</si>
  <si>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</si>
  <si>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</si>
  <si>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</si>
  <si>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</si>
  <si>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</si>
  <si>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</si>
  <si>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</si>
  <si>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</si>
  <si>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</si>
  <si>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</si>
  <si>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</si>
  <si>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</si>
  <si>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</si>
  <si>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</si>
  <si>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</si>
  <si>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</si>
  <si>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</si>
  <si>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</si>
  <si>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</si>
  <si>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</si>
  <si>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</si>
  <si>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</si>
  <si>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</si>
  <si>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</si>
  <si>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</si>
  <si>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</si>
  <si>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</si>
  <si>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</si>
  <si>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</si>
  <si>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</si>
  <si>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</si>
  <si>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</si>
  <si>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</si>
  <si>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</si>
  <si>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</si>
  <si>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</si>
  <si>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</si>
  <si>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</si>
  <si>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</si>
  <si>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</si>
  <si>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</si>
  <si>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</si>
  <si>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</si>
  <si>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</si>
  <si>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</si>
  <si>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</si>
  <si>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</si>
  <si>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</si>
  <si>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</si>
  <si>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</si>
  <si>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</si>
  <si>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</si>
  <si>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</si>
  <si>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</si>
  <si>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</si>
  <si>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</si>
  <si>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</si>
  <si>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</si>
  <si>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</si>
  <si>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</si>
  <si>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</si>
  <si>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</si>
  <si>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</si>
  <si>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</si>
  <si>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</si>
  <si>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</si>
  <si>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</si>
  <si>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</si>
  <si>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</si>
  <si>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</si>
  <si>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</si>
  <si>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</si>
  <si>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</si>
  <si>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</si>
  <si>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</si>
  <si>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</si>
  <si>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</si>
  <si>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</si>
  <si>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</si>
  <si>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</si>
  <si>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</si>
  <si>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</si>
  <si>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</si>
  <si>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</si>
  <si>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</si>
  <si>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</si>
  <si>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</si>
  <si>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</si>
  <si>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</si>
  <si>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</si>
  <si>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</si>
  <si>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</si>
  <si>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</si>
  <si>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</si>
  <si>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</si>
  <si>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</si>
  <si>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</si>
  <si>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</si>
  <si>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</si>
  <si>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</si>
  <si>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</si>
  <si>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</si>
  <si>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</si>
  <si>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</si>
  <si>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</si>
  <si>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</si>
  <si>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</si>
  <si>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</si>
  <si>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</si>
  <si>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</si>
  <si>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</si>
  <si>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</si>
  <si>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</si>
  <si>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</si>
  <si>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</si>
  <si>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</si>
  <si>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</si>
  <si>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</si>
  <si>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</si>
  <si>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</si>
  <si>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</si>
  <si>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</si>
  <si>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</si>
  <si>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</si>
  <si>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</si>
  <si>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</si>
  <si>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</si>
  <si>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</si>
  <si>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</si>
  <si>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</si>
  <si>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</si>
  <si>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</si>
  <si>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</si>
  <si>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</si>
  <si>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</si>
  <si>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</si>
  <si>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</si>
  <si>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</si>
  <si>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</si>
  <si>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</si>
  <si>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</si>
  <si>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</si>
  <si>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</si>
  <si>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</si>
  <si>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</si>
  <si>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</si>
  <si>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</si>
  <si>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</si>
  <si>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</si>
  <si>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</si>
  <si>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</si>
  <si>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</si>
  <si>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</si>
  <si>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</si>
  <si>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</si>
  <si>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</si>
  <si>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</si>
  <si>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</si>
  <si>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</si>
  <si>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</si>
  <si>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</si>
  <si>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</si>
  <si>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</si>
  <si>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</si>
  <si>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</si>
  <si>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</si>
  <si>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</si>
  <si>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</si>
  <si>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</si>
  <si>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</si>
  <si>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</si>
  <si>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</si>
  <si>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</si>
  <si>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</si>
  <si>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</si>
  <si>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</si>
  <si>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</si>
  <si>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</si>
  <si>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</si>
  <si>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</si>
  <si>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</si>
  <si>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</si>
  <si>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</si>
  <si>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</si>
  <si>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</si>
  <si>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</si>
  <si>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</si>
  <si>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</si>
  <si>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</si>
  <si>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</si>
  <si>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</si>
  <si>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</si>
  <si>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</si>
  <si>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</si>
  <si>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</si>
  <si>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</si>
  <si>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</si>
  <si>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</si>
  <si>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</si>
  <si>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</si>
  <si>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</si>
  <si>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</si>
  <si>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</si>
  <si>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</si>
  <si>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</si>
  <si>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</si>
  <si>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</si>
  <si>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</si>
  <si>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</si>
  <si>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</si>
  <si>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</si>
  <si>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</si>
  <si>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</si>
  <si>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</si>
  <si>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</si>
  <si>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</si>
  <si>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</si>
  <si>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</si>
  <si>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</si>
  <si>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</si>
  <si>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</si>
  <si>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</si>
  <si>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</si>
  <si>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</si>
  <si>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</si>
  <si>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</si>
  <si>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</si>
  <si>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</si>
  <si>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</si>
  <si>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</si>
  <si>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</si>
  <si>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</si>
  <si>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</si>
  <si>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</si>
  <si>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</si>
  <si>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</si>
  <si>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</si>
  <si>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</si>
  <si>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</si>
  <si>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</si>
  <si>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</si>
  <si>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</si>
  <si>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</si>
  <si>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</si>
  <si>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</si>
  <si>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</si>
  <si>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</si>
  <si>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</si>
  <si>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</si>
  <si>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</si>
  <si>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</si>
  <si>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</si>
  <si>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</si>
  <si>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</si>
  <si>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</si>
  <si>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</si>
  <si>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</si>
  <si>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</si>
  <si>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</si>
  <si>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</si>
  <si>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</si>
  <si>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</si>
  <si>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</si>
  <si>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</si>
  <si>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</si>
  <si>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</si>
  <si>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</si>
  <si>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</si>
  <si>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</si>
  <si>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</si>
  <si>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</si>
  <si>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</si>
  <si>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</si>
  <si>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</si>
  <si>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</si>
  <si>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</si>
  <si>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</si>
  <si>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</si>
  <si>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</si>
  <si>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</si>
  <si>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</si>
  <si>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</si>
  <si>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</si>
  <si>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</si>
  <si>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</si>
  <si>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</si>
  <si>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</si>
  <si>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</si>
  <si>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</si>
  <si>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</si>
  <si>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</si>
  <si>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</si>
  <si>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</si>
  <si>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</si>
  <si>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</si>
  <si>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</si>
  <si>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</si>
  <si>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</si>
  <si>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</si>
  <si>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</si>
  <si>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</si>
  <si>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</si>
  <si>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</si>
  <si>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</si>
  <si>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</si>
  <si>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</si>
  <si>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</si>
  <si>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</si>
  <si>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</si>
  <si>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</si>
  <si>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</si>
  <si>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</si>
  <si>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</si>
  <si>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</si>
  <si>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</si>
  <si>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</si>
  <si>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</si>
  <si>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</si>
  <si>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</si>
  <si>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</si>
  <si>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</si>
  <si>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</si>
  <si>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</si>
  <si>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</si>
  <si>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</si>
  <si>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</si>
  <si>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</si>
  <si>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</si>
  <si>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</si>
  <si>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</si>
  <si>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</si>
  <si>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</si>
  <si>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</si>
  <si>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</si>
  <si>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</si>
  <si>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</si>
  <si>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</si>
  <si>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</si>
  <si>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</si>
  <si>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</si>
  <si>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</si>
  <si>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</si>
  <si>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</si>
  <si>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</si>
  <si>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</si>
  <si>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</si>
  <si>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</si>
  <si>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</si>
  <si>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</si>
  <si>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</si>
  <si>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</si>
  <si>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</si>
  <si>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</si>
  <si>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</si>
  <si>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</si>
  <si>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</si>
  <si>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</si>
  <si>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</si>
  <si>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</si>
  <si>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</si>
  <si>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</si>
  <si>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</si>
  <si>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</si>
  <si>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</si>
  <si>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</si>
  <si>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</si>
  <si>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</si>
  <si>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</si>
  <si>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</si>
  <si>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</si>
  <si>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</si>
  <si>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</si>
  <si>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</si>
  <si>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</si>
  <si>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</si>
  <si>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</si>
  <si>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</si>
  <si>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</si>
  <si>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</si>
  <si>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</si>
  <si>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</si>
  <si>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</si>
  <si>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</si>
  <si>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</si>
  <si>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</si>
  <si>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</si>
  <si>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</si>
  <si>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</si>
  <si>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</si>
  <si>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</si>
  <si>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</si>
  <si>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</si>
  <si>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</si>
  <si>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</si>
  <si>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</si>
  <si>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</si>
  <si>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</si>
  <si>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</si>
  <si>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</si>
  <si>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</si>
  <si>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</si>
  <si>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</si>
  <si>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</si>
  <si>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</si>
  <si>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</si>
  <si>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</si>
  <si>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</si>
  <si>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</si>
  <si>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</si>
  <si>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</si>
  <si>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</si>
  <si>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</si>
  <si>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</si>
  <si>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</si>
  <si>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</si>
  <si>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</si>
  <si>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</si>
  <si>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</si>
  <si>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</si>
  <si>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</si>
  <si>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</si>
  <si>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</si>
  <si>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</si>
  <si>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</si>
  <si>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</si>
  <si>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</si>
  <si>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</si>
  <si>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</si>
  <si>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</si>
  <si>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</si>
  <si>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</si>
  <si>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</si>
  <si>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</si>
  <si>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</si>
  <si>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</si>
  <si>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</si>
  <si>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</si>
  <si>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</si>
  <si>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</si>
  <si>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</si>
  <si>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</si>
  <si>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</si>
  <si>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</si>
  <si>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</si>
  <si>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</si>
  <si>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</si>
  <si>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</si>
  <si>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</si>
  <si>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</si>
  <si>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</si>
  <si>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</si>
  <si>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</si>
  <si>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</si>
  <si>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</si>
  <si>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</si>
  <si>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</si>
  <si>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</si>
  <si>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</si>
  <si>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</si>
  <si>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</si>
  <si>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</si>
  <si>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</si>
  <si>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</si>
  <si>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</si>
  <si>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</si>
  <si>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</si>
  <si>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</si>
  <si>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</si>
  <si>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</si>
  <si>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</si>
  <si>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</si>
  <si>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</si>
  <si>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</si>
  <si>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</si>
  <si>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</si>
  <si>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</si>
  <si>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</si>
  <si>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</si>
  <si>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</si>
  <si>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</si>
  <si>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</si>
  <si>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</si>
  <si>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</si>
  <si>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</si>
  <si>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</si>
  <si>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</si>
  <si>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</si>
  <si>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</si>
  <si>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</si>
  <si>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</si>
  <si>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</si>
  <si>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</si>
  <si>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</si>
  <si>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</si>
  <si>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</si>
  <si>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</si>
  <si>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</si>
  <si>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</si>
  <si>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</si>
  <si>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</si>
  <si>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</si>
  <si>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</si>
  <si>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</si>
  <si>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</si>
  <si>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</si>
  <si>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</si>
  <si>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</si>
  <si>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</si>
  <si>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</si>
  <si>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</si>
  <si>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</si>
  <si>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</si>
  <si>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</si>
  <si>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</si>
  <si>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</si>
  <si>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</si>
  <si>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</si>
  <si>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</si>
  <si>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</si>
  <si>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</si>
  <si>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</si>
  <si>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</si>
  <si>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</si>
  <si>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</si>
  <si>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</si>
  <si>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</si>
  <si>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</si>
  <si>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</si>
  <si>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</si>
  <si>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</si>
  <si>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</si>
  <si>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</si>
  <si>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</si>
  <si>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</si>
  <si>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</si>
  <si>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</si>
  <si>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</si>
  <si>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</si>
  <si>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</si>
  <si>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</si>
  <si>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</si>
  <si>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</si>
  <si>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</si>
  <si>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</si>
  <si>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</si>
  <si>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</si>
  <si>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</si>
  <si>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</si>
  <si>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</si>
  <si>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</si>
  <si>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</si>
  <si>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</si>
  <si>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</si>
  <si>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</si>
  <si>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</si>
  <si>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</si>
  <si>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</si>
  <si>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</si>
  <si>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</si>
  <si>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</si>
  <si>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</si>
  <si>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</si>
  <si>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</si>
  <si>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</si>
  <si>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</si>
  <si>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</si>
  <si>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</si>
  <si>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</si>
  <si>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</si>
  <si>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</si>
  <si>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</si>
  <si>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</si>
  <si>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</si>
  <si>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</si>
  <si>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</si>
  <si>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</si>
  <si>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</si>
  <si>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</si>
  <si>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</si>
  <si>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</si>
  <si>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</si>
  <si>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</si>
  <si>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</si>
  <si>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</si>
  <si>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</si>
  <si>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</si>
  <si>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</si>
  <si>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</si>
  <si>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</si>
  <si>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</si>
  <si>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</si>
  <si>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</si>
  <si>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</si>
  <si>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</si>
  <si>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</si>
  <si>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</si>
  <si>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</si>
  <si>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</si>
  <si>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</si>
  <si>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</si>
  <si>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</si>
  <si>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</si>
  <si>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</si>
  <si>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</si>
  <si>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</si>
  <si>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</si>
  <si>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</si>
  <si>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</si>
  <si>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</si>
  <si>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</si>
  <si>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</si>
  <si>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</si>
  <si>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</si>
  <si>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</si>
  <si>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</si>
  <si>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</si>
  <si>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</si>
  <si>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</si>
  <si>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</si>
  <si>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</si>
  <si>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</si>
  <si>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</si>
  <si>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</si>
  <si>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</si>
  <si>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</si>
  <si>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</si>
  <si>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</si>
  <si>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</si>
  <si>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</si>
  <si>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</si>
  <si>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</si>
  <si>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</si>
  <si>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</si>
  <si>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</si>
  <si>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</si>
  <si>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</si>
  <si>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</si>
  <si>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</si>
  <si>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</si>
  <si>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</si>
  <si>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</si>
  <si>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</si>
  <si>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</si>
  <si>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</si>
  <si>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</si>
  <si>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</si>
  <si>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</si>
  <si>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</si>
  <si>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</si>
  <si>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</si>
  <si>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</si>
  <si>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</si>
  <si>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</si>
  <si>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</si>
  <si>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</si>
  <si>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</si>
  <si>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</si>
  <si>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</si>
  <si>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</si>
  <si>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</si>
  <si>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</si>
  <si>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</si>
  <si>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</si>
  <si>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</si>
  <si>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</si>
  <si>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</si>
  <si>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</si>
  <si>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</si>
  <si>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</si>
  <si>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</si>
  <si>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</si>
  <si>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</si>
  <si>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</si>
  <si>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</si>
  <si>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</si>
  <si>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</si>
  <si>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</si>
  <si>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</si>
  <si>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</si>
  <si>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</si>
  <si>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</si>
  <si>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</si>
  <si>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</si>
  <si>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</si>
  <si>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</si>
  <si>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</si>
  <si>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</si>
  <si>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</si>
  <si>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</si>
  <si>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</si>
  <si>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</si>
  <si>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</si>
  <si>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</si>
  <si>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</si>
  <si>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</si>
  <si>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</si>
  <si>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</si>
  <si>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</si>
  <si>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</si>
  <si>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</si>
  <si>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</si>
  <si>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</si>
  <si>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</si>
  <si>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</si>
  <si>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</si>
  <si>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</si>
  <si>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</si>
  <si>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</si>
  <si>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</si>
  <si>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</si>
  <si>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</si>
  <si>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</si>
  <si>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</si>
  <si>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</si>
  <si>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</si>
  <si>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</si>
  <si>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</si>
  <si>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</si>
  <si>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</si>
  <si>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</si>
  <si>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</si>
  <si>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</si>
  <si>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</si>
  <si>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</si>
  <si>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</si>
  <si>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</si>
  <si>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</si>
  <si>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</si>
  <si>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</si>
  <si>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</si>
  <si>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</si>
  <si>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</si>
  <si>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</si>
  <si>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</si>
  <si>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</si>
  <si>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</si>
  <si>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</si>
  <si>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</si>
  <si>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</si>
  <si>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</si>
  <si>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</si>
  <si>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</si>
  <si>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</si>
  <si>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</si>
  <si>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</si>
  <si>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</si>
  <si>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</si>
  <si>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</si>
  <si>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</si>
  <si>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</si>
  <si>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</si>
  <si>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</si>
  <si>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</si>
  <si>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</si>
  <si>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</si>
  <si>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</si>
  <si>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</si>
  <si>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</si>
  <si>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</si>
  <si>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</si>
  <si>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</si>
  <si>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</si>
  <si>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</si>
  <si>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</si>
  <si>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</si>
  <si>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</si>
  <si>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</si>
  <si>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</si>
  <si>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</si>
  <si>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</si>
  <si>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</si>
  <si>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</si>
  <si>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</si>
  <si>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</si>
  <si>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</si>
  <si>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</si>
  <si>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</si>
  <si>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</si>
  <si>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</si>
  <si>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</si>
  <si>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</si>
  <si>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</si>
  <si>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</si>
  <si>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</si>
  <si>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</si>
  <si>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</si>
  <si>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</si>
  <si>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</si>
  <si>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</si>
  <si>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</si>
  <si>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</si>
  <si>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</si>
  <si>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</si>
  <si>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</si>
  <si>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</si>
  <si>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</si>
  <si>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</si>
  <si>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</si>
  <si>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</si>
  <si>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</si>
  <si>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</si>
  <si>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</si>
  <si>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</si>
  <si>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</si>
  <si>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</si>
  <si>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</si>
  <si>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</si>
  <si>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</si>
  <si>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</si>
  <si>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</si>
  <si>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</si>
  <si>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</si>
  <si>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</si>
  <si>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</si>
  <si>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</si>
  <si>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</si>
  <si>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</si>
  <si>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</si>
  <si>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</si>
  <si>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</si>
  <si>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</si>
  <si>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</si>
  <si>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</si>
  <si>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</si>
  <si>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</si>
  <si>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</si>
  <si>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</si>
  <si>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</si>
  <si>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</si>
  <si>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</si>
  <si>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</si>
  <si>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</si>
  <si>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</si>
  <si>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</si>
  <si>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</si>
  <si>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</si>
  <si>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</si>
  <si>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</si>
  <si>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</si>
  <si>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</si>
  <si>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</si>
  <si>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</si>
  <si>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</si>
  <si>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</si>
  <si>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</si>
  <si>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</si>
  <si>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</si>
  <si>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</si>
  <si>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</si>
  <si>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</si>
  <si>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</si>
  <si>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</si>
  <si>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</si>
  <si>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</si>
  <si>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</si>
  <si>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</si>
  <si>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</si>
  <si>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</si>
  <si>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</si>
  <si>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</si>
  <si>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</si>
  <si>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</si>
  <si>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</si>
  <si>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</si>
  <si>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</si>
  <si>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</si>
  <si>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</si>
  <si>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</si>
  <si>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</si>
  <si>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</si>
  <si>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</si>
  <si>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</si>
  <si>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</si>
  <si>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</si>
  <si>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</si>
  <si>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</si>
  <si>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</si>
  <si>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</si>
  <si>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</si>
  <si>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</si>
  <si>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</si>
  <si>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</si>
  <si>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</si>
  <si>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</si>
  <si>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</si>
  <si>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</si>
  <si>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</si>
  <si>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</si>
  <si>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</si>
  <si>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</si>
  <si>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</si>
  <si>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</si>
  <si>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</si>
  <si>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</si>
  <si>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</si>
  <si>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</si>
  <si>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</si>
  <si>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</si>
  <si>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</si>
  <si>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</si>
  <si>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</si>
  <si>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</si>
  <si>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</si>
  <si>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</si>
  <si>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</si>
  <si>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</si>
  <si>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</si>
  <si>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</si>
  <si>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</si>
  <si>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</si>
  <si>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</si>
  <si>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</si>
  <si>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</si>
  <si>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</si>
  <si>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</si>
  <si>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</si>
  <si>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</si>
  <si>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</si>
  <si>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</si>
  <si>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</si>
  <si>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</si>
  <si>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</si>
  <si>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</si>
  <si>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</si>
  <si>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</si>
  <si>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</si>
  <si>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</si>
  <si>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</si>
  <si>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</si>
  <si>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</si>
  <si>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</si>
  <si>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</si>
  <si>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</si>
  <si>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</si>
  <si>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</si>
  <si>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</si>
  <si>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</si>
  <si>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</si>
  <si>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</si>
  <si>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</si>
  <si>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</si>
  <si>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</si>
  <si>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</si>
  <si>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</si>
  <si>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</si>
  <si>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</si>
  <si>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</si>
  <si>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</si>
  <si>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</si>
  <si>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</si>
  <si>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</si>
  <si>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</si>
  <si>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</si>
  <si>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</si>
  <si>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</si>
  <si>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</si>
  <si>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</si>
  <si>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</si>
  <si>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</si>
  <si>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</si>
  <si>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</si>
  <si>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</si>
  <si>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</si>
  <si>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</si>
  <si>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</si>
  <si>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</si>
  <si>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</si>
  <si>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</si>
  <si>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</si>
  <si>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</si>
  <si>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</si>
  <si>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</si>
  <si>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</si>
  <si>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</si>
  <si>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</si>
  <si>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</si>
  <si>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</si>
  <si>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</si>
  <si>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</si>
  <si>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</si>
  <si>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</si>
  <si>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</si>
  <si>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</si>
  <si>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</si>
  <si>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</si>
  <si>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</si>
  <si>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</si>
  <si>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</si>
  <si>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</si>
  <si>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</si>
  <si>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</si>
  <si>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</si>
  <si>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</si>
  <si>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</si>
  <si>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</si>
  <si>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</si>
  <si>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</si>
  <si>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</si>
  <si>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</si>
  <si>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</si>
  <si>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</si>
  <si>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</si>
  <si>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</si>
  <si>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</si>
  <si>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</si>
  <si>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</si>
  <si>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</si>
  <si>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</si>
  <si>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</si>
  <si>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</si>
  <si>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</si>
  <si>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</si>
  <si>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</si>
  <si>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</si>
  <si>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</si>
  <si>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</si>
  <si>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</si>
  <si>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</si>
  <si>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</si>
  <si>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</si>
  <si>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</si>
  <si>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</si>
  <si>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</si>
  <si>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</si>
  <si>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</si>
  <si>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</si>
  <si>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</si>
  <si>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</si>
  <si>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</si>
  <si>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</si>
  <si>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</si>
  <si>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</si>
  <si>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</si>
  <si>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</si>
  <si>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</si>
  <si>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</si>
  <si>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</si>
  <si>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</si>
  <si>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</si>
  <si>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</si>
  <si>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</si>
  <si>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</si>
  <si>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</si>
  <si>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</si>
  <si>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</si>
  <si>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</si>
  <si>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</si>
  <si>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</si>
  <si>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</si>
  <si>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</si>
  <si>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</si>
  <si>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</si>
  <si>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</si>
  <si>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</si>
  <si>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</si>
  <si>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</si>
  <si>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</si>
  <si>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</si>
  <si>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</si>
  <si>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</si>
  <si>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</si>
  <si>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</si>
  <si>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</si>
  <si>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</si>
  <si>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</si>
  <si>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</si>
  <si>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</si>
  <si>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</si>
  <si>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</si>
  <si>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</si>
  <si>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</si>
  <si>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</si>
  <si>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</si>
  <si>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</si>
  <si>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</si>
  <si>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</si>
  <si>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</si>
  <si>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</si>
  <si>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</si>
  <si>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</si>
  <si>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</si>
  <si>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</si>
  <si>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</si>
  <si>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</si>
  <si>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</si>
  <si>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</si>
  <si>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</si>
  <si>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</si>
  <si>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</si>
  <si>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</si>
  <si>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</si>
  <si>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</si>
  <si>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</si>
  <si>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</si>
  <si>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</si>
  <si>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</si>
  <si>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</si>
  <si>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</si>
  <si>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</si>
  <si>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</si>
  <si>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</si>
  <si>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</si>
  <si>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</si>
  <si>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</si>
  <si>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</si>
  <si>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</si>
  <si>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</si>
  <si>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</si>
  <si>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</si>
  <si>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</si>
  <si>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</si>
  <si>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</si>
  <si>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</si>
  <si>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</si>
  <si>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</si>
  <si>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</si>
  <si>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</si>
  <si>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</si>
  <si>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</si>
  <si>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</si>
  <si>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</si>
  <si>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</si>
  <si>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</si>
  <si>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</si>
  <si>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</si>
  <si>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</si>
  <si>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</si>
  <si>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</si>
  <si>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</si>
  <si>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</si>
  <si>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</si>
  <si>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</si>
  <si>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</si>
  <si>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</si>
  <si>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</si>
  <si>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</si>
  <si>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</si>
  <si>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</si>
  <si>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</si>
  <si>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</si>
  <si>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</si>
  <si>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</si>
  <si>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</si>
  <si>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</si>
  <si>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</si>
  <si>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</si>
  <si>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</si>
  <si>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</si>
  <si>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Resmas papel bond tamaño carta serigrafiadas</t>
  </si>
  <si>
    <t>Separadores de libros</t>
  </si>
  <si>
    <t>Rollos tape transparente</t>
  </si>
  <si>
    <t>Cajas de grapas</t>
  </si>
  <si>
    <t>Rollos de masking tape</t>
  </si>
  <si>
    <t>Lapiz tinta negra</t>
  </si>
  <si>
    <t>Lapiz grafito</t>
  </si>
  <si>
    <t>Lapiz corrector blanco</t>
  </si>
  <si>
    <t>Caja de fasteners</t>
  </si>
  <si>
    <t>Cajas de clips pequeños</t>
  </si>
  <si>
    <t>Folders tamaño oficio</t>
  </si>
  <si>
    <t>Caja clips grandes</t>
  </si>
  <si>
    <t>Cajas de pendaflex</t>
  </si>
  <si>
    <t>Folders tamaño carta</t>
  </si>
  <si>
    <t>Resmas papel bond tamaño carta</t>
  </si>
  <si>
    <t>Botes de agua para tomar</t>
  </si>
  <si>
    <t>Rollos de cinta adhesiva para empacar</t>
  </si>
  <si>
    <t>Rollos de papel higiénico</t>
  </si>
  <si>
    <t>Fotocopias</t>
  </si>
  <si>
    <t>Papel toalla</t>
  </si>
  <si>
    <t>Bolsas plásticas serigrafiadas</t>
  </si>
  <si>
    <t xml:space="preserve">Sistema de seguridad antirobo de libros </t>
  </si>
  <si>
    <t xml:space="preserve">Pedestal primario con base y kit de montaje </t>
  </si>
  <si>
    <t>Pedestal secundario con base y kit de montaje</t>
  </si>
  <si>
    <t>Super tag detacher de escritorio (desprendedor de escritorio)</t>
  </si>
  <si>
    <t>Etiquetas magnas adhesivas (etiquetas blandas)</t>
  </si>
  <si>
    <t>Desactivador de proximidad para escritorio (magneto etiquetas blandas)</t>
  </si>
  <si>
    <t>Etiquetas super tag inluye PIN (Etiquetas duras con pin)</t>
  </si>
  <si>
    <t>Regulador de voltaje para escritorio</t>
  </si>
  <si>
    <t xml:space="preserve">Mano de obra de instalación </t>
  </si>
  <si>
    <t>mayo</t>
  </si>
  <si>
    <t>agosto</t>
  </si>
  <si>
    <t>Libros de texto</t>
  </si>
  <si>
    <t>Pago por servicios de transporte de libros de texto</t>
  </si>
  <si>
    <t>1) Equipo requerido para el funcionamiento de la Librería</t>
  </si>
  <si>
    <t>1) Se realizará la compra del equipo tecnologíco requerido para el cumplimiento de los objetivos institucionales.</t>
  </si>
  <si>
    <t>GAdm.a.1</t>
  </si>
  <si>
    <t>2) Libros de texto y de literatura general para satisfacer las necesidades académicas de las diferentes Facultades y llenar el vacío en general de la sociedad</t>
  </si>
  <si>
    <t>1. Cantidad de títulos adquiridos; cantidad de ejemplares adquiridos.</t>
  </si>
  <si>
    <t>GAdm.b.1</t>
  </si>
  <si>
    <t>b.1 Compra de libros a editoriales</t>
  </si>
  <si>
    <t>a.1 Compra de equipo tecnológico y computacional. a.2 Compra de barras de seguridad.</t>
  </si>
  <si>
    <t>Equipo tecnológico necesario para el funcionamiento normal de las librerías</t>
  </si>
  <si>
    <t>N° de equipo adquirido, inventariado en uso o almacenado</t>
  </si>
  <si>
    <t>Personal administrativo de las librerías</t>
  </si>
  <si>
    <t>Librería, Compras, SEAF</t>
  </si>
  <si>
    <t>Los libros son los principales insumos de las librerías</t>
  </si>
  <si>
    <t>Cantidad de ejemplares adquiridos; costo de los libros adquiridos; venta global; ganancia total</t>
  </si>
  <si>
    <t>Estudiantes universitarios, docentes y sociedad en general</t>
  </si>
  <si>
    <t>Librería, SEAF</t>
  </si>
  <si>
    <t>1) Oficinas equipadas con equipo de oficina.</t>
  </si>
  <si>
    <t>1) Las oficinas de la librería equipadas con todo lo necesario para su buen funcionamiento</t>
  </si>
  <si>
    <t>GAdm.c.1</t>
  </si>
  <si>
    <t>c.1 Compra de materiales de oficina para Ciudad Universitaria y Librerías de Centros Regionales</t>
  </si>
  <si>
    <t>Materiales necesarios para el funcionamiento de la Librería</t>
  </si>
  <si>
    <t>Cantidad de artículos de oficina comprados</t>
  </si>
  <si>
    <t>Personal de librería</t>
  </si>
  <si>
    <t>Librería</t>
  </si>
  <si>
    <t>Participación  en Feria de Libro de Colombia (18 al 22 de abril) y en la Feria de Argentina (22 al 29 de abril)</t>
  </si>
  <si>
    <t>Pasajes de avión - al exterior</t>
  </si>
  <si>
    <t>Asistencia a Jornadas profesionales - Bogotá</t>
  </si>
  <si>
    <t>Asistencia a Jornadas profesionales - Argentina</t>
  </si>
  <si>
    <t>Participación  en Feria de Libro de Costa Rica del 18 al 22 de septiembre</t>
  </si>
  <si>
    <t>Participación  en Feria de Libro de Guadalajara (24 de noviembre al 1 de diciembre)</t>
  </si>
  <si>
    <t>Asistencia a Jornadas profesionales</t>
  </si>
  <si>
    <t>1) Conocimientos actualizados sobre las nuevas tendencias del mercado librero y del libro. Así como las novedades de las editoriales con las que trabaja la Librería</t>
  </si>
  <si>
    <t>Número de editoriales visitadas, catálogos impresos recolectados, número de seminarios recibidos</t>
  </si>
  <si>
    <t>GTH.a.1</t>
  </si>
  <si>
    <t>a.1 Asistencia a seminarios sobre el libro, charlas sobre las novedades editoriales, y cualquier otras que estén en el ámbito librero</t>
  </si>
  <si>
    <t>Actividad necesaria para conocer las novedades editoriales, llegar a acuerdos de precios, y asistir a las capacitaciones sobre las nuevas tendencias del libro.</t>
  </si>
  <si>
    <t>Empleados de la Librería</t>
  </si>
  <si>
    <t>Gadm.a.1</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</si>
</sst>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21" fillId="2" borderId="10" xfId="0" applyFont="1" applyFill="1" applyBorder="1" applyAlignment="1">
      <alignment vertical="center"/>
    </xf>
    <xf numFmtId="41" fontId="4" fillId="2" borderId="16" xfId="0" applyNumberFormat="1" applyFont="1" applyFill="1" applyBorder="1" applyAlignment="1">
      <alignment vertical="center"/>
    </xf>
    <xf numFmtId="0" fontId="4" fillId="2" borderId="10" xfId="0" applyFont="1" applyFill="1" applyBorder="1" applyAlignment="1">
      <alignment horizontal="center" vertical="center"/>
    </xf>
    <xf numFmtId="0" fontId="4" fillId="5" borderId="9" xfId="0" applyFont="1" applyFill="1" applyBorder="1"/>
    <xf numFmtId="0" fontId="4" fillId="5" borderId="9" xfId="0" applyNumberFormat="1" applyFont="1" applyFill="1" applyBorder="1" applyAlignment="1">
      <alignment horizontal="center"/>
    </xf>
    <xf numFmtId="43" fontId="4" fillId="5" borderId="9" xfId="18" applyFont="1" applyFill="1" applyBorder="1"/>
    <xf numFmtId="0" fontId="4" fillId="5" borderId="20" xfId="0" applyFont="1" applyFill="1" applyBorder="1"/>
    <xf numFmtId="0" fontId="4" fillId="5" borderId="10" xfId="0" applyNumberFormat="1" applyFont="1" applyFill="1" applyBorder="1" applyAlignment="1">
      <alignment horizontal="center"/>
    </xf>
    <xf numFmtId="43" fontId="4" fillId="5" borderId="10" xfId="18" applyFont="1" applyFill="1" applyBorder="1"/>
    <xf numFmtId="0" fontId="3" fillId="5" borderId="17" xfId="0" applyFont="1" applyFill="1" applyBorder="1" applyAlignment="1">
      <alignment horizontal="left"/>
    </xf>
    <xf numFmtId="0" fontId="23" fillId="5" borderId="9"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3" fillId="14" borderId="33" xfId="0" applyFont="1" applyFill="1" applyBorder="1" applyAlignment="1">
      <alignment vertical="center"/>
    </xf>
    <xf numFmtId="0" fontId="4" fillId="5" borderId="10" xfId="0" applyNumberFormat="1" applyFont="1" applyFill="1" applyBorder="1" applyAlignment="1">
      <alignment horizontal="center" vertical="center"/>
    </xf>
    <xf numFmtId="44" fontId="4" fillId="5" borderId="17" xfId="10" applyFont="1" applyFill="1" applyBorder="1"/>
    <xf numFmtId="0" fontId="4" fillId="5" borderId="14" xfId="0" applyFont="1" applyFill="1" applyBorder="1"/>
    <xf numFmtId="0" fontId="4" fillId="5" borderId="10" xfId="0" applyFont="1" applyFill="1" applyBorder="1" applyAlignment="1">
      <alignment horizontal="center"/>
    </xf>
    <xf numFmtId="44" fontId="4" fillId="5" borderId="13" xfId="10" applyFont="1" applyFill="1" applyBorder="1"/>
    <xf numFmtId="0" fontId="4" fillId="5" borderId="17" xfId="0" applyFont="1" applyFill="1" applyBorder="1" applyAlignment="1">
      <alignment horizontal="left"/>
    </xf>
    <xf numFmtId="44" fontId="4" fillId="5" borderId="16" xfId="10" applyFont="1" applyFill="1" applyBorder="1"/>
    <xf numFmtId="0" fontId="22" fillId="5" borderId="33" xfId="0" applyFont="1" applyFill="1" applyBorder="1" applyAlignment="1">
      <alignment vertical="center"/>
    </xf>
    <xf numFmtId="41" fontId="22" fillId="5" borderId="15" xfId="0" applyNumberFormat="1" applyFont="1" applyFill="1" applyBorder="1" applyAlignment="1">
      <alignment vertical="center"/>
    </xf>
    <xf numFmtId="41" fontId="21" fillId="0" borderId="0" xfId="0" applyNumberFormat="1" applyFont="1" applyFill="1" applyBorder="1" applyAlignment="1">
      <alignment horizontal="left" vertical="center"/>
    </xf>
    <xf numFmtId="41" fontId="0" fillId="0" borderId="0" xfId="0" applyNumberFormat="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0" fillId="0" borderId="26" xfId="0" applyBorder="1"/>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5802368"/>
        <c:axId val="88761472"/>
        <c:axId val="0"/>
      </c:bar3DChart>
      <c:catAx>
        <c:axId val="85802368"/>
        <c:scaling>
          <c:orientation val="minMax"/>
        </c:scaling>
        <c:delete val="0"/>
        <c:axPos val="b"/>
        <c:majorTickMark val="none"/>
        <c:minorTickMark val="none"/>
        <c:tickLblPos val="nextTo"/>
        <c:txPr>
          <a:bodyPr/>
          <a:lstStyle/>
          <a:p>
            <a:pPr>
              <a:defRPr lang="es-HN"/>
            </a:pPr>
            <a:endParaRPr lang="es-HN"/>
          </a:p>
        </c:txPr>
        <c:crossAx val="88761472"/>
        <c:crosses val="autoZero"/>
        <c:auto val="1"/>
        <c:lblAlgn val="ctr"/>
        <c:lblOffset val="100"/>
        <c:noMultiLvlLbl val="0"/>
      </c:catAx>
      <c:valAx>
        <c:axId val="8876147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58023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8787968"/>
        <c:axId val="88793856"/>
        <c:axId val="0"/>
      </c:bar3DChart>
      <c:catAx>
        <c:axId val="88787968"/>
        <c:scaling>
          <c:orientation val="minMax"/>
        </c:scaling>
        <c:delete val="0"/>
        <c:axPos val="b"/>
        <c:majorTickMark val="none"/>
        <c:minorTickMark val="none"/>
        <c:tickLblPos val="nextTo"/>
        <c:txPr>
          <a:bodyPr/>
          <a:lstStyle/>
          <a:p>
            <a:pPr>
              <a:defRPr lang="es-HN"/>
            </a:pPr>
            <a:endParaRPr lang="es-HN"/>
          </a:p>
        </c:txPr>
        <c:crossAx val="88793856"/>
        <c:crosses val="autoZero"/>
        <c:auto val="1"/>
        <c:lblAlgn val="ctr"/>
        <c:lblOffset val="100"/>
        <c:noMultiLvlLbl val="0"/>
      </c:catAx>
      <c:valAx>
        <c:axId val="887938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78796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2</c:v>
                </c:pt>
                <c:pt idx="4">
                  <c:v>0</c:v>
                </c:pt>
                <c:pt idx="5">
                  <c:v>0</c:v>
                </c:pt>
                <c:pt idx="6">
                  <c:v>0</c:v>
                </c:pt>
                <c:pt idx="7">
                  <c:v>0</c:v>
                </c:pt>
                <c:pt idx="8">
                  <c:v>0</c:v>
                </c:pt>
                <c:pt idx="9">
                  <c:v>1</c:v>
                </c:pt>
                <c:pt idx="10">
                  <c:v>0</c:v>
                </c:pt>
                <c:pt idx="11">
                  <c:v>0</c:v>
                </c:pt>
                <c:pt idx="12">
                  <c:v>0</c:v>
                </c:pt>
                <c:pt idx="13">
                  <c:v>3</c:v>
                </c:pt>
                <c:pt idx="14">
                  <c:v>0</c:v>
                </c:pt>
                <c:pt idx="15">
                  <c:v>6</c:v>
                </c:pt>
                <c:pt idx="16">
                  <c:v>0</c:v>
                </c:pt>
              </c:numCache>
            </c:numRef>
          </c:val>
        </c:ser>
        <c:dLbls>
          <c:showLegendKey val="0"/>
          <c:showVal val="0"/>
          <c:showCatName val="0"/>
          <c:showSerName val="0"/>
          <c:showPercent val="0"/>
          <c:showBubbleSize val="0"/>
        </c:dLbls>
        <c:gapWidth val="150"/>
        <c:shape val="box"/>
        <c:axId val="88623744"/>
        <c:axId val="88625536"/>
        <c:axId val="0"/>
      </c:bar3DChart>
      <c:catAx>
        <c:axId val="88623744"/>
        <c:scaling>
          <c:orientation val="minMax"/>
        </c:scaling>
        <c:delete val="0"/>
        <c:axPos val="b"/>
        <c:majorTickMark val="none"/>
        <c:minorTickMark val="none"/>
        <c:tickLblPos val="nextTo"/>
        <c:txPr>
          <a:bodyPr/>
          <a:lstStyle/>
          <a:p>
            <a:pPr>
              <a:defRPr lang="es-HN"/>
            </a:pPr>
            <a:endParaRPr lang="es-HN"/>
          </a:p>
        </c:txPr>
        <c:crossAx val="88625536"/>
        <c:crosses val="autoZero"/>
        <c:auto val="1"/>
        <c:lblAlgn val="ctr"/>
        <c:lblOffset val="100"/>
        <c:noMultiLvlLbl val="0"/>
      </c:catAx>
      <c:valAx>
        <c:axId val="886255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62374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3"/>
      <c r="U2" s="553"/>
      <c r="V2" s="553"/>
      <c r="W2" s="553"/>
      <c r="X2" s="553"/>
      <c r="Y2" s="553"/>
      <c r="Z2" s="553"/>
      <c r="AA2" s="553"/>
      <c r="AB2" s="553"/>
      <c r="AC2" s="553" t="s">
        <v>25</v>
      </c>
      <c r="AD2" s="553"/>
      <c r="AE2" s="553"/>
      <c r="AF2" s="553"/>
      <c r="AG2" s="553"/>
      <c r="AH2" s="553"/>
      <c r="AI2" s="553"/>
      <c r="AJ2" s="553"/>
    </row>
    <row r="3" spans="2:36" ht="16.5" customHeight="1" x14ac:dyDescent="0.25">
      <c r="B3" s="33" t="s">
        <v>7</v>
      </c>
      <c r="C3" s="33"/>
      <c r="D3" s="33"/>
      <c r="E3" s="33"/>
      <c r="F3" s="33"/>
      <c r="G3" s="33"/>
      <c r="H3" s="33"/>
      <c r="I3" s="33"/>
      <c r="J3" s="33"/>
      <c r="K3" s="33"/>
      <c r="L3" s="33"/>
      <c r="M3" s="33"/>
      <c r="N3" s="33"/>
      <c r="O3" s="33"/>
      <c r="P3" s="33"/>
      <c r="Q3" s="33"/>
      <c r="R3" s="33"/>
      <c r="S3" s="33"/>
      <c r="T3" s="553"/>
      <c r="U3" s="553"/>
      <c r="V3" s="553"/>
      <c r="W3" s="553"/>
      <c r="X3" s="553"/>
      <c r="Y3" s="553"/>
      <c r="Z3" s="553"/>
      <c r="AA3" s="553"/>
      <c r="AB3" s="553"/>
      <c r="AC3" s="553" t="s">
        <v>7</v>
      </c>
      <c r="AD3" s="553"/>
      <c r="AE3" s="553"/>
      <c r="AF3" s="553"/>
      <c r="AG3" s="553"/>
      <c r="AH3" s="553"/>
      <c r="AI3" s="553"/>
      <c r="AJ3" s="553"/>
    </row>
    <row r="4" spans="2:36" ht="12.75" customHeight="1" x14ac:dyDescent="0.25">
      <c r="B4" s="33" t="s">
        <v>36</v>
      </c>
      <c r="C4" s="33"/>
      <c r="D4" s="33"/>
      <c r="E4" s="33"/>
      <c r="F4" s="33"/>
      <c r="G4" s="33"/>
      <c r="H4" s="33"/>
      <c r="I4" s="33"/>
      <c r="J4" s="33"/>
      <c r="K4" s="33"/>
      <c r="L4" s="33"/>
      <c r="M4" s="33"/>
      <c r="N4" s="33"/>
      <c r="O4" s="33"/>
      <c r="P4" s="33"/>
      <c r="Q4" s="33"/>
      <c r="R4" s="33"/>
      <c r="S4" s="33"/>
      <c r="T4" s="553"/>
      <c r="U4" s="553"/>
      <c r="V4" s="553"/>
      <c r="W4" s="553"/>
      <c r="X4" s="553"/>
      <c r="Y4" s="553"/>
      <c r="Z4" s="553"/>
      <c r="AA4" s="553"/>
      <c r="AB4" s="553"/>
      <c r="AC4" s="553" t="s">
        <v>36</v>
      </c>
      <c r="AD4" s="553"/>
      <c r="AE4" s="553"/>
      <c r="AF4" s="553"/>
      <c r="AG4" s="553"/>
      <c r="AH4" s="553"/>
      <c r="AI4" s="553"/>
      <c r="AJ4" s="553"/>
    </row>
    <row r="5" spans="2:36" ht="15.75" x14ac:dyDescent="0.25">
      <c r="B5" s="2"/>
      <c r="C5" s="2"/>
      <c r="D5" s="2"/>
    </row>
    <row r="6" spans="2:36" ht="16.5" thickBot="1" x14ac:dyDescent="0.3">
      <c r="B6" s="2"/>
      <c r="C6" s="2"/>
      <c r="D6" s="2"/>
    </row>
    <row r="7" spans="2:36" ht="75.75" customHeight="1" x14ac:dyDescent="0.25">
      <c r="B7" s="548" t="s">
        <v>20</v>
      </c>
      <c r="C7" s="548" t="s">
        <v>38</v>
      </c>
      <c r="D7" s="548" t="s">
        <v>39</v>
      </c>
      <c r="E7" s="550" t="s">
        <v>40</v>
      </c>
      <c r="F7" s="548" t="s">
        <v>37</v>
      </c>
      <c r="G7" s="550" t="s">
        <v>9</v>
      </c>
      <c r="H7" s="552" t="s">
        <v>0</v>
      </c>
      <c r="I7" s="552" t="s">
        <v>8</v>
      </c>
      <c r="J7" s="552" t="s">
        <v>16</v>
      </c>
      <c r="K7" s="552"/>
      <c r="L7" s="552" t="s">
        <v>13</v>
      </c>
      <c r="M7" s="552"/>
      <c r="N7" s="552"/>
      <c r="O7" s="552"/>
      <c r="P7" s="552"/>
      <c r="Q7" s="552"/>
      <c r="R7" s="552"/>
      <c r="S7" s="552"/>
      <c r="T7" s="548" t="s">
        <v>14</v>
      </c>
      <c r="U7" s="552" t="s">
        <v>18</v>
      </c>
      <c r="V7" s="552" t="s">
        <v>26</v>
      </c>
      <c r="W7" s="552"/>
      <c r="X7" s="552" t="s">
        <v>15</v>
      </c>
      <c r="Y7" s="552" t="s">
        <v>17</v>
      </c>
      <c r="Z7" s="552"/>
      <c r="AA7" s="552" t="s">
        <v>22</v>
      </c>
      <c r="AB7" s="552" t="s">
        <v>32</v>
      </c>
      <c r="AC7" s="554" t="s">
        <v>31</v>
      </c>
      <c r="AD7" s="554"/>
      <c r="AE7" s="554"/>
      <c r="AF7" s="554"/>
      <c r="AG7" s="552" t="s">
        <v>28</v>
      </c>
      <c r="AH7" s="552" t="s">
        <v>29</v>
      </c>
      <c r="AI7" s="552" t="s">
        <v>1</v>
      </c>
      <c r="AJ7" s="552" t="s">
        <v>2</v>
      </c>
    </row>
    <row r="8" spans="2:36" ht="15.75" customHeight="1" x14ac:dyDescent="0.25">
      <c r="B8" s="549"/>
      <c r="C8" s="549"/>
      <c r="D8" s="549"/>
      <c r="E8" s="551"/>
      <c r="F8" s="549"/>
      <c r="G8" s="551"/>
      <c r="H8" s="547"/>
      <c r="I8" s="547"/>
      <c r="J8" s="547" t="s">
        <v>33</v>
      </c>
      <c r="K8" s="547" t="s">
        <v>19</v>
      </c>
      <c r="L8" s="555" t="s">
        <v>3</v>
      </c>
      <c r="M8" s="555"/>
      <c r="N8" s="555" t="s">
        <v>4</v>
      </c>
      <c r="O8" s="555"/>
      <c r="P8" s="555" t="s">
        <v>5</v>
      </c>
      <c r="Q8" s="555"/>
      <c r="R8" s="555" t="s">
        <v>6</v>
      </c>
      <c r="S8" s="555"/>
      <c r="T8" s="549"/>
      <c r="U8" s="547"/>
      <c r="V8" s="547" t="s">
        <v>23</v>
      </c>
      <c r="W8" s="547" t="s">
        <v>21</v>
      </c>
      <c r="X8" s="547"/>
      <c r="Y8" s="547" t="s">
        <v>23</v>
      </c>
      <c r="Z8" s="547" t="s">
        <v>21</v>
      </c>
      <c r="AA8" s="547"/>
      <c r="AB8" s="547"/>
      <c r="AC8" s="14" t="s">
        <v>3</v>
      </c>
      <c r="AD8" s="14" t="s">
        <v>4</v>
      </c>
      <c r="AE8" s="14" t="s">
        <v>5</v>
      </c>
      <c r="AF8" s="14" t="s">
        <v>6</v>
      </c>
      <c r="AG8" s="547"/>
      <c r="AH8" s="547"/>
      <c r="AI8" s="547"/>
      <c r="AJ8" s="547"/>
    </row>
    <row r="9" spans="2:36" ht="78.75" x14ac:dyDescent="0.25">
      <c r="B9" s="549"/>
      <c r="C9" s="549"/>
      <c r="D9" s="549"/>
      <c r="E9" s="551"/>
      <c r="F9" s="549"/>
      <c r="G9" s="551"/>
      <c r="H9" s="547"/>
      <c r="I9" s="547"/>
      <c r="J9" s="547"/>
      <c r="K9" s="547"/>
      <c r="L9" s="32" t="s">
        <v>11</v>
      </c>
      <c r="M9" s="32" t="s">
        <v>12</v>
      </c>
      <c r="N9" s="32" t="s">
        <v>11</v>
      </c>
      <c r="O9" s="32" t="s">
        <v>12</v>
      </c>
      <c r="P9" s="32" t="s">
        <v>11</v>
      </c>
      <c r="Q9" s="32" t="s">
        <v>12</v>
      </c>
      <c r="R9" s="32" t="s">
        <v>11</v>
      </c>
      <c r="S9" s="32" t="s">
        <v>12</v>
      </c>
      <c r="T9" s="549"/>
      <c r="U9" s="547"/>
      <c r="V9" s="547"/>
      <c r="W9" s="547"/>
      <c r="X9" s="547"/>
      <c r="Y9" s="547"/>
      <c r="Z9" s="547"/>
      <c r="AA9" s="547"/>
      <c r="AB9" s="547"/>
      <c r="AC9" s="14" t="s">
        <v>24</v>
      </c>
      <c r="AD9" s="14" t="s">
        <v>24</v>
      </c>
      <c r="AE9" s="14" t="s">
        <v>24</v>
      </c>
      <c r="AF9" s="14" t="s">
        <v>24</v>
      </c>
      <c r="AG9" s="547"/>
      <c r="AH9" s="547"/>
      <c r="AI9" s="547"/>
      <c r="AJ9" s="547"/>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5" t="s">
        <v>10</v>
      </c>
      <c r="K31" s="546"/>
      <c r="L31" s="543"/>
      <c r="M31" s="544"/>
      <c r="N31" s="543"/>
      <c r="O31" s="544"/>
      <c r="P31" s="543"/>
      <c r="Q31" s="544"/>
      <c r="R31" s="543"/>
      <c r="S31" s="54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64" t="s">
        <v>96</v>
      </c>
      <c r="B5" s="566" t="s">
        <v>110</v>
      </c>
      <c r="C5" s="576" t="s">
        <v>1537</v>
      </c>
      <c r="D5" s="576" t="s">
        <v>1538</v>
      </c>
      <c r="E5" s="576" t="s">
        <v>86</v>
      </c>
      <c r="F5" s="576" t="s">
        <v>391</v>
      </c>
      <c r="G5" s="576" t="s">
        <v>87</v>
      </c>
      <c r="H5" s="579" t="s">
        <v>99</v>
      </c>
      <c r="I5" s="581"/>
      <c r="J5" s="581"/>
      <c r="K5" s="581"/>
      <c r="L5" s="581"/>
      <c r="M5" s="581"/>
      <c r="N5" s="581"/>
      <c r="O5" s="580"/>
      <c r="P5" s="585" t="s">
        <v>100</v>
      </c>
      <c r="Q5" s="586"/>
      <c r="R5" s="566" t="s">
        <v>102</v>
      </c>
      <c r="S5" s="566" t="s">
        <v>109</v>
      </c>
      <c r="T5" s="566" t="s">
        <v>108</v>
      </c>
      <c r="U5" s="582" t="s">
        <v>88</v>
      </c>
    </row>
    <row r="6" spans="1:21" ht="14.45" customHeight="1" x14ac:dyDescent="0.25">
      <c r="A6" s="564"/>
      <c r="B6" s="564"/>
      <c r="C6" s="577"/>
      <c r="D6" s="577"/>
      <c r="E6" s="577"/>
      <c r="F6" s="577"/>
      <c r="G6" s="577"/>
      <c r="H6" s="579" t="s">
        <v>103</v>
      </c>
      <c r="I6" s="580"/>
      <c r="J6" s="579" t="s">
        <v>104</v>
      </c>
      <c r="K6" s="580"/>
      <c r="L6" s="579" t="s">
        <v>105</v>
      </c>
      <c r="M6" s="580"/>
      <c r="N6" s="579" t="s">
        <v>106</v>
      </c>
      <c r="O6" s="580"/>
      <c r="P6" s="587"/>
      <c r="Q6" s="588"/>
      <c r="R6" s="564"/>
      <c r="S6" s="564"/>
      <c r="T6" s="564"/>
      <c r="U6" s="583"/>
    </row>
    <row r="7" spans="1:21" ht="25.5" x14ac:dyDescent="0.25">
      <c r="A7" s="565"/>
      <c r="B7" s="565"/>
      <c r="C7" s="578"/>
      <c r="D7" s="578"/>
      <c r="E7" s="578"/>
      <c r="F7" s="578"/>
      <c r="G7" s="578"/>
      <c r="H7" s="441" t="s">
        <v>107</v>
      </c>
      <c r="I7" s="441" t="s">
        <v>12</v>
      </c>
      <c r="J7" s="441" t="s">
        <v>107</v>
      </c>
      <c r="K7" s="441" t="s">
        <v>12</v>
      </c>
      <c r="L7" s="441" t="s">
        <v>107</v>
      </c>
      <c r="M7" s="441" t="s">
        <v>12</v>
      </c>
      <c r="N7" s="441" t="s">
        <v>107</v>
      </c>
      <c r="O7" s="441" t="s">
        <v>12</v>
      </c>
      <c r="P7" s="441" t="s">
        <v>107</v>
      </c>
      <c r="Q7" s="441" t="s">
        <v>12</v>
      </c>
      <c r="R7" s="565"/>
      <c r="S7" s="565"/>
      <c r="T7" s="565"/>
      <c r="U7" s="584"/>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73" t="s">
        <v>1373</v>
      </c>
      <c r="B9" s="570"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574"/>
      <c r="B10" s="571"/>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574"/>
      <c r="B11" s="571"/>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574"/>
      <c r="B12" s="571"/>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574"/>
      <c r="B13" s="571"/>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574"/>
      <c r="B14" s="571"/>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574"/>
      <c r="B15" s="571"/>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574"/>
      <c r="B16" s="571"/>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574"/>
      <c r="B17" s="571"/>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575"/>
      <c r="B18" s="572"/>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567" t="s">
        <v>1375</v>
      </c>
      <c r="B19" s="567"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568"/>
      <c r="B20" s="568"/>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568"/>
      <c r="B21" s="568"/>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568"/>
      <c r="B22" s="568"/>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568"/>
      <c r="B23" s="568"/>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568"/>
      <c r="B24" s="568"/>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568"/>
      <c r="B25" s="568"/>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568"/>
      <c r="B26" s="568"/>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569"/>
      <c r="B27" s="569"/>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6"/>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64" t="s">
        <v>96</v>
      </c>
      <c r="B4" s="566" t="s">
        <v>110</v>
      </c>
      <c r="C4" s="576" t="s">
        <v>1537</v>
      </c>
      <c r="D4" s="576" t="s">
        <v>1538</v>
      </c>
      <c r="E4" s="576" t="s">
        <v>86</v>
      </c>
      <c r="F4" s="576" t="s">
        <v>391</v>
      </c>
      <c r="G4" s="576" t="s">
        <v>87</v>
      </c>
      <c r="H4" s="579" t="s">
        <v>99</v>
      </c>
      <c r="I4" s="581"/>
      <c r="J4" s="581"/>
      <c r="K4" s="581"/>
      <c r="L4" s="581"/>
      <c r="M4" s="581"/>
      <c r="N4" s="581"/>
      <c r="O4" s="580"/>
      <c r="P4" s="585" t="s">
        <v>100</v>
      </c>
      <c r="Q4" s="586"/>
      <c r="R4" s="566" t="s">
        <v>102</v>
      </c>
      <c r="S4" s="566" t="s">
        <v>109</v>
      </c>
      <c r="T4" s="566" t="s">
        <v>108</v>
      </c>
      <c r="U4" s="582" t="s">
        <v>88</v>
      </c>
    </row>
    <row r="5" spans="1:28" s="67" customFormat="1" ht="15" customHeight="1" x14ac:dyDescent="0.25">
      <c r="A5" s="564"/>
      <c r="B5" s="564"/>
      <c r="C5" s="577"/>
      <c r="D5" s="577"/>
      <c r="E5" s="577"/>
      <c r="F5" s="577"/>
      <c r="G5" s="577"/>
      <c r="H5" s="579" t="s">
        <v>103</v>
      </c>
      <c r="I5" s="580"/>
      <c r="J5" s="579" t="s">
        <v>104</v>
      </c>
      <c r="K5" s="580"/>
      <c r="L5" s="579" t="s">
        <v>105</v>
      </c>
      <c r="M5" s="580"/>
      <c r="N5" s="579" t="s">
        <v>106</v>
      </c>
      <c r="O5" s="580"/>
      <c r="P5" s="587"/>
      <c r="Q5" s="588"/>
      <c r="R5" s="564"/>
      <c r="S5" s="564"/>
      <c r="T5" s="564"/>
      <c r="U5" s="583"/>
    </row>
    <row r="6" spans="1:28" s="67" customFormat="1" ht="24" customHeight="1" x14ac:dyDescent="0.25">
      <c r="A6" s="565"/>
      <c r="B6" s="565"/>
      <c r="C6" s="578"/>
      <c r="D6" s="578"/>
      <c r="E6" s="578"/>
      <c r="F6" s="578"/>
      <c r="G6" s="578"/>
      <c r="H6" s="441" t="s">
        <v>107</v>
      </c>
      <c r="I6" s="441" t="s">
        <v>12</v>
      </c>
      <c r="J6" s="441" t="s">
        <v>107</v>
      </c>
      <c r="K6" s="441" t="s">
        <v>12</v>
      </c>
      <c r="L6" s="441" t="s">
        <v>107</v>
      </c>
      <c r="M6" s="441" t="s">
        <v>12</v>
      </c>
      <c r="N6" s="441" t="s">
        <v>107</v>
      </c>
      <c r="O6" s="441" t="s">
        <v>12</v>
      </c>
      <c r="P6" s="441" t="s">
        <v>107</v>
      </c>
      <c r="Q6" s="441" t="s">
        <v>12</v>
      </c>
      <c r="R6" s="565"/>
      <c r="S6" s="565"/>
      <c r="T6" s="565"/>
      <c r="U6" s="584"/>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89" t="s">
        <v>1377</v>
      </c>
      <c r="B8" s="589"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590"/>
      <c r="B9" s="590"/>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590"/>
      <c r="B10" s="590"/>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590"/>
      <c r="B11" s="590"/>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590"/>
      <c r="B12" s="590"/>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590"/>
      <c r="B13" s="591"/>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590"/>
      <c r="B14" s="589"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590"/>
      <c r="B15" s="590"/>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590"/>
      <c r="B16" s="590"/>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590"/>
      <c r="B17" s="590"/>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590"/>
      <c r="B18" s="590"/>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590"/>
      <c r="B19" s="591"/>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590"/>
      <c r="B20" s="589"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590"/>
      <c r="B21" s="590"/>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590"/>
      <c r="B22" s="590"/>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590"/>
      <c r="B23" s="590"/>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590"/>
      <c r="B24" s="590"/>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590"/>
      <c r="B25" s="590"/>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590"/>
      <c r="B26" s="590"/>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590"/>
      <c r="B27" s="591"/>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590"/>
      <c r="B28" s="592"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590"/>
      <c r="B29" s="592"/>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590"/>
      <c r="B30" s="592"/>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590"/>
      <c r="B31" s="592"/>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590"/>
      <c r="B32" s="592"/>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590"/>
      <c r="B33" s="592"/>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590"/>
      <c r="B34" s="592"/>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590"/>
      <c r="B35" s="592"/>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590"/>
      <c r="B36" s="592"/>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590"/>
      <c r="B37" s="592"/>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590"/>
      <c r="B38" s="592"/>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590"/>
      <c r="B39" s="592"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590"/>
      <c r="B40" s="592"/>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590"/>
      <c r="B41" s="592"/>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590"/>
      <c r="B42" s="592"/>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590"/>
      <c r="B43" s="592"/>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590"/>
      <c r="B44" s="592"/>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590"/>
      <c r="B45" s="592"/>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590"/>
      <c r="B46" s="592"/>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64" t="s">
        <v>96</v>
      </c>
      <c r="B5" s="566" t="s">
        <v>110</v>
      </c>
      <c r="C5" s="576" t="s">
        <v>1537</v>
      </c>
      <c r="D5" s="576" t="s">
        <v>1538</v>
      </c>
      <c r="E5" s="576" t="s">
        <v>86</v>
      </c>
      <c r="F5" s="576" t="s">
        <v>391</v>
      </c>
      <c r="G5" s="576" t="s">
        <v>87</v>
      </c>
      <c r="H5" s="579" t="s">
        <v>99</v>
      </c>
      <c r="I5" s="581"/>
      <c r="J5" s="581"/>
      <c r="K5" s="581"/>
      <c r="L5" s="581"/>
      <c r="M5" s="581"/>
      <c r="N5" s="581"/>
      <c r="O5" s="580"/>
      <c r="P5" s="585" t="s">
        <v>100</v>
      </c>
      <c r="Q5" s="586"/>
      <c r="R5" s="566" t="s">
        <v>102</v>
      </c>
      <c r="S5" s="566" t="s">
        <v>109</v>
      </c>
      <c r="T5" s="566" t="s">
        <v>108</v>
      </c>
      <c r="U5" s="582" t="s">
        <v>88</v>
      </c>
    </row>
    <row r="6" spans="1:36" s="66" customFormat="1" ht="15" customHeight="1" x14ac:dyDescent="0.25">
      <c r="A6" s="564"/>
      <c r="B6" s="564"/>
      <c r="C6" s="577"/>
      <c r="D6" s="577"/>
      <c r="E6" s="577"/>
      <c r="F6" s="577"/>
      <c r="G6" s="577"/>
      <c r="H6" s="579" t="s">
        <v>103</v>
      </c>
      <c r="I6" s="580"/>
      <c r="J6" s="579" t="s">
        <v>104</v>
      </c>
      <c r="K6" s="580"/>
      <c r="L6" s="579" t="s">
        <v>105</v>
      </c>
      <c r="M6" s="580"/>
      <c r="N6" s="579" t="s">
        <v>106</v>
      </c>
      <c r="O6" s="580"/>
      <c r="P6" s="587"/>
      <c r="Q6" s="588"/>
      <c r="R6" s="564"/>
      <c r="S6" s="564"/>
      <c r="T6" s="564"/>
      <c r="U6" s="583"/>
    </row>
    <row r="7" spans="1:36" s="66" customFormat="1" ht="24" customHeight="1" x14ac:dyDescent="0.25">
      <c r="A7" s="565"/>
      <c r="B7" s="565"/>
      <c r="C7" s="578"/>
      <c r="D7" s="578"/>
      <c r="E7" s="578"/>
      <c r="F7" s="578"/>
      <c r="G7" s="578"/>
      <c r="H7" s="441" t="s">
        <v>107</v>
      </c>
      <c r="I7" s="441" t="s">
        <v>12</v>
      </c>
      <c r="J7" s="441" t="s">
        <v>107</v>
      </c>
      <c r="K7" s="441" t="s">
        <v>12</v>
      </c>
      <c r="L7" s="441" t="s">
        <v>107</v>
      </c>
      <c r="M7" s="441" t="s">
        <v>12</v>
      </c>
      <c r="N7" s="441" t="s">
        <v>107</v>
      </c>
      <c r="O7" s="441" t="s">
        <v>12</v>
      </c>
      <c r="P7" s="441" t="s">
        <v>107</v>
      </c>
      <c r="Q7" s="441" t="s">
        <v>12</v>
      </c>
      <c r="R7" s="565"/>
      <c r="S7" s="565"/>
      <c r="T7" s="565"/>
      <c r="U7" s="584"/>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597" t="s">
        <v>1460</v>
      </c>
      <c r="B9" s="592"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598"/>
      <c r="B10" s="592"/>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598"/>
      <c r="B11" s="592"/>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598"/>
      <c r="B12" s="592"/>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598"/>
      <c r="B13" s="592"/>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598"/>
      <c r="B14" s="592"/>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598"/>
      <c r="B15" s="592"/>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599"/>
      <c r="B16" s="592"/>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589" t="s">
        <v>1459</v>
      </c>
      <c r="B17" s="589"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590"/>
      <c r="B18" s="590"/>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590"/>
      <c r="B19" s="590"/>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590"/>
      <c r="B20" s="590"/>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590"/>
      <c r="B21" s="590"/>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590"/>
      <c r="B22" s="591"/>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590"/>
      <c r="B23" s="589"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590"/>
      <c r="B24" s="590"/>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590"/>
      <c r="B25" s="590"/>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590"/>
      <c r="B26" s="590"/>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590"/>
      <c r="B27" s="590"/>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590"/>
      <c r="B28" s="590"/>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590"/>
      <c r="B29" s="592"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590"/>
      <c r="B30" s="592"/>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590"/>
      <c r="B31" s="592"/>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590"/>
      <c r="B32" s="592"/>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590"/>
      <c r="B33" s="592"/>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590"/>
      <c r="B34" s="592"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590"/>
      <c r="B35" s="592"/>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590"/>
      <c r="B36" s="592"/>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590"/>
      <c r="B37" s="592"/>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590"/>
      <c r="B38" s="592"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590"/>
      <c r="B39" s="592"/>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590"/>
      <c r="B40" s="592"/>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590"/>
      <c r="B41" s="592"/>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590"/>
      <c r="B42" s="592"/>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589" t="s">
        <v>1460</v>
      </c>
      <c r="B43" s="592"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590"/>
      <c r="B44" s="592"/>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590"/>
      <c r="B45" s="592"/>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590"/>
      <c r="B46" s="592"/>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590"/>
      <c r="B47" s="592"/>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590"/>
      <c r="B48" s="592"/>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590"/>
      <c r="B49" s="592"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590"/>
      <c r="B50" s="592"/>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590"/>
      <c r="B51" s="592"/>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590"/>
      <c r="B52" s="592"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590"/>
      <c r="B53" s="592"/>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590"/>
      <c r="B54" s="592"/>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590"/>
      <c r="B55" s="592"/>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590"/>
      <c r="B56" s="592"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590"/>
      <c r="B57" s="592"/>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590"/>
      <c r="B58" s="592"/>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590"/>
      <c r="B59" s="592"/>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590"/>
      <c r="B60" s="592"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590"/>
      <c r="B61" s="592"/>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590"/>
      <c r="B62" s="592"/>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590"/>
      <c r="B63" s="592"/>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590"/>
      <c r="B64" s="594"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590"/>
      <c r="B65" s="595"/>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590"/>
      <c r="B66" s="595"/>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590"/>
      <c r="B67" s="596"/>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590"/>
      <c r="B68" s="593"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590"/>
      <c r="B69" s="593"/>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590"/>
      <c r="B70" s="593"/>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590"/>
      <c r="B71" s="594"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590"/>
      <c r="B72" s="595"/>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590"/>
      <c r="B73" s="596"/>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1690</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600" t="s">
        <v>1348</v>
      </c>
      <c r="B3" s="600"/>
      <c r="C3" s="600"/>
      <c r="D3" s="600"/>
      <c r="E3" s="600"/>
      <c r="F3" s="600"/>
      <c r="G3" s="600"/>
      <c r="H3" s="600"/>
      <c r="I3" s="600"/>
      <c r="J3" s="600"/>
      <c r="K3" s="600"/>
      <c r="L3" s="600"/>
      <c r="M3" s="600"/>
      <c r="N3" s="600"/>
      <c r="O3" s="600"/>
      <c r="P3" s="600"/>
      <c r="Q3" s="600"/>
      <c r="R3" s="600"/>
      <c r="S3" s="600"/>
      <c r="T3" s="600"/>
      <c r="U3" s="600"/>
      <c r="V3" s="600"/>
    </row>
    <row r="4" spans="1:22" ht="15" customHeight="1" x14ac:dyDescent="0.25">
      <c r="A4" s="564" t="s">
        <v>96</v>
      </c>
      <c r="B4" s="566" t="s">
        <v>110</v>
      </c>
      <c r="C4" s="576" t="s">
        <v>1537</v>
      </c>
      <c r="D4" s="576" t="s">
        <v>1538</v>
      </c>
      <c r="E4" s="576" t="s">
        <v>86</v>
      </c>
      <c r="F4" s="576" t="s">
        <v>391</v>
      </c>
      <c r="G4" s="576" t="s">
        <v>87</v>
      </c>
      <c r="H4" s="579" t="s">
        <v>99</v>
      </c>
      <c r="I4" s="581"/>
      <c r="J4" s="581"/>
      <c r="K4" s="581"/>
      <c r="L4" s="581"/>
      <c r="M4" s="581"/>
      <c r="N4" s="581"/>
      <c r="O4" s="580"/>
      <c r="P4" s="585" t="s">
        <v>100</v>
      </c>
      <c r="Q4" s="586"/>
      <c r="R4" s="566" t="s">
        <v>101</v>
      </c>
      <c r="S4" s="566" t="s">
        <v>102</v>
      </c>
      <c r="T4" s="566" t="s">
        <v>109</v>
      </c>
      <c r="U4" s="566" t="s">
        <v>108</v>
      </c>
      <c r="V4" s="582" t="s">
        <v>88</v>
      </c>
    </row>
    <row r="5" spans="1:22" ht="15" customHeight="1" x14ac:dyDescent="0.25">
      <c r="A5" s="564"/>
      <c r="B5" s="564"/>
      <c r="C5" s="577"/>
      <c r="D5" s="577"/>
      <c r="E5" s="577"/>
      <c r="F5" s="577"/>
      <c r="G5" s="577"/>
      <c r="H5" s="579" t="s">
        <v>103</v>
      </c>
      <c r="I5" s="580"/>
      <c r="J5" s="579" t="s">
        <v>104</v>
      </c>
      <c r="K5" s="580"/>
      <c r="L5" s="579" t="s">
        <v>105</v>
      </c>
      <c r="M5" s="580"/>
      <c r="N5" s="579" t="s">
        <v>106</v>
      </c>
      <c r="O5" s="580"/>
      <c r="P5" s="587"/>
      <c r="Q5" s="588"/>
      <c r="R5" s="564"/>
      <c r="S5" s="564"/>
      <c r="T5" s="564"/>
      <c r="U5" s="564"/>
      <c r="V5" s="583"/>
    </row>
    <row r="6" spans="1:22" ht="25.5" x14ac:dyDescent="0.25">
      <c r="A6" s="565"/>
      <c r="B6" s="565"/>
      <c r="C6" s="578"/>
      <c r="D6" s="578"/>
      <c r="E6" s="578"/>
      <c r="F6" s="578"/>
      <c r="G6" s="578"/>
      <c r="H6" s="441" t="s">
        <v>107</v>
      </c>
      <c r="I6" s="441" t="s">
        <v>12</v>
      </c>
      <c r="J6" s="441" t="s">
        <v>107</v>
      </c>
      <c r="K6" s="441" t="s">
        <v>12</v>
      </c>
      <c r="L6" s="441" t="s">
        <v>107</v>
      </c>
      <c r="M6" s="441" t="s">
        <v>12</v>
      </c>
      <c r="N6" s="441" t="s">
        <v>107</v>
      </c>
      <c r="O6" s="441" t="s">
        <v>12</v>
      </c>
      <c r="P6" s="441" t="s">
        <v>107</v>
      </c>
      <c r="Q6" s="441" t="s">
        <v>12</v>
      </c>
      <c r="R6" s="565"/>
      <c r="S6" s="565"/>
      <c r="T6" s="565"/>
      <c r="U6" s="565"/>
      <c r="V6" s="584"/>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589" t="s">
        <v>1380</v>
      </c>
      <c r="B8" s="589"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590"/>
      <c r="B9" s="590"/>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590"/>
      <c r="B10" s="590"/>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590"/>
      <c r="B11" s="590"/>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590"/>
      <c r="B12" s="590"/>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590"/>
      <c r="B13" s="590"/>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590"/>
      <c r="B14" s="590"/>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590"/>
      <c r="B15" s="590"/>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590"/>
      <c r="B16" s="590"/>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590"/>
      <c r="B17" s="590"/>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590"/>
      <c r="B18" s="590"/>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590"/>
      <c r="B19" s="590"/>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591"/>
      <c r="B20" s="591"/>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12"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1601</v>
      </c>
      <c r="D1" s="514" t="s">
        <v>1602</v>
      </c>
      <c r="H1" s="284" t="s">
        <v>1383</v>
      </c>
      <c r="J1" s="284"/>
      <c r="K1" s="284"/>
      <c r="M1" s="514" t="s">
        <v>1580</v>
      </c>
      <c r="N1" s="514" t="s">
        <v>1581</v>
      </c>
      <c r="O1" s="514" t="s">
        <v>1582</v>
      </c>
      <c r="P1" s="514" t="s">
        <v>1583</v>
      </c>
      <c r="Q1" s="514" t="s">
        <v>1584</v>
      </c>
      <c r="R1" s="514" t="s">
        <v>1585</v>
      </c>
      <c r="S1" s="514" t="s">
        <v>1586</v>
      </c>
      <c r="T1" s="514" t="s">
        <v>1587</v>
      </c>
      <c r="U1" s="514" t="s">
        <v>1588</v>
      </c>
      <c r="V1" s="514" t="s">
        <v>1589</v>
      </c>
      <c r="W1" s="514" t="s">
        <v>1590</v>
      </c>
      <c r="X1" s="514" t="s">
        <v>1591</v>
      </c>
      <c r="Y1" s="514" t="s">
        <v>1592</v>
      </c>
      <c r="Z1" s="514" t="s">
        <v>1593</v>
      </c>
      <c r="AA1" s="514" t="s">
        <v>1594</v>
      </c>
      <c r="AB1" s="514" t="s">
        <v>1595</v>
      </c>
      <c r="AC1" s="514" t="s">
        <v>1596</v>
      </c>
      <c r="AD1" s="514" t="s">
        <v>1597</v>
      </c>
      <c r="AE1" s="514" t="s">
        <v>1598</v>
      </c>
      <c r="AF1" s="514" t="s">
        <v>1599</v>
      </c>
      <c r="AG1" s="514" t="s">
        <v>1600</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64" t="s">
        <v>96</v>
      </c>
      <c r="B6" s="566" t="s">
        <v>110</v>
      </c>
      <c r="C6" s="576" t="s">
        <v>1537</v>
      </c>
      <c r="D6" s="576" t="s">
        <v>1538</v>
      </c>
      <c r="E6" s="576" t="s">
        <v>86</v>
      </c>
      <c r="F6" s="576" t="s">
        <v>391</v>
      </c>
      <c r="G6" s="576" t="s">
        <v>87</v>
      </c>
      <c r="H6" s="579" t="s">
        <v>99</v>
      </c>
      <c r="I6" s="581"/>
      <c r="J6" s="581"/>
      <c r="K6" s="581"/>
      <c r="L6" s="581"/>
      <c r="M6" s="581"/>
      <c r="N6" s="581"/>
      <c r="O6" s="580"/>
      <c r="P6" s="585" t="s">
        <v>100</v>
      </c>
      <c r="Q6" s="586"/>
      <c r="R6" s="566" t="s">
        <v>102</v>
      </c>
      <c r="S6" s="566" t="s">
        <v>109</v>
      </c>
      <c r="T6" s="566" t="s">
        <v>108</v>
      </c>
      <c r="U6" s="582" t="s">
        <v>88</v>
      </c>
    </row>
    <row r="7" spans="1:33" ht="15" customHeight="1" x14ac:dyDescent="0.25">
      <c r="A7" s="564"/>
      <c r="B7" s="564"/>
      <c r="C7" s="577"/>
      <c r="D7" s="577"/>
      <c r="E7" s="577"/>
      <c r="F7" s="577"/>
      <c r="G7" s="577"/>
      <c r="H7" s="579" t="s">
        <v>103</v>
      </c>
      <c r="I7" s="580"/>
      <c r="J7" s="579" t="s">
        <v>104</v>
      </c>
      <c r="K7" s="580"/>
      <c r="L7" s="579" t="s">
        <v>105</v>
      </c>
      <c r="M7" s="580"/>
      <c r="N7" s="579" t="s">
        <v>106</v>
      </c>
      <c r="O7" s="580"/>
      <c r="P7" s="587"/>
      <c r="Q7" s="588"/>
      <c r="R7" s="564"/>
      <c r="S7" s="564"/>
      <c r="T7" s="564"/>
      <c r="U7" s="583"/>
    </row>
    <row r="8" spans="1:33" ht="25.5" x14ac:dyDescent="0.25">
      <c r="A8" s="565"/>
      <c r="B8" s="565"/>
      <c r="C8" s="578"/>
      <c r="D8" s="578"/>
      <c r="E8" s="578"/>
      <c r="F8" s="578"/>
      <c r="G8" s="578"/>
      <c r="H8" s="441" t="s">
        <v>107</v>
      </c>
      <c r="I8" s="441" t="s">
        <v>12</v>
      </c>
      <c r="J8" s="441" t="s">
        <v>107</v>
      </c>
      <c r="K8" s="441" t="s">
        <v>12</v>
      </c>
      <c r="L8" s="441" t="s">
        <v>107</v>
      </c>
      <c r="M8" s="441" t="s">
        <v>12</v>
      </c>
      <c r="N8" s="441" t="s">
        <v>107</v>
      </c>
      <c r="O8" s="441" t="s">
        <v>12</v>
      </c>
      <c r="P8" s="441" t="s">
        <v>107</v>
      </c>
      <c r="Q8" s="441" t="s">
        <v>12</v>
      </c>
      <c r="R8" s="565"/>
      <c r="S8" s="565"/>
      <c r="T8" s="565"/>
      <c r="U8" s="584"/>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589" t="s">
        <v>1384</v>
      </c>
      <c r="B10" s="589"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590"/>
      <c r="B11" s="590"/>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590"/>
      <c r="B12" s="590"/>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590"/>
      <c r="B13" s="590"/>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590"/>
      <c r="B14" s="590"/>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590"/>
      <c r="B15" s="591"/>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590"/>
      <c r="B16" s="589"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590"/>
      <c r="B17" s="590"/>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590"/>
      <c r="B18" s="590"/>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590"/>
      <c r="B19" s="590"/>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590"/>
      <c r="B20" s="591"/>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590"/>
      <c r="B21" s="589"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590"/>
      <c r="B22" s="590"/>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590"/>
      <c r="B23" s="590"/>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590"/>
      <c r="B24" s="591"/>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590"/>
      <c r="B25" s="592"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590"/>
      <c r="B26" s="592"/>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590"/>
      <c r="B27" s="592"/>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590"/>
      <c r="B28" s="592"/>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591"/>
      <c r="B29" s="592"/>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601" t="s">
        <v>477</v>
      </c>
      <c r="B30" s="602"/>
      <c r="C30" s="602"/>
      <c r="D30" s="602"/>
      <c r="E30" s="602"/>
      <c r="F30" s="602"/>
      <c r="G30" s="602"/>
      <c r="H30" s="602"/>
      <c r="I30" s="602"/>
      <c r="J30" s="602"/>
      <c r="K30" s="602"/>
      <c r="L30" s="602"/>
      <c r="M30" s="602"/>
      <c r="N30" s="602"/>
      <c r="O30" s="602"/>
      <c r="P30" s="602"/>
      <c r="Q30" s="602"/>
      <c r="R30" s="602"/>
      <c r="S30" s="602"/>
      <c r="T30" s="602"/>
      <c r="U30" s="603"/>
    </row>
    <row r="31" spans="1:21" ht="15.75" customHeight="1" x14ac:dyDescent="0.25">
      <c r="A31" s="589" t="s">
        <v>1394</v>
      </c>
      <c r="B31" s="592"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590"/>
      <c r="B32" s="592"/>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590"/>
      <c r="B33" s="592"/>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590"/>
      <c r="B34" s="592"/>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590"/>
      <c r="B35" s="592"/>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591"/>
      <c r="B36" s="592"/>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592" t="s">
        <v>1392</v>
      </c>
      <c r="B37" s="592"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592"/>
      <c r="B38" s="592"/>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592"/>
      <c r="B39" s="592"/>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592"/>
      <c r="B40" s="592"/>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592"/>
      <c r="B41" s="592"/>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592"/>
      <c r="B42" s="592"/>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64" t="s">
        <v>96</v>
      </c>
      <c r="B4" s="566" t="s">
        <v>110</v>
      </c>
      <c r="C4" s="576" t="s">
        <v>1537</v>
      </c>
      <c r="D4" s="576" t="s">
        <v>1538</v>
      </c>
      <c r="E4" s="576" t="s">
        <v>86</v>
      </c>
      <c r="F4" s="576" t="s">
        <v>391</v>
      </c>
      <c r="G4" s="576" t="s">
        <v>87</v>
      </c>
      <c r="H4" s="579" t="s">
        <v>99</v>
      </c>
      <c r="I4" s="581"/>
      <c r="J4" s="581"/>
      <c r="K4" s="581"/>
      <c r="L4" s="581"/>
      <c r="M4" s="581"/>
      <c r="N4" s="581"/>
      <c r="O4" s="580"/>
      <c r="P4" s="585" t="s">
        <v>100</v>
      </c>
      <c r="Q4" s="586"/>
      <c r="R4" s="566" t="s">
        <v>102</v>
      </c>
      <c r="S4" s="566" t="s">
        <v>109</v>
      </c>
      <c r="T4" s="566" t="s">
        <v>108</v>
      </c>
      <c r="U4" s="582" t="s">
        <v>88</v>
      </c>
    </row>
    <row r="5" spans="1:21" s="66" customFormat="1" ht="15" customHeight="1" x14ac:dyDescent="0.25">
      <c r="A5" s="564"/>
      <c r="B5" s="564"/>
      <c r="C5" s="577"/>
      <c r="D5" s="577"/>
      <c r="E5" s="577"/>
      <c r="F5" s="577"/>
      <c r="G5" s="577"/>
      <c r="H5" s="579" t="s">
        <v>103</v>
      </c>
      <c r="I5" s="580"/>
      <c r="J5" s="579" t="s">
        <v>104</v>
      </c>
      <c r="K5" s="580"/>
      <c r="L5" s="579" t="s">
        <v>105</v>
      </c>
      <c r="M5" s="580"/>
      <c r="N5" s="579" t="s">
        <v>106</v>
      </c>
      <c r="O5" s="580"/>
      <c r="P5" s="587"/>
      <c r="Q5" s="588"/>
      <c r="R5" s="564"/>
      <c r="S5" s="564"/>
      <c r="T5" s="564"/>
      <c r="U5" s="583"/>
    </row>
    <row r="6" spans="1:21" s="67" customFormat="1" ht="25.5" x14ac:dyDescent="0.25">
      <c r="A6" s="565"/>
      <c r="B6" s="565"/>
      <c r="C6" s="578"/>
      <c r="D6" s="578"/>
      <c r="E6" s="578"/>
      <c r="F6" s="578"/>
      <c r="G6" s="578"/>
      <c r="H6" s="441" t="s">
        <v>107</v>
      </c>
      <c r="I6" s="441" t="s">
        <v>12</v>
      </c>
      <c r="J6" s="441" t="s">
        <v>107</v>
      </c>
      <c r="K6" s="441" t="s">
        <v>12</v>
      </c>
      <c r="L6" s="441" t="s">
        <v>107</v>
      </c>
      <c r="M6" s="441" t="s">
        <v>12</v>
      </c>
      <c r="N6" s="441" t="s">
        <v>107</v>
      </c>
      <c r="O6" s="441" t="s">
        <v>12</v>
      </c>
      <c r="P6" s="441" t="s">
        <v>107</v>
      </c>
      <c r="Q6" s="441" t="s">
        <v>12</v>
      </c>
      <c r="R6" s="565"/>
      <c r="S6" s="565"/>
      <c r="T6" s="565"/>
      <c r="U6" s="584"/>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604" t="s">
        <v>1398</v>
      </c>
      <c r="B8" s="604"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604"/>
      <c r="B9" s="604"/>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604"/>
      <c r="B10" s="604"/>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604"/>
      <c r="B11" s="604"/>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604"/>
      <c r="B12" s="604"/>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604"/>
      <c r="B13" s="604"/>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604"/>
      <c r="B14" s="604"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604"/>
      <c r="B15" s="604"/>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604"/>
      <c r="B16" s="604"/>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604"/>
      <c r="B17" s="604"/>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604"/>
      <c r="B18" s="604"/>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604"/>
      <c r="B19" s="604"/>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604"/>
      <c r="B20" s="604"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604"/>
      <c r="B21" s="604"/>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604"/>
      <c r="B22" s="604"/>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604"/>
      <c r="B23" s="604"/>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604"/>
      <c r="B24" s="604"/>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604"/>
      <c r="B25" s="604"/>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604"/>
      <c r="B26" s="604"/>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64" t="s">
        <v>96</v>
      </c>
      <c r="B3" s="566" t="s">
        <v>110</v>
      </c>
      <c r="C3" s="576" t="s">
        <v>1537</v>
      </c>
      <c r="D3" s="576" t="s">
        <v>1538</v>
      </c>
      <c r="E3" s="576" t="s">
        <v>86</v>
      </c>
      <c r="F3" s="576" t="s">
        <v>391</v>
      </c>
      <c r="G3" s="576" t="s">
        <v>87</v>
      </c>
      <c r="H3" s="579" t="s">
        <v>99</v>
      </c>
      <c r="I3" s="581"/>
      <c r="J3" s="581"/>
      <c r="K3" s="581"/>
      <c r="L3" s="581"/>
      <c r="M3" s="581"/>
      <c r="N3" s="581"/>
      <c r="O3" s="580"/>
      <c r="P3" s="585" t="s">
        <v>100</v>
      </c>
      <c r="Q3" s="586"/>
      <c r="R3" s="566" t="s">
        <v>101</v>
      </c>
      <c r="S3" s="566" t="s">
        <v>102</v>
      </c>
      <c r="T3" s="566" t="s">
        <v>109</v>
      </c>
      <c r="U3" s="566" t="s">
        <v>108</v>
      </c>
      <c r="V3" s="582" t="s">
        <v>88</v>
      </c>
    </row>
    <row r="4" spans="1:22" ht="15" customHeight="1" x14ac:dyDescent="0.25">
      <c r="A4" s="564"/>
      <c r="B4" s="564"/>
      <c r="C4" s="577"/>
      <c r="D4" s="577"/>
      <c r="E4" s="577"/>
      <c r="F4" s="577"/>
      <c r="G4" s="577"/>
      <c r="H4" s="579" t="s">
        <v>103</v>
      </c>
      <c r="I4" s="580"/>
      <c r="J4" s="579" t="s">
        <v>104</v>
      </c>
      <c r="K4" s="580"/>
      <c r="L4" s="579" t="s">
        <v>105</v>
      </c>
      <c r="M4" s="580"/>
      <c r="N4" s="579" t="s">
        <v>106</v>
      </c>
      <c r="O4" s="580"/>
      <c r="P4" s="587"/>
      <c r="Q4" s="588"/>
      <c r="R4" s="564"/>
      <c r="S4" s="564"/>
      <c r="T4" s="564"/>
      <c r="U4" s="564"/>
      <c r="V4" s="583"/>
    </row>
    <row r="5" spans="1:22" ht="25.5" x14ac:dyDescent="0.25">
      <c r="A5" s="565"/>
      <c r="B5" s="565"/>
      <c r="C5" s="578"/>
      <c r="D5" s="578"/>
      <c r="E5" s="578"/>
      <c r="F5" s="578"/>
      <c r="G5" s="578"/>
      <c r="H5" s="441" t="s">
        <v>107</v>
      </c>
      <c r="I5" s="441" t="s">
        <v>12</v>
      </c>
      <c r="J5" s="441" t="s">
        <v>107</v>
      </c>
      <c r="K5" s="441" t="s">
        <v>12</v>
      </c>
      <c r="L5" s="441" t="s">
        <v>107</v>
      </c>
      <c r="M5" s="441" t="s">
        <v>12</v>
      </c>
      <c r="N5" s="441" t="s">
        <v>107</v>
      </c>
      <c r="O5" s="441" t="s">
        <v>12</v>
      </c>
      <c r="P5" s="441" t="s">
        <v>107</v>
      </c>
      <c r="Q5" s="441" t="s">
        <v>12</v>
      </c>
      <c r="R5" s="565"/>
      <c r="S5" s="565"/>
      <c r="T5" s="565"/>
      <c r="U5" s="565"/>
      <c r="V5" s="584"/>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592" t="s">
        <v>1435</v>
      </c>
      <c r="B7" s="589"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592"/>
      <c r="B8" s="590"/>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592"/>
      <c r="B9" s="590"/>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592"/>
      <c r="B10" s="590"/>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592"/>
      <c r="B11" s="590"/>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592"/>
      <c r="B12" s="591"/>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590" t="s">
        <v>1436</v>
      </c>
      <c r="B13" s="589"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590"/>
      <c r="B14" s="590"/>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590"/>
      <c r="B15" s="590"/>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590"/>
      <c r="B16" s="590"/>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590"/>
      <c r="B17" s="590"/>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590"/>
      <c r="B18" s="590"/>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591"/>
      <c r="B19" s="591"/>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589" t="s">
        <v>1438</v>
      </c>
      <c r="B20" s="589"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590"/>
      <c r="B21" s="590"/>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590"/>
      <c r="B22" s="590"/>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590"/>
      <c r="B23" s="590"/>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590"/>
      <c r="B24" s="590"/>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590"/>
      <c r="B25" s="590"/>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591"/>
      <c r="B26" s="591"/>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589" t="s">
        <v>1440</v>
      </c>
      <c r="B27" s="589"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590"/>
      <c r="B28" s="590"/>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590"/>
      <c r="B29" s="590"/>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590"/>
      <c r="B30" s="590"/>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590"/>
      <c r="B31" s="590"/>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590"/>
      <c r="B32" s="590"/>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591"/>
      <c r="B33" s="591"/>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1610</v>
      </c>
      <c r="D1" s="512"/>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605" t="s">
        <v>1406</v>
      </c>
      <c r="B3" s="605"/>
      <c r="C3" s="605"/>
      <c r="D3" s="605"/>
      <c r="E3" s="605"/>
      <c r="F3" s="605"/>
      <c r="G3" s="605"/>
      <c r="H3" s="605"/>
      <c r="I3" s="605"/>
      <c r="J3" s="605"/>
      <c r="K3" s="605"/>
      <c r="L3" s="605"/>
      <c r="M3" s="605"/>
      <c r="N3" s="605"/>
      <c r="O3" s="605"/>
      <c r="P3" s="605"/>
      <c r="Q3" s="605"/>
      <c r="R3" s="605"/>
      <c r="S3" s="605"/>
      <c r="T3" s="605"/>
      <c r="U3" s="605"/>
    </row>
    <row r="4" spans="1:21" ht="15" customHeight="1" x14ac:dyDescent="0.25">
      <c r="A4" s="564" t="s">
        <v>96</v>
      </c>
      <c r="B4" s="566" t="s">
        <v>110</v>
      </c>
      <c r="C4" s="576" t="s">
        <v>1537</v>
      </c>
      <c r="D4" s="576" t="s">
        <v>1538</v>
      </c>
      <c r="E4" s="576" t="s">
        <v>86</v>
      </c>
      <c r="F4" s="576" t="s">
        <v>391</v>
      </c>
      <c r="G4" s="576" t="s">
        <v>87</v>
      </c>
      <c r="H4" s="579" t="s">
        <v>99</v>
      </c>
      <c r="I4" s="581"/>
      <c r="J4" s="581"/>
      <c r="K4" s="581"/>
      <c r="L4" s="581"/>
      <c r="M4" s="581"/>
      <c r="N4" s="581"/>
      <c r="O4" s="580"/>
      <c r="P4" s="585" t="s">
        <v>100</v>
      </c>
      <c r="Q4" s="586"/>
      <c r="R4" s="566" t="s">
        <v>102</v>
      </c>
      <c r="S4" s="566" t="s">
        <v>109</v>
      </c>
      <c r="T4" s="566" t="s">
        <v>108</v>
      </c>
      <c r="U4" s="582" t="s">
        <v>88</v>
      </c>
    </row>
    <row r="5" spans="1:21" ht="15" customHeight="1" x14ac:dyDescent="0.25">
      <c r="A5" s="564"/>
      <c r="B5" s="564"/>
      <c r="C5" s="577"/>
      <c r="D5" s="577"/>
      <c r="E5" s="577"/>
      <c r="F5" s="577"/>
      <c r="G5" s="577"/>
      <c r="H5" s="579" t="s">
        <v>103</v>
      </c>
      <c r="I5" s="580"/>
      <c r="J5" s="579" t="s">
        <v>104</v>
      </c>
      <c r="K5" s="580"/>
      <c r="L5" s="579" t="s">
        <v>105</v>
      </c>
      <c r="M5" s="580"/>
      <c r="N5" s="579" t="s">
        <v>106</v>
      </c>
      <c r="O5" s="580"/>
      <c r="P5" s="587"/>
      <c r="Q5" s="588"/>
      <c r="R5" s="564"/>
      <c r="S5" s="564"/>
      <c r="T5" s="564"/>
      <c r="U5" s="583"/>
    </row>
    <row r="6" spans="1:21" ht="25.5" x14ac:dyDescent="0.25">
      <c r="A6" s="565"/>
      <c r="B6" s="565"/>
      <c r="C6" s="578"/>
      <c r="D6" s="578"/>
      <c r="E6" s="578"/>
      <c r="F6" s="578"/>
      <c r="G6" s="578"/>
      <c r="H6" s="441" t="s">
        <v>107</v>
      </c>
      <c r="I6" s="441" t="s">
        <v>12</v>
      </c>
      <c r="J6" s="441" t="s">
        <v>107</v>
      </c>
      <c r="K6" s="441" t="s">
        <v>12</v>
      </c>
      <c r="L6" s="441" t="s">
        <v>107</v>
      </c>
      <c r="M6" s="441" t="s">
        <v>12</v>
      </c>
      <c r="N6" s="441" t="s">
        <v>107</v>
      </c>
      <c r="O6" s="441" t="s">
        <v>12</v>
      </c>
      <c r="P6" s="441" t="s">
        <v>107</v>
      </c>
      <c r="Q6" s="441" t="s">
        <v>12</v>
      </c>
      <c r="R6" s="565"/>
      <c r="S6" s="565"/>
      <c r="T6" s="565"/>
      <c r="U6" s="584"/>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606" t="s">
        <v>1406</v>
      </c>
      <c r="B8" s="606"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607"/>
      <c r="B9" s="607"/>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607"/>
      <c r="B10" s="607"/>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607"/>
      <c r="B11" s="607"/>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607"/>
      <c r="B12" s="607"/>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607"/>
      <c r="B13" s="607"/>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607"/>
      <c r="B14" s="607"/>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607"/>
      <c r="B15" s="607"/>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607"/>
      <c r="B16" s="607"/>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607"/>
      <c r="B17" s="607"/>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607"/>
      <c r="B18" s="607"/>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607"/>
      <c r="B19" s="607"/>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608"/>
      <c r="B20" s="608"/>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F8" sqref="F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56" t="s">
        <v>1368</v>
      </c>
      <c r="I2" s="556"/>
    </row>
    <row r="3" spans="2:11" ht="19.5" thickBot="1" x14ac:dyDescent="0.3">
      <c r="B3" s="81" t="s">
        <v>21</v>
      </c>
      <c r="C3" s="81" t="s">
        <v>390</v>
      </c>
      <c r="H3" s="423" t="s">
        <v>389</v>
      </c>
      <c r="I3" s="424" t="s">
        <v>390</v>
      </c>
    </row>
    <row r="4" spans="2:11" ht="18.75" x14ac:dyDescent="0.25">
      <c r="B4" s="82" t="s">
        <v>121</v>
      </c>
      <c r="C4" s="201">
        <f>'1. TALLERES SEMINARIOS'!D5</f>
        <v>0</v>
      </c>
      <c r="H4" s="416" t="s">
        <v>1356</v>
      </c>
      <c r="I4" s="419">
        <f>'1. Desarrollo e Innov. Curricu.'!Q28</f>
        <v>0</v>
      </c>
    </row>
    <row r="5" spans="2:11" ht="18.75" x14ac:dyDescent="0.25">
      <c r="B5" s="82" t="s">
        <v>414</v>
      </c>
      <c r="C5" s="201">
        <f>'2. CONTRATACION DE PERSONAL'!D5</f>
        <v>0</v>
      </c>
      <c r="H5" s="417" t="s">
        <v>1358</v>
      </c>
      <c r="I5" s="420">
        <f>'2. Investigación Científica'!Q47</f>
        <v>0</v>
      </c>
    </row>
    <row r="6" spans="2:11" ht="18.75" x14ac:dyDescent="0.25">
      <c r="B6" s="82" t="s">
        <v>125</v>
      </c>
      <c r="C6" s="201">
        <f>'3. EQUIPO DE OFICINA'!D5</f>
        <v>228008</v>
      </c>
      <c r="H6" s="417" t="s">
        <v>470</v>
      </c>
      <c r="I6" s="420">
        <f>'3. Vinculación Univ. Sociedad'!Q74</f>
        <v>0</v>
      </c>
    </row>
    <row r="7" spans="2:11" ht="19.5" thickBot="1" x14ac:dyDescent="0.3">
      <c r="B7" s="82" t="s">
        <v>415</v>
      </c>
      <c r="C7" s="201">
        <f>'4. EQUIPO TECNOLÓGICOS'!D5</f>
        <v>888700</v>
      </c>
      <c r="E7" s="427" t="s">
        <v>118</v>
      </c>
      <c r="F7" s="436" t="s">
        <v>1482</v>
      </c>
      <c r="H7" s="417" t="s">
        <v>1357</v>
      </c>
      <c r="I7" s="420">
        <f>'4. Docencia y Profesorado Univ.'!Q21</f>
        <v>0</v>
      </c>
    </row>
    <row r="8" spans="2:11" ht="18.75" x14ac:dyDescent="0.25">
      <c r="B8" s="82" t="s">
        <v>126</v>
      </c>
      <c r="C8" s="201">
        <f>'5. ACTIVIDADES ESPECIALES'!D5</f>
        <v>6871337.2960000001</v>
      </c>
      <c r="E8" s="432" t="s">
        <v>1484</v>
      </c>
      <c r="F8" s="433">
        <f>Presupuesto!D566</f>
        <v>7099345.2960000001</v>
      </c>
      <c r="H8" s="417" t="s">
        <v>1359</v>
      </c>
      <c r="I8" s="420">
        <f>'5. Estudiantes y Graduados'!Q43</f>
        <v>0</v>
      </c>
    </row>
    <row r="9" spans="2:11" ht="19.5" thickBot="1" x14ac:dyDescent="0.3">
      <c r="B9" s="92" t="s">
        <v>385</v>
      </c>
      <c r="C9" s="83">
        <f>'6. Becas'!D5</f>
        <v>0</v>
      </c>
      <c r="E9" s="434" t="s">
        <v>1506</v>
      </c>
      <c r="F9" s="435">
        <f>Presupuesto!E566</f>
        <v>888700</v>
      </c>
      <c r="H9" s="417" t="s">
        <v>471</v>
      </c>
      <c r="I9" s="420">
        <f>'6. Gestión del Conocimiento'!Q27</f>
        <v>0</v>
      </c>
    </row>
    <row r="10" spans="2:11" ht="19.5" thickBot="1" x14ac:dyDescent="0.3">
      <c r="B10" s="92" t="s">
        <v>386</v>
      </c>
      <c r="C10" s="83">
        <f>'7. Infraestructura'!D5</f>
        <v>0</v>
      </c>
      <c r="E10" s="437" t="s">
        <v>1483</v>
      </c>
      <c r="F10" s="438">
        <f>Presupuesto!F566</f>
        <v>7988045.2960000001</v>
      </c>
      <c r="G10" s="111"/>
      <c r="H10" s="417" t="s">
        <v>1360</v>
      </c>
      <c r="I10" s="421">
        <f>'7. Lo Esencial de la Reforma U.'!Q34</f>
        <v>0</v>
      </c>
    </row>
    <row r="11" spans="2:11" ht="18.75" x14ac:dyDescent="0.25">
      <c r="B11" s="82" t="s">
        <v>417</v>
      </c>
      <c r="C11" s="83">
        <f>'8. Venta de Servicios'!D5</f>
        <v>0</v>
      </c>
      <c r="E11" s="439" t="s">
        <v>404</v>
      </c>
      <c r="F11" s="440">
        <f>Presupuesto!AR566</f>
        <v>7988045.2960000001</v>
      </c>
      <c r="G11" s="111"/>
      <c r="H11" s="417" t="s">
        <v>1362</v>
      </c>
      <c r="I11" s="421">
        <f>'8. Cultura de Inno. Insti...'!Q21</f>
        <v>0</v>
      </c>
    </row>
    <row r="12" spans="2:11" ht="18.75" x14ac:dyDescent="0.25">
      <c r="B12" s="92"/>
      <c r="C12" s="83"/>
      <c r="F12" s="111"/>
      <c r="G12" s="111"/>
      <c r="H12" s="417" t="s">
        <v>1477</v>
      </c>
      <c r="I12" s="421">
        <f>'9. Asegura. de la Calid. y M'!Q36</f>
        <v>0</v>
      </c>
      <c r="K12" s="156"/>
    </row>
    <row r="13" spans="2:11" ht="24" thickBot="1" x14ac:dyDescent="0.3">
      <c r="B13" s="84" t="s">
        <v>124</v>
      </c>
      <c r="C13" s="431">
        <f>SUM(C4:C12)</f>
        <v>7988045.2960000001</v>
      </c>
      <c r="F13" s="111"/>
      <c r="G13" s="111"/>
      <c r="H13" s="418" t="s">
        <v>1453</v>
      </c>
      <c r="I13" s="422">
        <f>'10. Posgrado'!Q43</f>
        <v>0</v>
      </c>
    </row>
    <row r="14" spans="2:11" ht="23.25" x14ac:dyDescent="0.25">
      <c r="B14" s="84"/>
      <c r="C14" s="85"/>
      <c r="F14" s="111"/>
      <c r="G14" s="111"/>
      <c r="H14" s="425" t="s">
        <v>124</v>
      </c>
      <c r="I14" s="426">
        <f>SUM(I4:I13)</f>
        <v>0</v>
      </c>
    </row>
    <row r="15" spans="2:11" ht="15.75" x14ac:dyDescent="0.25">
      <c r="F15" s="111"/>
      <c r="G15" s="111"/>
      <c r="H15" s="557"/>
      <c r="I15" s="557"/>
    </row>
    <row r="16" spans="2:11" ht="16.5" thickBot="1" x14ac:dyDescent="0.3">
      <c r="F16" s="111"/>
      <c r="G16" s="111"/>
      <c r="H16" s="558" t="s">
        <v>1370</v>
      </c>
      <c r="I16" s="558"/>
    </row>
    <row r="17" spans="2:15" ht="15.75" thickBot="1" x14ac:dyDescent="0.3">
      <c r="F17" s="111"/>
      <c r="G17" s="111"/>
      <c r="H17" s="427" t="s">
        <v>389</v>
      </c>
      <c r="I17" s="428" t="s">
        <v>390</v>
      </c>
      <c r="J17" s="196"/>
    </row>
    <row r="18" spans="2:15" x14ac:dyDescent="0.25">
      <c r="H18" s="480" t="s">
        <v>1363</v>
      </c>
      <c r="I18" s="481">
        <f>'11. Gestion Administrativa'!Q39</f>
        <v>1764708</v>
      </c>
      <c r="J18" s="196"/>
    </row>
    <row r="19" spans="2:15" x14ac:dyDescent="0.25">
      <c r="H19" s="482" t="s">
        <v>1364</v>
      </c>
      <c r="I19" s="483">
        <f>'12. Gestión del Talento Humano'!Q21</f>
        <v>391337.29599999997</v>
      </c>
      <c r="J19" s="196"/>
    </row>
    <row r="20" spans="2:15" x14ac:dyDescent="0.25">
      <c r="B20" s="474" t="s">
        <v>1504</v>
      </c>
      <c r="C20" s="475">
        <v>22.584900000000001</v>
      </c>
      <c r="D20" s="474" t="s">
        <v>1536</v>
      </c>
      <c r="E20" s="476"/>
      <c r="H20" s="482" t="s">
        <v>1365</v>
      </c>
      <c r="I20" s="483">
        <f>'13. Gestión Académica'!Q21</f>
        <v>0</v>
      </c>
      <c r="J20" s="196"/>
    </row>
    <row r="21" spans="2:15" x14ac:dyDescent="0.25">
      <c r="H21" s="482" t="s">
        <v>1366</v>
      </c>
      <c r="I21" s="483">
        <f>'14. Internacional... de la E.S.'!Q36</f>
        <v>0</v>
      </c>
      <c r="J21" s="196"/>
    </row>
    <row r="22" spans="2:15" x14ac:dyDescent="0.25">
      <c r="H22" s="484" t="s">
        <v>1367</v>
      </c>
      <c r="I22" s="485">
        <f>'15. Gobernabilidad y Proceso...'!Q29</f>
        <v>0</v>
      </c>
      <c r="J22" s="196"/>
    </row>
    <row r="23" spans="2:15" x14ac:dyDescent="0.25">
      <c r="H23" s="486" t="s">
        <v>1478</v>
      </c>
      <c r="I23" s="487">
        <f>'16. Desa. del Sistema Educ.Sup.'!Q70</f>
        <v>0</v>
      </c>
      <c r="J23" s="196"/>
    </row>
    <row r="24" spans="2:15" s="466" customFormat="1" ht="15.75" thickBot="1" x14ac:dyDescent="0.3">
      <c r="H24" s="488" t="s">
        <v>1513</v>
      </c>
      <c r="I24" s="489">
        <f>'17. Gestión TIC'!Q74</f>
        <v>0</v>
      </c>
      <c r="J24" s="196"/>
    </row>
    <row r="25" spans="2:15" ht="15.75" thickBot="1" x14ac:dyDescent="0.3">
      <c r="H25" s="478" t="s">
        <v>124</v>
      </c>
      <c r="I25" s="479">
        <f>SUM(I18:I24)</f>
        <v>2156045.2960000001</v>
      </c>
    </row>
    <row r="26" spans="2:15" ht="15.75" thickBot="1" x14ac:dyDescent="0.3"/>
    <row r="27" spans="2:15" ht="15.75" thickBot="1" x14ac:dyDescent="0.3">
      <c r="H27" s="429" t="s">
        <v>1369</v>
      </c>
      <c r="I27" s="430">
        <f>I14+I25</f>
        <v>2156045.2960000001</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0</v>
      </c>
      <c r="D57" s="237">
        <f>SUM(D40:D56)</f>
        <v>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2</v>
      </c>
      <c r="D89" s="83">
        <f>SUMIF('4. EQUIPO TECNOLÓGICOS'!$C:$C,'Cuadro Resumen'!$B$86:$B$102,'4. EQUIPO TECNOLÓGICOS'!F:F)</f>
        <v>30000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1</v>
      </c>
      <c r="D95" s="83">
        <f>SUMIF('4. EQUIPO TECNOLÓGICOS'!$C:$C,'Cuadro Resumen'!$B$86:$B$102,'4. EQUIPO TECNOLÓGICOS'!F:F)</f>
        <v>15000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3</v>
      </c>
      <c r="D99" s="83">
        <f>SUMIF('4. EQUIPO TECNOLÓGICOS'!$C:$C,'Cuadro Resumen'!$B$86:$B$102,'4. EQUIPO TECNOLÓGICOS'!F:F)</f>
        <v>4500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6</v>
      </c>
      <c r="D101" s="83">
        <f>SUMIF('4. EQUIPO TECNOLÓGICOS'!$C:$C,'Cuadro Resumen'!$B$86:$B$102,'4. EQUIPO TECNOLÓGICOS'!F:F)</f>
        <v>3000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12</v>
      </c>
      <c r="D103" s="85">
        <f>SUM(D86:D102)</f>
        <v>52500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559" t="s">
        <v>1497</v>
      </c>
      <c r="C198" s="559"/>
      <c r="D198" s="559"/>
      <c r="E198" s="559"/>
      <c r="F198" s="559"/>
    </row>
    <row r="199" spans="2:9" hidden="1" x14ac:dyDescent="0.25">
      <c r="B199" s="454" t="s">
        <v>1498</v>
      </c>
      <c r="C199" s="453" t="s">
        <v>1499</v>
      </c>
      <c r="D199" s="453" t="s">
        <v>1499</v>
      </c>
      <c r="E199" s="453" t="s">
        <v>1500</v>
      </c>
      <c r="F199" s="453" t="s">
        <v>1500</v>
      </c>
    </row>
    <row r="200" spans="2:9" hidden="1" x14ac:dyDescent="0.25">
      <c r="B200" s="452"/>
      <c r="C200" s="452" t="s">
        <v>1501</v>
      </c>
      <c r="D200" s="452" t="s">
        <v>1502</v>
      </c>
      <c r="E200" s="452" t="s">
        <v>1501</v>
      </c>
      <c r="F200" s="452" t="s">
        <v>1502</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1503</v>
      </c>
      <c r="C205" s="451">
        <v>145</v>
      </c>
      <c r="D205" s="451">
        <v>135</v>
      </c>
      <c r="E205" s="451">
        <v>185</v>
      </c>
      <c r="F205" s="451">
        <v>170</v>
      </c>
    </row>
    <row r="206" spans="2:9" hidden="1" x14ac:dyDescent="0.25">
      <c r="B206" s="449"/>
      <c r="C206" s="449"/>
      <c r="D206" s="449"/>
      <c r="E206" s="449"/>
      <c r="F206" s="449"/>
    </row>
    <row r="207" spans="2:9" hidden="1" x14ac:dyDescent="0.25">
      <c r="B207" s="560" t="s">
        <v>1504</v>
      </c>
      <c r="C207" s="560"/>
      <c r="D207" s="560"/>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59" t="s">
        <v>1497</v>
      </c>
      <c r="C210" s="559"/>
      <c r="D210" s="559"/>
      <c r="E210" s="559"/>
      <c r="F210" s="559"/>
    </row>
    <row r="211" spans="2:9" hidden="1" x14ac:dyDescent="0.25">
      <c r="B211" s="454" t="s">
        <v>1498</v>
      </c>
      <c r="C211" s="453" t="s">
        <v>1499</v>
      </c>
      <c r="D211" s="453" t="s">
        <v>1499</v>
      </c>
      <c r="E211" s="453" t="s">
        <v>1500</v>
      </c>
      <c r="F211" s="453" t="s">
        <v>1500</v>
      </c>
    </row>
    <row r="212" spans="2:9" hidden="1" x14ac:dyDescent="0.25">
      <c r="B212" s="452"/>
      <c r="C212" s="452" t="s">
        <v>1501</v>
      </c>
      <c r="D212" s="452" t="s">
        <v>1502</v>
      </c>
      <c r="E212" s="452" t="s">
        <v>1501</v>
      </c>
      <c r="F212" s="452" t="s">
        <v>1502</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1503</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24"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605" t="s">
        <v>1401</v>
      </c>
      <c r="B3" s="605"/>
      <c r="C3" s="605"/>
      <c r="D3" s="605"/>
      <c r="E3" s="605"/>
      <c r="F3" s="605"/>
      <c r="G3" s="605"/>
      <c r="H3" s="605"/>
      <c r="I3" s="605"/>
      <c r="J3" s="605"/>
      <c r="K3" s="605"/>
      <c r="L3" s="605"/>
      <c r="M3" s="605"/>
      <c r="N3" s="605"/>
      <c r="O3" s="605"/>
      <c r="P3" s="605"/>
      <c r="Q3" s="605"/>
      <c r="R3" s="605"/>
      <c r="S3" s="605"/>
      <c r="T3" s="605"/>
      <c r="U3" s="605"/>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x14ac:dyDescent="0.25">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64" t="s">
        <v>96</v>
      </c>
      <c r="B6" s="566" t="s">
        <v>110</v>
      </c>
      <c r="C6" s="576" t="s">
        <v>1537</v>
      </c>
      <c r="D6" s="576" t="s">
        <v>1538</v>
      </c>
      <c r="E6" s="576" t="s">
        <v>86</v>
      </c>
      <c r="F6" s="576" t="s">
        <v>391</v>
      </c>
      <c r="G6" s="576" t="s">
        <v>87</v>
      </c>
      <c r="H6" s="579" t="s">
        <v>99</v>
      </c>
      <c r="I6" s="581"/>
      <c r="J6" s="581"/>
      <c r="K6" s="581"/>
      <c r="L6" s="581"/>
      <c r="M6" s="581"/>
      <c r="N6" s="581"/>
      <c r="O6" s="580"/>
      <c r="P6" s="585" t="s">
        <v>100</v>
      </c>
      <c r="Q6" s="586"/>
      <c r="R6" s="566" t="s">
        <v>102</v>
      </c>
      <c r="S6" s="566" t="s">
        <v>109</v>
      </c>
      <c r="T6" s="566" t="s">
        <v>108</v>
      </c>
      <c r="U6" s="582" t="s">
        <v>88</v>
      </c>
    </row>
    <row r="7" spans="1:23" ht="15" customHeight="1" x14ac:dyDescent="0.25">
      <c r="A7" s="564"/>
      <c r="B7" s="564"/>
      <c r="C7" s="577"/>
      <c r="D7" s="577"/>
      <c r="E7" s="577"/>
      <c r="F7" s="577"/>
      <c r="G7" s="577"/>
      <c r="H7" s="579" t="s">
        <v>103</v>
      </c>
      <c r="I7" s="580"/>
      <c r="J7" s="579" t="s">
        <v>104</v>
      </c>
      <c r="K7" s="580"/>
      <c r="L7" s="579" t="s">
        <v>105</v>
      </c>
      <c r="M7" s="580"/>
      <c r="N7" s="579" t="s">
        <v>106</v>
      </c>
      <c r="O7" s="580"/>
      <c r="P7" s="587"/>
      <c r="Q7" s="588"/>
      <c r="R7" s="564"/>
      <c r="S7" s="564"/>
      <c r="T7" s="564"/>
      <c r="U7" s="583"/>
    </row>
    <row r="8" spans="1:23" ht="25.5" x14ac:dyDescent="0.25">
      <c r="A8" s="565"/>
      <c r="B8" s="565"/>
      <c r="C8" s="578"/>
      <c r="D8" s="578"/>
      <c r="E8" s="578"/>
      <c r="F8" s="578"/>
      <c r="G8" s="578"/>
      <c r="H8" s="441" t="s">
        <v>107</v>
      </c>
      <c r="I8" s="441" t="s">
        <v>12</v>
      </c>
      <c r="J8" s="441" t="s">
        <v>107</v>
      </c>
      <c r="K8" s="441" t="s">
        <v>12</v>
      </c>
      <c r="L8" s="441" t="s">
        <v>107</v>
      </c>
      <c r="M8" s="441" t="s">
        <v>12</v>
      </c>
      <c r="N8" s="441" t="s">
        <v>107</v>
      </c>
      <c r="O8" s="441" t="s">
        <v>12</v>
      </c>
      <c r="P8" s="441" t="s">
        <v>107</v>
      </c>
      <c r="Q8" s="441" t="s">
        <v>12</v>
      </c>
      <c r="R8" s="565"/>
      <c r="S8" s="565"/>
      <c r="T8" s="565"/>
      <c r="U8" s="584"/>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606" t="s">
        <v>1401</v>
      </c>
      <c r="B10" s="606"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607"/>
      <c r="B11" s="607"/>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607"/>
      <c r="B12" s="607"/>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607"/>
      <c r="B13" s="607"/>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607"/>
      <c r="B14" s="607"/>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608"/>
      <c r="B15" s="608"/>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606" t="s">
        <v>1400</v>
      </c>
      <c r="B16" s="606"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607"/>
      <c r="B17" s="607"/>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607"/>
      <c r="B18" s="607"/>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607"/>
      <c r="B19" s="607"/>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607"/>
      <c r="B20" s="607"/>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607"/>
      <c r="B21" s="607"/>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607"/>
      <c r="B22" s="607"/>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607"/>
      <c r="B23" s="607"/>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607"/>
      <c r="B24" s="607"/>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609" t="s">
        <v>1476</v>
      </c>
      <c r="B25" s="609"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609"/>
      <c r="B26" s="609"/>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609"/>
      <c r="B27" s="609"/>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609"/>
      <c r="B28" s="609"/>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609"/>
      <c r="B29" s="609"/>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609"/>
      <c r="B30" s="609"/>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609"/>
      <c r="B31" s="609"/>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609"/>
      <c r="B32" s="609"/>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609"/>
      <c r="B33" s="609"/>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609"/>
      <c r="B34" s="609"/>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609"/>
      <c r="B35" s="609"/>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x14ac:dyDescent="0.25">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10" activePane="bottomLeft" state="frozen"/>
      <selection activeCell="A7" sqref="A7"/>
      <selection pane="bottomLeft" activeCell="C50" sqref="C50:C70"/>
    </sheetView>
  </sheetViews>
  <sheetFormatPr baseColWidth="10"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605" t="s">
        <v>1450</v>
      </c>
      <c r="B3" s="605"/>
      <c r="C3" s="605"/>
      <c r="D3" s="605"/>
      <c r="E3" s="605"/>
      <c r="F3" s="605"/>
      <c r="G3" s="605"/>
      <c r="H3" s="605"/>
      <c r="I3" s="605"/>
      <c r="J3" s="605"/>
      <c r="K3" s="605"/>
      <c r="L3" s="605"/>
      <c r="M3" s="605"/>
      <c r="N3" s="605"/>
      <c r="O3" s="605"/>
      <c r="P3" s="605"/>
      <c r="Q3" s="605"/>
      <c r="R3" s="605"/>
      <c r="S3" s="605"/>
      <c r="T3" s="605"/>
      <c r="U3" s="605"/>
    </row>
    <row r="4" spans="1:32" ht="15" customHeight="1" x14ac:dyDescent="0.25">
      <c r="A4" s="564" t="s">
        <v>96</v>
      </c>
      <c r="B4" s="566" t="s">
        <v>110</v>
      </c>
      <c r="C4" s="576" t="s">
        <v>1537</v>
      </c>
      <c r="D4" s="576" t="s">
        <v>1538</v>
      </c>
      <c r="E4" s="576" t="s">
        <v>86</v>
      </c>
      <c r="F4" s="576" t="s">
        <v>391</v>
      </c>
      <c r="G4" s="576" t="s">
        <v>87</v>
      </c>
      <c r="H4" s="579" t="s">
        <v>99</v>
      </c>
      <c r="I4" s="581"/>
      <c r="J4" s="581"/>
      <c r="K4" s="581"/>
      <c r="L4" s="581"/>
      <c r="M4" s="581"/>
      <c r="N4" s="581"/>
      <c r="O4" s="580"/>
      <c r="P4" s="585" t="s">
        <v>100</v>
      </c>
      <c r="Q4" s="586"/>
      <c r="R4" s="566" t="s">
        <v>102</v>
      </c>
      <c r="S4" s="566" t="s">
        <v>109</v>
      </c>
      <c r="T4" s="566" t="s">
        <v>108</v>
      </c>
      <c r="U4" s="582" t="s">
        <v>88</v>
      </c>
    </row>
    <row r="5" spans="1:32" ht="15" customHeight="1" x14ac:dyDescent="0.25">
      <c r="A5" s="564"/>
      <c r="B5" s="564"/>
      <c r="C5" s="577"/>
      <c r="D5" s="577"/>
      <c r="E5" s="577"/>
      <c r="F5" s="577"/>
      <c r="G5" s="577"/>
      <c r="H5" s="579" t="s">
        <v>103</v>
      </c>
      <c r="I5" s="580"/>
      <c r="J5" s="579" t="s">
        <v>104</v>
      </c>
      <c r="K5" s="580"/>
      <c r="L5" s="579" t="s">
        <v>105</v>
      </c>
      <c r="M5" s="580"/>
      <c r="N5" s="579" t="s">
        <v>106</v>
      </c>
      <c r="O5" s="580"/>
      <c r="P5" s="587"/>
      <c r="Q5" s="588"/>
      <c r="R5" s="564"/>
      <c r="S5" s="564"/>
      <c r="T5" s="564"/>
      <c r="U5" s="583"/>
    </row>
    <row r="6" spans="1:32" ht="25.5" x14ac:dyDescent="0.25">
      <c r="A6" s="565"/>
      <c r="B6" s="565"/>
      <c r="C6" s="578"/>
      <c r="D6" s="578"/>
      <c r="E6" s="578"/>
      <c r="F6" s="578"/>
      <c r="G6" s="578"/>
      <c r="H6" s="441" t="s">
        <v>107</v>
      </c>
      <c r="I6" s="441" t="s">
        <v>12</v>
      </c>
      <c r="J6" s="441" t="s">
        <v>107</v>
      </c>
      <c r="K6" s="441" t="s">
        <v>12</v>
      </c>
      <c r="L6" s="441" t="s">
        <v>107</v>
      </c>
      <c r="M6" s="441" t="s">
        <v>12</v>
      </c>
      <c r="N6" s="441" t="s">
        <v>107</v>
      </c>
      <c r="O6" s="441" t="s">
        <v>12</v>
      </c>
      <c r="P6" s="441" t="s">
        <v>107</v>
      </c>
      <c r="Q6" s="441" t="s">
        <v>12</v>
      </c>
      <c r="R6" s="565"/>
      <c r="S6" s="565"/>
      <c r="T6" s="565"/>
      <c r="U6" s="584"/>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606" t="s">
        <v>1444</v>
      </c>
      <c r="B8" s="609"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607"/>
      <c r="B9" s="609"/>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607"/>
      <c r="B10" s="609"/>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607"/>
      <c r="B11" s="609"/>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607"/>
      <c r="B12" s="609"/>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607"/>
      <c r="B13" s="609"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607"/>
      <c r="B14" s="609"/>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607"/>
      <c r="B15" s="609"/>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607"/>
      <c r="B16" s="609"/>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607"/>
      <c r="B17" s="609"/>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607"/>
      <c r="B18" s="609"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607"/>
      <c r="B19" s="609"/>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607"/>
      <c r="B20" s="609"/>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607"/>
      <c r="B21" s="609"/>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607"/>
      <c r="B22" s="609"/>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607"/>
      <c r="B23" s="606"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607"/>
      <c r="B24" s="607"/>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607"/>
      <c r="B25" s="607"/>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607"/>
      <c r="B26" s="607"/>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607"/>
      <c r="B27" s="608"/>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607"/>
      <c r="B28" s="606"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607"/>
      <c r="B29" s="607"/>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607"/>
      <c r="B30" s="607"/>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607"/>
      <c r="B31" s="607"/>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607"/>
      <c r="B32" s="608"/>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607"/>
      <c r="B33" s="609"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607"/>
      <c r="B34" s="609"/>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607"/>
      <c r="B35" s="609"/>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607"/>
      <c r="B36" s="609"/>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607"/>
      <c r="B37" s="609"/>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607"/>
      <c r="B38" s="609"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607"/>
      <c r="B39" s="609"/>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607"/>
      <c r="B40" s="609"/>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607"/>
      <c r="B41" s="609"/>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607"/>
      <c r="B42" s="609"/>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abSelected="1" zoomScale="90" zoomScaleNormal="90" workbookViewId="0">
      <pane ySplit="7" topLeftCell="A8" activePane="bottomLeft" state="frozen"/>
      <selection activeCell="Q6" sqref="Q6"/>
      <selection pane="bottomLeft" activeCell="C10" sqref="C10"/>
    </sheetView>
  </sheetViews>
  <sheetFormatPr baseColWidth="10" defaultColWidth="12.5703125"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4" t="s">
        <v>1639</v>
      </c>
      <c r="Q1" s="514" t="s">
        <v>1640</v>
      </c>
      <c r="R1" s="514" t="s">
        <v>1641</v>
      </c>
      <c r="S1" s="514" t="s">
        <v>1642</v>
      </c>
      <c r="T1" s="514" t="s">
        <v>1643</v>
      </c>
      <c r="U1" s="514" t="s">
        <v>1644</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10" t="s">
        <v>1410</v>
      </c>
      <c r="B3" s="610"/>
      <c r="C3" s="610"/>
      <c r="D3" s="610"/>
      <c r="E3" s="610"/>
      <c r="F3" s="610"/>
      <c r="G3" s="610"/>
      <c r="H3" s="610"/>
      <c r="I3" s="610"/>
      <c r="J3" s="610"/>
      <c r="K3" s="610"/>
      <c r="L3" s="610"/>
      <c r="M3" s="610"/>
      <c r="N3" s="610"/>
      <c r="O3" s="610"/>
      <c r="P3" s="610"/>
      <c r="Q3" s="610"/>
      <c r="R3" s="610"/>
      <c r="S3" s="610"/>
      <c r="T3" s="610"/>
      <c r="U3" s="610"/>
    </row>
    <row r="4" spans="1:21" s="320" customFormat="1" x14ac:dyDescent="0.25">
      <c r="A4" s="611" t="s">
        <v>1416</v>
      </c>
      <c r="B4" s="611"/>
      <c r="C4" s="611"/>
      <c r="D4" s="611"/>
      <c r="E4" s="611"/>
      <c r="F4" s="611"/>
      <c r="G4" s="611"/>
      <c r="H4" s="611"/>
      <c r="I4" s="611"/>
      <c r="J4" s="611"/>
      <c r="K4" s="611"/>
      <c r="L4" s="611"/>
      <c r="M4" s="611"/>
      <c r="N4" s="611"/>
      <c r="O4" s="611"/>
      <c r="P4" s="611"/>
      <c r="Q4" s="611"/>
      <c r="R4" s="611"/>
      <c r="S4" s="611"/>
      <c r="T4" s="611"/>
      <c r="U4" s="611"/>
    </row>
    <row r="5" spans="1:21" s="66" customFormat="1" ht="23.25" customHeight="1" x14ac:dyDescent="0.25">
      <c r="A5" s="564" t="s">
        <v>96</v>
      </c>
      <c r="B5" s="566" t="s">
        <v>110</v>
      </c>
      <c r="C5" s="576" t="s">
        <v>1537</v>
      </c>
      <c r="D5" s="576" t="s">
        <v>1538</v>
      </c>
      <c r="E5" s="576" t="s">
        <v>86</v>
      </c>
      <c r="F5" s="576" t="s">
        <v>391</v>
      </c>
      <c r="G5" s="576" t="s">
        <v>87</v>
      </c>
      <c r="H5" s="579" t="s">
        <v>99</v>
      </c>
      <c r="I5" s="581"/>
      <c r="J5" s="581"/>
      <c r="K5" s="581"/>
      <c r="L5" s="581"/>
      <c r="M5" s="581"/>
      <c r="N5" s="581"/>
      <c r="O5" s="580"/>
      <c r="P5" s="585" t="s">
        <v>100</v>
      </c>
      <c r="Q5" s="586"/>
      <c r="R5" s="566" t="s">
        <v>102</v>
      </c>
      <c r="S5" s="566" t="s">
        <v>109</v>
      </c>
      <c r="T5" s="566" t="s">
        <v>108</v>
      </c>
      <c r="U5" s="582" t="s">
        <v>88</v>
      </c>
    </row>
    <row r="6" spans="1:21" s="66" customFormat="1" ht="15" customHeight="1" x14ac:dyDescent="0.25">
      <c r="A6" s="564"/>
      <c r="B6" s="564"/>
      <c r="C6" s="577"/>
      <c r="D6" s="577"/>
      <c r="E6" s="577"/>
      <c r="F6" s="577"/>
      <c r="G6" s="577"/>
      <c r="H6" s="579" t="s">
        <v>103</v>
      </c>
      <c r="I6" s="580"/>
      <c r="J6" s="579" t="s">
        <v>104</v>
      </c>
      <c r="K6" s="580"/>
      <c r="L6" s="579" t="s">
        <v>105</v>
      </c>
      <c r="M6" s="580"/>
      <c r="N6" s="579" t="s">
        <v>106</v>
      </c>
      <c r="O6" s="580"/>
      <c r="P6" s="587"/>
      <c r="Q6" s="588"/>
      <c r="R6" s="564"/>
      <c r="S6" s="564"/>
      <c r="T6" s="564"/>
      <c r="U6" s="583"/>
    </row>
    <row r="7" spans="1:21" s="67" customFormat="1" ht="24" customHeight="1" x14ac:dyDescent="0.25">
      <c r="A7" s="565"/>
      <c r="B7" s="565"/>
      <c r="C7" s="578"/>
      <c r="D7" s="578"/>
      <c r="E7" s="578"/>
      <c r="F7" s="578"/>
      <c r="G7" s="578"/>
      <c r="H7" s="441" t="s">
        <v>107</v>
      </c>
      <c r="I7" s="441" t="s">
        <v>12</v>
      </c>
      <c r="J7" s="441" t="s">
        <v>107</v>
      </c>
      <c r="K7" s="441" t="s">
        <v>12</v>
      </c>
      <c r="L7" s="441" t="s">
        <v>107</v>
      </c>
      <c r="M7" s="441" t="s">
        <v>12</v>
      </c>
      <c r="N7" s="441" t="s">
        <v>107</v>
      </c>
      <c r="O7" s="441" t="s">
        <v>12</v>
      </c>
      <c r="P7" s="441" t="s">
        <v>107</v>
      </c>
      <c r="Q7" s="441" t="s">
        <v>12</v>
      </c>
      <c r="R7" s="565"/>
      <c r="S7" s="565"/>
      <c r="T7" s="565"/>
      <c r="U7" s="584"/>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92" t="s">
        <v>1411</v>
      </c>
      <c r="B9" s="589" t="s">
        <v>1412</v>
      </c>
      <c r="C9" s="277"/>
      <c r="D9" s="277"/>
      <c r="E9" s="277"/>
      <c r="F9" s="277"/>
      <c r="G9" s="277"/>
      <c r="H9" s="363"/>
      <c r="I9" s="364"/>
      <c r="J9" s="277"/>
      <c r="K9" s="364"/>
      <c r="L9" s="277"/>
      <c r="M9" s="364"/>
      <c r="N9" s="277"/>
      <c r="O9" s="364"/>
      <c r="P9" s="401">
        <f t="shared" ref="P9:Q9" si="0">H9+J9+L9+N9</f>
        <v>0</v>
      </c>
      <c r="Q9" s="402">
        <f t="shared" si="0"/>
        <v>0</v>
      </c>
      <c r="R9" s="277"/>
      <c r="S9" s="277"/>
      <c r="T9" s="277"/>
      <c r="U9" s="277"/>
    </row>
    <row r="10" spans="1:21" ht="110.25" x14ac:dyDescent="0.25">
      <c r="A10" s="592"/>
      <c r="B10" s="590"/>
      <c r="C10" s="630"/>
      <c r="D10" s="277" t="s">
        <v>1734</v>
      </c>
      <c r="E10" s="277" t="s">
        <v>1735</v>
      </c>
      <c r="F10" s="277" t="s">
        <v>1736</v>
      </c>
      <c r="G10" s="277" t="s">
        <v>1741</v>
      </c>
      <c r="H10" s="363"/>
      <c r="I10" s="364"/>
      <c r="J10" s="277">
        <v>100</v>
      </c>
      <c r="K10" s="364">
        <f>'4. EQUIPO TECNOLÓGICOS'!D10</f>
        <v>888700</v>
      </c>
      <c r="L10" s="277"/>
      <c r="M10" s="364"/>
      <c r="N10" s="277"/>
      <c r="O10" s="364"/>
      <c r="P10" s="401">
        <f t="shared" ref="P10:P38" si="1">H10+J10+L10+N10</f>
        <v>100</v>
      </c>
      <c r="Q10" s="402">
        <f t="shared" ref="Q10:Q38" si="2">I10+K10+M10+O10</f>
        <v>888700</v>
      </c>
      <c r="R10" s="277" t="s">
        <v>1742</v>
      </c>
      <c r="S10" s="277" t="s">
        <v>1743</v>
      </c>
      <c r="T10" s="277" t="s">
        <v>1744</v>
      </c>
      <c r="U10" s="277" t="s">
        <v>1745</v>
      </c>
    </row>
    <row r="11" spans="1:21" s="366" customFormat="1" ht="126" x14ac:dyDescent="0.25">
      <c r="A11" s="592"/>
      <c r="B11" s="590"/>
      <c r="D11" s="277" t="s">
        <v>1737</v>
      </c>
      <c r="E11" s="277" t="s">
        <v>1738</v>
      </c>
      <c r="F11" s="277" t="s">
        <v>1739</v>
      </c>
      <c r="G11" s="277" t="s">
        <v>1740</v>
      </c>
      <c r="H11" s="363">
        <v>0.25</v>
      </c>
      <c r="I11" s="364">
        <f>0.025*'5. ACTIVIDADES ESPECIALES'!D10</f>
        <v>162000</v>
      </c>
      <c r="J11" s="363">
        <f t="shared" ref="J11:O11" si="3">H11</f>
        <v>0.25</v>
      </c>
      <c r="K11" s="364">
        <f t="shared" si="3"/>
        <v>162000</v>
      </c>
      <c r="L11" s="363">
        <f t="shared" si="3"/>
        <v>0.25</v>
      </c>
      <c r="M11" s="364">
        <f t="shared" si="3"/>
        <v>162000</v>
      </c>
      <c r="N11" s="363">
        <f t="shared" si="3"/>
        <v>0.25</v>
      </c>
      <c r="O11" s="364">
        <f t="shared" si="3"/>
        <v>162000</v>
      </c>
      <c r="P11" s="401">
        <f t="shared" si="1"/>
        <v>1</v>
      </c>
      <c r="Q11" s="402">
        <f t="shared" si="2"/>
        <v>648000</v>
      </c>
      <c r="R11" s="277" t="s">
        <v>1746</v>
      </c>
      <c r="S11" s="277" t="s">
        <v>1747</v>
      </c>
      <c r="T11" s="277" t="s">
        <v>1748</v>
      </c>
      <c r="U11" s="277" t="s">
        <v>1749</v>
      </c>
    </row>
    <row r="12" spans="1:21" ht="15.75" x14ac:dyDescent="0.25">
      <c r="A12" s="592"/>
      <c r="B12" s="590"/>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75" x14ac:dyDescent="0.25">
      <c r="A13" s="592"/>
      <c r="B13" s="590"/>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75" x14ac:dyDescent="0.25">
      <c r="A14" s="592"/>
      <c r="B14" s="591"/>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5.75" x14ac:dyDescent="0.25">
      <c r="A15" s="592"/>
      <c r="B15" s="589" t="s">
        <v>1413</v>
      </c>
      <c r="C15" s="277"/>
      <c r="D15" s="277"/>
      <c r="E15" s="277"/>
      <c r="F15" s="277"/>
      <c r="G15" s="277"/>
      <c r="H15" s="363"/>
      <c r="I15" s="364"/>
      <c r="J15" s="277"/>
      <c r="K15" s="364"/>
      <c r="L15" s="277"/>
      <c r="M15" s="364"/>
      <c r="N15" s="277"/>
      <c r="O15" s="364"/>
      <c r="P15" s="401">
        <f t="shared" si="1"/>
        <v>0</v>
      </c>
      <c r="Q15" s="402">
        <f t="shared" si="2"/>
        <v>0</v>
      </c>
      <c r="R15" s="277"/>
      <c r="S15" s="277"/>
      <c r="T15" s="277"/>
      <c r="U15" s="277"/>
    </row>
    <row r="16" spans="1:21" s="366" customFormat="1" ht="15.75" x14ac:dyDescent="0.25">
      <c r="A16" s="592"/>
      <c r="B16" s="590"/>
      <c r="C16" s="277"/>
      <c r="D16" s="277"/>
      <c r="E16" s="277"/>
      <c r="F16" s="277"/>
      <c r="G16" s="277"/>
      <c r="H16" s="363"/>
      <c r="I16" s="364"/>
      <c r="J16" s="277"/>
      <c r="K16" s="364"/>
      <c r="L16" s="277"/>
      <c r="M16" s="364"/>
      <c r="N16" s="277"/>
      <c r="O16" s="364"/>
      <c r="P16" s="401">
        <f t="shared" si="1"/>
        <v>0</v>
      </c>
      <c r="Q16" s="402">
        <f t="shared" si="2"/>
        <v>0</v>
      </c>
      <c r="R16" s="277"/>
      <c r="S16" s="277"/>
      <c r="T16" s="277"/>
      <c r="U16" s="277"/>
    </row>
    <row r="17" spans="1:21" s="366" customFormat="1" ht="15.75" x14ac:dyDescent="0.25">
      <c r="A17" s="592"/>
      <c r="B17" s="590"/>
      <c r="C17" s="277"/>
      <c r="D17" s="277"/>
      <c r="E17" s="277"/>
      <c r="F17" s="277"/>
      <c r="G17" s="277"/>
      <c r="H17" s="363"/>
      <c r="I17" s="364"/>
      <c r="J17" s="277"/>
      <c r="K17" s="364"/>
      <c r="L17" s="277"/>
      <c r="M17" s="364"/>
      <c r="N17" s="277"/>
      <c r="O17" s="364"/>
      <c r="P17" s="401">
        <f t="shared" si="1"/>
        <v>0</v>
      </c>
      <c r="Q17" s="402">
        <f t="shared" si="2"/>
        <v>0</v>
      </c>
      <c r="R17" s="277"/>
      <c r="S17" s="277"/>
      <c r="T17" s="277"/>
      <c r="U17" s="277"/>
    </row>
    <row r="18" spans="1:21" s="366" customFormat="1" ht="15.75" x14ac:dyDescent="0.25">
      <c r="A18" s="592"/>
      <c r="B18" s="590"/>
      <c r="C18" s="277"/>
      <c r="D18" s="277"/>
      <c r="E18" s="277"/>
      <c r="F18" s="277"/>
      <c r="G18" s="277"/>
      <c r="H18" s="363"/>
      <c r="I18" s="364"/>
      <c r="J18" s="277"/>
      <c r="K18" s="364"/>
      <c r="L18" s="277"/>
      <c r="M18" s="364"/>
      <c r="N18" s="277"/>
      <c r="O18" s="364"/>
      <c r="P18" s="401">
        <f t="shared" si="1"/>
        <v>0</v>
      </c>
      <c r="Q18" s="402">
        <f t="shared" si="2"/>
        <v>0</v>
      </c>
      <c r="R18" s="277"/>
      <c r="S18" s="277"/>
      <c r="T18" s="277"/>
      <c r="U18" s="277"/>
    </row>
    <row r="19" spans="1:21" ht="15.75" x14ac:dyDescent="0.25">
      <c r="A19" s="592"/>
      <c r="B19" s="590"/>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ht="15.75" x14ac:dyDescent="0.25">
      <c r="A20" s="592"/>
      <c r="B20" s="591"/>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5.75" x14ac:dyDescent="0.25">
      <c r="A21" s="592"/>
      <c r="B21" s="589" t="s">
        <v>1414</v>
      </c>
      <c r="C21" s="277"/>
      <c r="D21" s="277"/>
      <c r="E21" s="277"/>
      <c r="F21" s="277"/>
      <c r="G21" s="277"/>
      <c r="H21" s="363"/>
      <c r="I21" s="364"/>
      <c r="J21" s="277"/>
      <c r="K21" s="364"/>
      <c r="L21" s="277"/>
      <c r="M21" s="364"/>
      <c r="N21" s="277"/>
      <c r="O21" s="364"/>
      <c r="P21" s="401">
        <f t="shared" si="1"/>
        <v>0</v>
      </c>
      <c r="Q21" s="402">
        <f t="shared" si="2"/>
        <v>0</v>
      </c>
      <c r="R21" s="277"/>
      <c r="S21" s="277"/>
      <c r="T21" s="277"/>
      <c r="U21" s="277"/>
    </row>
    <row r="22" spans="1:21" s="366" customFormat="1" ht="94.5" x14ac:dyDescent="0.25">
      <c r="A22" s="592"/>
      <c r="B22" s="590"/>
      <c r="D22" s="277" t="s">
        <v>1750</v>
      </c>
      <c r="E22" s="277" t="s">
        <v>1751</v>
      </c>
      <c r="F22" s="277" t="s">
        <v>1752</v>
      </c>
      <c r="G22" s="277" t="s">
        <v>1753</v>
      </c>
      <c r="H22" s="363">
        <v>0.25</v>
      </c>
      <c r="I22" s="364">
        <f>0.25*'3. EQUIPO DE OFICINA'!D10</f>
        <v>57002</v>
      </c>
      <c r="J22" s="363">
        <f t="shared" ref="J22:O22" si="4">H22</f>
        <v>0.25</v>
      </c>
      <c r="K22" s="364">
        <f t="shared" si="4"/>
        <v>57002</v>
      </c>
      <c r="L22" s="363">
        <f t="shared" si="4"/>
        <v>0.25</v>
      </c>
      <c r="M22" s="364">
        <f t="shared" si="4"/>
        <v>57002</v>
      </c>
      <c r="N22" s="363">
        <f t="shared" si="4"/>
        <v>0.25</v>
      </c>
      <c r="O22" s="364">
        <f t="shared" si="4"/>
        <v>57002</v>
      </c>
      <c r="P22" s="401">
        <f>H22+J22+L22+N22</f>
        <v>1</v>
      </c>
      <c r="Q22" s="402">
        <f>I22+K22+M22+O22</f>
        <v>228008</v>
      </c>
      <c r="R22" s="277" t="s">
        <v>1754</v>
      </c>
      <c r="S22" s="277" t="s">
        <v>1755</v>
      </c>
      <c r="T22" s="277" t="s">
        <v>1756</v>
      </c>
      <c r="U22" s="277" t="s">
        <v>1757</v>
      </c>
    </row>
    <row r="23" spans="1:21" s="366" customFormat="1" ht="15.75" x14ac:dyDescent="0.25">
      <c r="A23" s="592"/>
      <c r="B23" s="590"/>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75" x14ac:dyDescent="0.25">
      <c r="A24" s="592"/>
      <c r="B24" s="590"/>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s="366" customFormat="1" ht="15.75" x14ac:dyDescent="0.25">
      <c r="A25" s="592"/>
      <c r="B25" s="590"/>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ht="15.75" x14ac:dyDescent="0.25">
      <c r="A26" s="592"/>
      <c r="B26" s="591"/>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ht="15.75" x14ac:dyDescent="0.25">
      <c r="A27" s="589" t="s">
        <v>1415</v>
      </c>
      <c r="B27" s="589" t="s">
        <v>1417</v>
      </c>
      <c r="C27" s="277"/>
      <c r="D27" s="277"/>
      <c r="E27" s="277"/>
      <c r="F27" s="277"/>
      <c r="G27" s="277"/>
      <c r="H27" s="363"/>
      <c r="I27" s="364"/>
      <c r="J27" s="277"/>
      <c r="K27" s="364"/>
      <c r="L27" s="277"/>
      <c r="M27" s="364"/>
      <c r="N27" s="277"/>
      <c r="O27" s="364"/>
      <c r="P27" s="401">
        <f t="shared" si="1"/>
        <v>0</v>
      </c>
      <c r="Q27" s="402">
        <f t="shared" si="2"/>
        <v>0</v>
      </c>
      <c r="R27" s="277"/>
      <c r="S27" s="277"/>
      <c r="T27" s="277"/>
      <c r="U27" s="277"/>
    </row>
    <row r="28" spans="1:21" s="366" customFormat="1" ht="15.75" x14ac:dyDescent="0.25">
      <c r="A28" s="590"/>
      <c r="B28" s="590"/>
      <c r="C28" s="277"/>
      <c r="D28" s="277"/>
      <c r="E28" s="277"/>
      <c r="F28" s="277"/>
      <c r="G28" s="277"/>
      <c r="H28" s="363"/>
      <c r="I28" s="364"/>
      <c r="J28" s="277"/>
      <c r="K28" s="364"/>
      <c r="L28" s="277"/>
      <c r="M28" s="364"/>
      <c r="N28" s="277"/>
      <c r="O28" s="364"/>
      <c r="P28" s="401">
        <f t="shared" si="1"/>
        <v>0</v>
      </c>
      <c r="Q28" s="402">
        <f t="shared" si="2"/>
        <v>0</v>
      </c>
      <c r="R28" s="277"/>
      <c r="S28" s="277"/>
      <c r="T28" s="277"/>
      <c r="U28" s="277"/>
    </row>
    <row r="29" spans="1:21" s="366" customFormat="1" ht="15.75" x14ac:dyDescent="0.25">
      <c r="A29" s="590"/>
      <c r="B29" s="590"/>
      <c r="C29" s="277"/>
      <c r="D29" s="277"/>
      <c r="E29" s="277"/>
      <c r="F29" s="277"/>
      <c r="G29" s="277"/>
      <c r="H29" s="363"/>
      <c r="I29" s="364"/>
      <c r="J29" s="277"/>
      <c r="K29" s="364"/>
      <c r="L29" s="277"/>
      <c r="M29" s="364"/>
      <c r="N29" s="277"/>
      <c r="O29" s="364"/>
      <c r="P29" s="401">
        <f t="shared" si="1"/>
        <v>0</v>
      </c>
      <c r="Q29" s="402">
        <f t="shared" si="2"/>
        <v>0</v>
      </c>
      <c r="R29" s="277"/>
      <c r="S29" s="277"/>
      <c r="T29" s="277"/>
      <c r="U29" s="277"/>
    </row>
    <row r="30" spans="1:21" s="366" customFormat="1" ht="15.75" x14ac:dyDescent="0.25">
      <c r="A30" s="590"/>
      <c r="B30" s="590"/>
      <c r="C30" s="277"/>
      <c r="D30" s="277"/>
      <c r="E30" s="277"/>
      <c r="F30" s="277"/>
      <c r="G30" s="277"/>
      <c r="H30" s="363"/>
      <c r="I30" s="364"/>
      <c r="J30" s="277"/>
      <c r="K30" s="364"/>
      <c r="L30" s="277"/>
      <c r="M30" s="364"/>
      <c r="N30" s="277"/>
      <c r="O30" s="364"/>
      <c r="P30" s="401">
        <f t="shared" si="1"/>
        <v>0</v>
      </c>
      <c r="Q30" s="402">
        <f t="shared" si="2"/>
        <v>0</v>
      </c>
      <c r="R30" s="277"/>
      <c r="S30" s="277"/>
      <c r="T30" s="277"/>
      <c r="U30" s="277"/>
    </row>
    <row r="31" spans="1:21" s="366" customFormat="1" ht="15.75" x14ac:dyDescent="0.25">
      <c r="A31" s="590"/>
      <c r="B31" s="590"/>
      <c r="C31" s="277"/>
      <c r="D31" s="277"/>
      <c r="E31" s="277"/>
      <c r="F31" s="277"/>
      <c r="G31" s="277"/>
      <c r="H31" s="363"/>
      <c r="I31" s="364"/>
      <c r="J31" s="277"/>
      <c r="K31" s="364"/>
      <c r="L31" s="277"/>
      <c r="M31" s="364"/>
      <c r="N31" s="277"/>
      <c r="O31" s="364"/>
      <c r="P31" s="401">
        <f t="shared" si="1"/>
        <v>0</v>
      </c>
      <c r="Q31" s="402">
        <f t="shared" si="2"/>
        <v>0</v>
      </c>
      <c r="R31" s="277"/>
      <c r="S31" s="277"/>
      <c r="T31" s="277"/>
      <c r="U31" s="277"/>
    </row>
    <row r="32" spans="1:21" s="366" customFormat="1" ht="15.75" x14ac:dyDescent="0.25">
      <c r="A32" s="590"/>
      <c r="B32" s="591"/>
      <c r="C32" s="277"/>
      <c r="D32" s="277"/>
      <c r="E32" s="277"/>
      <c r="F32" s="277"/>
      <c r="G32" s="277"/>
      <c r="H32" s="363"/>
      <c r="I32" s="364"/>
      <c r="J32" s="277"/>
      <c r="K32" s="364"/>
      <c r="L32" s="277"/>
      <c r="M32" s="364"/>
      <c r="N32" s="277"/>
      <c r="O32" s="364"/>
      <c r="P32" s="401">
        <f t="shared" si="1"/>
        <v>0</v>
      </c>
      <c r="Q32" s="402">
        <f t="shared" si="2"/>
        <v>0</v>
      </c>
      <c r="R32" s="277"/>
      <c r="S32" s="277"/>
      <c r="T32" s="277"/>
      <c r="U32" s="277"/>
    </row>
    <row r="33" spans="1:21" ht="15.75" x14ac:dyDescent="0.25">
      <c r="A33" s="590"/>
      <c r="B33" s="589" t="s">
        <v>1418</v>
      </c>
      <c r="C33" s="277"/>
      <c r="D33" s="277"/>
      <c r="E33" s="277"/>
      <c r="F33" s="277"/>
      <c r="G33" s="277"/>
      <c r="H33" s="277"/>
      <c r="I33" s="364"/>
      <c r="J33" s="277"/>
      <c r="K33" s="364"/>
      <c r="L33" s="277"/>
      <c r="M33" s="364"/>
      <c r="N33" s="277"/>
      <c r="O33" s="364"/>
      <c r="P33" s="401">
        <f t="shared" si="1"/>
        <v>0</v>
      </c>
      <c r="Q33" s="402">
        <f t="shared" si="2"/>
        <v>0</v>
      </c>
      <c r="R33" s="277"/>
      <c r="S33" s="277"/>
      <c r="T33" s="277"/>
      <c r="U33" s="277"/>
    </row>
    <row r="34" spans="1:21" s="366" customFormat="1" ht="15.75" x14ac:dyDescent="0.25">
      <c r="A34" s="590"/>
      <c r="B34" s="590"/>
      <c r="C34" s="277"/>
      <c r="D34" s="277"/>
      <c r="E34" s="277"/>
      <c r="F34" s="277"/>
      <c r="G34" s="277"/>
      <c r="H34" s="277"/>
      <c r="I34" s="364"/>
      <c r="J34" s="277"/>
      <c r="K34" s="364"/>
      <c r="L34" s="277"/>
      <c r="M34" s="364"/>
      <c r="N34" s="277"/>
      <c r="O34" s="364"/>
      <c r="P34" s="401">
        <f t="shared" si="1"/>
        <v>0</v>
      </c>
      <c r="Q34" s="402">
        <f t="shared" si="2"/>
        <v>0</v>
      </c>
      <c r="R34" s="277"/>
      <c r="S34" s="277"/>
      <c r="T34" s="277"/>
      <c r="U34" s="277"/>
    </row>
    <row r="35" spans="1:21" s="366" customFormat="1" ht="15.75" x14ac:dyDescent="0.25">
      <c r="A35" s="590"/>
      <c r="B35" s="590"/>
      <c r="C35" s="277"/>
      <c r="D35" s="277"/>
      <c r="E35" s="277"/>
      <c r="F35" s="277"/>
      <c r="G35" s="277"/>
      <c r="H35" s="277"/>
      <c r="I35" s="364"/>
      <c r="J35" s="277"/>
      <c r="K35" s="364"/>
      <c r="L35" s="277"/>
      <c r="M35" s="364"/>
      <c r="N35" s="277"/>
      <c r="O35" s="364"/>
      <c r="P35" s="401">
        <f t="shared" si="1"/>
        <v>0</v>
      </c>
      <c r="Q35" s="402">
        <f t="shared" si="2"/>
        <v>0</v>
      </c>
      <c r="R35" s="277"/>
      <c r="S35" s="277"/>
      <c r="T35" s="277"/>
      <c r="U35" s="277"/>
    </row>
    <row r="36" spans="1:21" s="366" customFormat="1" ht="15.75" x14ac:dyDescent="0.25">
      <c r="A36" s="590"/>
      <c r="B36" s="590"/>
      <c r="C36" s="277"/>
      <c r="D36" s="277"/>
      <c r="E36" s="277"/>
      <c r="F36" s="277"/>
      <c r="G36" s="277"/>
      <c r="H36" s="277"/>
      <c r="I36" s="364"/>
      <c r="J36" s="277"/>
      <c r="K36" s="364"/>
      <c r="L36" s="277"/>
      <c r="M36" s="364"/>
      <c r="N36" s="277"/>
      <c r="O36" s="364"/>
      <c r="P36" s="401">
        <f t="shared" si="1"/>
        <v>0</v>
      </c>
      <c r="Q36" s="402">
        <f t="shared" si="2"/>
        <v>0</v>
      </c>
      <c r="R36" s="277"/>
      <c r="S36" s="277"/>
      <c r="T36" s="277"/>
      <c r="U36" s="277"/>
    </row>
    <row r="37" spans="1:21" ht="15.75" x14ac:dyDescent="0.25">
      <c r="A37" s="590"/>
      <c r="B37" s="590"/>
      <c r="C37" s="277"/>
      <c r="D37" s="277"/>
      <c r="E37" s="277"/>
      <c r="F37" s="277"/>
      <c r="G37" s="277"/>
      <c r="H37" s="277"/>
      <c r="I37" s="364"/>
      <c r="J37" s="277"/>
      <c r="K37" s="364"/>
      <c r="L37" s="277"/>
      <c r="M37" s="364"/>
      <c r="N37" s="277"/>
      <c r="O37" s="364"/>
      <c r="P37" s="401">
        <f t="shared" si="1"/>
        <v>0</v>
      </c>
      <c r="Q37" s="402">
        <f t="shared" si="2"/>
        <v>0</v>
      </c>
      <c r="R37" s="277"/>
      <c r="S37" s="277"/>
      <c r="T37" s="277"/>
      <c r="U37" s="277"/>
    </row>
    <row r="38" spans="1:21" ht="15.75" x14ac:dyDescent="0.25">
      <c r="A38" s="591"/>
      <c r="B38" s="591"/>
      <c r="C38" s="277"/>
      <c r="D38" s="277"/>
      <c r="E38" s="277"/>
      <c r="F38" s="277"/>
      <c r="G38" s="277"/>
      <c r="H38" s="277"/>
      <c r="I38" s="364"/>
      <c r="J38" s="277"/>
      <c r="K38" s="364"/>
      <c r="L38" s="277"/>
      <c r="M38" s="364"/>
      <c r="N38" s="277"/>
      <c r="O38" s="364"/>
      <c r="P38" s="401">
        <f t="shared" si="1"/>
        <v>0</v>
      </c>
      <c r="Q38" s="402">
        <f t="shared" si="2"/>
        <v>0</v>
      </c>
      <c r="R38" s="277"/>
      <c r="S38" s="277"/>
      <c r="T38" s="277"/>
      <c r="U38" s="360"/>
    </row>
    <row r="39" spans="1:21" ht="15.75" x14ac:dyDescent="0.25">
      <c r="A39" s="298"/>
      <c r="B39" s="299"/>
      <c r="C39" s="298" t="s">
        <v>1409</v>
      </c>
      <c r="D39" s="299"/>
      <c r="E39" s="299"/>
      <c r="F39" s="299"/>
      <c r="G39" s="300"/>
      <c r="H39" s="264">
        <f t="shared" ref="H39:Q39" si="5">SUM(H9:H38)</f>
        <v>0.5</v>
      </c>
      <c r="I39" s="232">
        <f t="shared" si="5"/>
        <v>219002</v>
      </c>
      <c r="J39" s="264">
        <f t="shared" si="5"/>
        <v>100.5</v>
      </c>
      <c r="K39" s="232">
        <f t="shared" si="5"/>
        <v>1107702</v>
      </c>
      <c r="L39" s="264">
        <f t="shared" si="5"/>
        <v>0.5</v>
      </c>
      <c r="M39" s="232">
        <f t="shared" si="5"/>
        <v>219002</v>
      </c>
      <c r="N39" s="264">
        <f t="shared" si="5"/>
        <v>0.5</v>
      </c>
      <c r="O39" s="232">
        <f t="shared" si="5"/>
        <v>219002</v>
      </c>
      <c r="P39" s="232">
        <f t="shared" si="5"/>
        <v>102</v>
      </c>
      <c r="Q39" s="232">
        <f t="shared" si="5"/>
        <v>1764708</v>
      </c>
      <c r="R39" s="264"/>
      <c r="S39" s="264"/>
      <c r="T39" s="264"/>
      <c r="U39" s="278"/>
    </row>
    <row r="44" spans="1:21" x14ac:dyDescent="0.25">
      <c r="C44" s="465"/>
    </row>
    <row r="45" spans="1:21" x14ac:dyDescent="0.25">
      <c r="C45" s="465"/>
    </row>
    <row r="46" spans="1:21" x14ac:dyDescent="0.25">
      <c r="C46" s="465"/>
    </row>
    <row r="47" spans="1:21" x14ac:dyDescent="0.25">
      <c r="C47" s="465"/>
    </row>
    <row r="48" spans="1:21" x14ac:dyDescent="0.25">
      <c r="C48" s="465"/>
    </row>
    <row r="49" spans="3:3" x14ac:dyDescent="0.25">
      <c r="C49" s="465"/>
    </row>
    <row r="59" spans="3:3" s="260" customFormat="1" ht="12" x14ac:dyDescent="0.25"/>
    <row r="60" spans="3:3" s="260" customFormat="1" ht="12" x14ac:dyDescent="0.25"/>
    <row r="73" s="260" customFormat="1" ht="12" x14ac:dyDescent="0.25"/>
    <row r="74" s="260" customFormat="1" ht="12" x14ac:dyDescent="0.25"/>
  </sheetData>
  <mergeCells count="26">
    <mergeCell ref="D5:D7"/>
    <mergeCell ref="T5:T7"/>
    <mergeCell ref="U5:U7"/>
    <mergeCell ref="P5:Q6"/>
    <mergeCell ref="R5:R7"/>
    <mergeCell ref="N6:O6"/>
    <mergeCell ref="G5:G7"/>
    <mergeCell ref="H5:O5"/>
    <mergeCell ref="H6:I6"/>
    <mergeCell ref="S5:S7"/>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 C12:C21 C23: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M10" sqref="M10"/>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2.42578125" style="233" bestFit="1" customWidth="1"/>
    <col min="10" max="10" width="15.28515625" customWidth="1"/>
    <col min="11" max="11" width="18.85546875" style="233" customWidth="1"/>
    <col min="13" max="13" width="11.5703125" style="233"/>
    <col min="15" max="15" width="12.4257812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1645</v>
      </c>
      <c r="D1" s="284"/>
      <c r="E1" s="284"/>
      <c r="F1" s="284"/>
      <c r="H1" s="284" t="s">
        <v>1419</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64" t="s">
        <v>96</v>
      </c>
      <c r="B4" s="566" t="s">
        <v>110</v>
      </c>
      <c r="C4" s="576" t="s">
        <v>1537</v>
      </c>
      <c r="D4" s="576" t="s">
        <v>1538</v>
      </c>
      <c r="E4" s="576" t="s">
        <v>86</v>
      </c>
      <c r="F4" s="576" t="s">
        <v>391</v>
      </c>
      <c r="G4" s="576" t="s">
        <v>87</v>
      </c>
      <c r="H4" s="579" t="s">
        <v>99</v>
      </c>
      <c r="I4" s="581"/>
      <c r="J4" s="581"/>
      <c r="K4" s="581"/>
      <c r="L4" s="581"/>
      <c r="M4" s="581"/>
      <c r="N4" s="581"/>
      <c r="O4" s="580"/>
      <c r="P4" s="585" t="s">
        <v>100</v>
      </c>
      <c r="Q4" s="586"/>
      <c r="R4" s="566" t="s">
        <v>101</v>
      </c>
      <c r="S4" s="566" t="s">
        <v>102</v>
      </c>
      <c r="T4" s="566" t="s">
        <v>109</v>
      </c>
      <c r="U4" s="566" t="s">
        <v>108</v>
      </c>
      <c r="V4" s="582" t="s">
        <v>88</v>
      </c>
    </row>
    <row r="5" spans="1:22" ht="15" customHeight="1" x14ac:dyDescent="0.25">
      <c r="A5" s="564"/>
      <c r="B5" s="564"/>
      <c r="C5" s="577"/>
      <c r="D5" s="577"/>
      <c r="E5" s="577"/>
      <c r="F5" s="577"/>
      <c r="G5" s="577"/>
      <c r="H5" s="579" t="s">
        <v>103</v>
      </c>
      <c r="I5" s="580"/>
      <c r="J5" s="579" t="s">
        <v>104</v>
      </c>
      <c r="K5" s="580"/>
      <c r="L5" s="579" t="s">
        <v>105</v>
      </c>
      <c r="M5" s="580"/>
      <c r="N5" s="579" t="s">
        <v>106</v>
      </c>
      <c r="O5" s="580"/>
      <c r="P5" s="587"/>
      <c r="Q5" s="588"/>
      <c r="R5" s="564"/>
      <c r="S5" s="564"/>
      <c r="T5" s="564"/>
      <c r="U5" s="564"/>
      <c r="V5" s="583"/>
    </row>
    <row r="6" spans="1:22" ht="25.5" x14ac:dyDescent="0.25">
      <c r="A6" s="565"/>
      <c r="B6" s="565"/>
      <c r="C6" s="578"/>
      <c r="D6" s="578"/>
      <c r="E6" s="578"/>
      <c r="F6" s="578"/>
      <c r="G6" s="578"/>
      <c r="H6" s="441" t="s">
        <v>107</v>
      </c>
      <c r="I6" s="441" t="s">
        <v>12</v>
      </c>
      <c r="J6" s="441" t="s">
        <v>107</v>
      </c>
      <c r="K6" s="441" t="s">
        <v>12</v>
      </c>
      <c r="L6" s="441" t="s">
        <v>107</v>
      </c>
      <c r="M6" s="441" t="s">
        <v>12</v>
      </c>
      <c r="N6" s="441" t="s">
        <v>107</v>
      </c>
      <c r="O6" s="441" t="s">
        <v>12</v>
      </c>
      <c r="P6" s="441" t="s">
        <v>107</v>
      </c>
      <c r="Q6" s="441" t="s">
        <v>12</v>
      </c>
      <c r="R6" s="565"/>
      <c r="S6" s="565"/>
      <c r="T6" s="565"/>
      <c r="U6" s="565"/>
      <c r="V6" s="584"/>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customHeight="1" x14ac:dyDescent="0.25">
      <c r="A8" s="592" t="s">
        <v>1420</v>
      </c>
      <c r="B8" s="589" t="s">
        <v>1421</v>
      </c>
      <c r="C8" s="326"/>
      <c r="D8" s="326"/>
      <c r="E8" s="326"/>
      <c r="F8" s="326"/>
      <c r="G8" s="326"/>
      <c r="H8" s="356"/>
      <c r="I8" s="357"/>
      <c r="J8" s="356"/>
      <c r="K8" s="357"/>
      <c r="L8" s="356"/>
      <c r="M8" s="357"/>
      <c r="N8" s="356"/>
      <c r="O8" s="357"/>
      <c r="P8" s="401">
        <f t="shared" ref="P8:Q8" si="0">H8+J8+L8+N8</f>
        <v>0</v>
      </c>
      <c r="Q8" s="402">
        <f t="shared" si="0"/>
        <v>0</v>
      </c>
      <c r="R8" s="326"/>
      <c r="S8" s="326"/>
      <c r="T8" s="326"/>
      <c r="U8" s="326"/>
      <c r="V8" s="326"/>
    </row>
    <row r="9" spans="1:22" ht="236.25" x14ac:dyDescent="0.25">
      <c r="A9" s="592"/>
      <c r="B9" s="590"/>
      <c r="C9" s="326"/>
      <c r="D9" s="326" t="s">
        <v>1765</v>
      </c>
      <c r="E9" s="326" t="s">
        <v>1766</v>
      </c>
      <c r="F9" s="326" t="s">
        <v>1767</v>
      </c>
      <c r="G9" s="326" t="s">
        <v>1768</v>
      </c>
      <c r="H9" s="356">
        <v>0.59</v>
      </c>
      <c r="I9" s="357">
        <f>0.59*'5. ACTIVIDADES ESPECIALES'!D22</f>
        <v>230889.00463999997</v>
      </c>
      <c r="J9" s="356"/>
      <c r="K9" s="357"/>
      <c r="L9" s="356">
        <v>0.1</v>
      </c>
      <c r="M9" s="357">
        <f>0.1*'5. ACTIVIDADES ESPECIALES'!D22</f>
        <v>39133.729599999999</v>
      </c>
      <c r="N9" s="356">
        <v>0.31</v>
      </c>
      <c r="O9" s="357">
        <f>0.31*'5. ACTIVIDADES ESPECIALES'!D22</f>
        <v>121314.56176</v>
      </c>
      <c r="P9" s="401">
        <f t="shared" ref="P9:P20" si="1">H9+J9+L9+N9</f>
        <v>1</v>
      </c>
      <c r="Q9" s="402">
        <f t="shared" ref="Q9:Q20" si="2">I9+K9+M9+O9</f>
        <v>391337.29599999997</v>
      </c>
      <c r="R9" s="326"/>
      <c r="S9" s="326" t="s">
        <v>1769</v>
      </c>
      <c r="T9" s="326" t="s">
        <v>1766</v>
      </c>
      <c r="U9" s="326" t="s">
        <v>1770</v>
      </c>
      <c r="V9" s="326" t="s">
        <v>1745</v>
      </c>
    </row>
    <row r="10" spans="1:22" s="366" customFormat="1" ht="15.75" x14ac:dyDescent="0.25">
      <c r="A10" s="592"/>
      <c r="B10" s="590"/>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x14ac:dyDescent="0.25">
      <c r="A11" s="592"/>
      <c r="B11" s="590"/>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x14ac:dyDescent="0.25">
      <c r="A12" s="592"/>
      <c r="B12" s="590"/>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x14ac:dyDescent="0.25">
      <c r="A13" s="592"/>
      <c r="B13" s="590"/>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x14ac:dyDescent="0.25">
      <c r="A14" s="592"/>
      <c r="B14" s="590"/>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x14ac:dyDescent="0.25">
      <c r="A15" s="592"/>
      <c r="B15" s="590"/>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x14ac:dyDescent="0.25">
      <c r="A16" s="592"/>
      <c r="B16" s="590"/>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x14ac:dyDescent="0.25">
      <c r="A17" s="592"/>
      <c r="B17" s="590"/>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x14ac:dyDescent="0.25">
      <c r="A18" s="592"/>
      <c r="B18" s="590"/>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x14ac:dyDescent="0.25">
      <c r="A19" s="592"/>
      <c r="B19" s="590"/>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x14ac:dyDescent="0.25">
      <c r="A20" s="592"/>
      <c r="B20" s="591"/>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x14ac:dyDescent="0.25">
      <c r="A21" s="292"/>
      <c r="B21" s="293"/>
      <c r="C21" s="292" t="s">
        <v>1516</v>
      </c>
      <c r="D21" s="293"/>
      <c r="E21" s="293"/>
      <c r="F21" s="293"/>
      <c r="G21" s="294"/>
      <c r="H21" s="287">
        <f t="shared" ref="H21:Q21" si="7">SUM(H8:H20)</f>
        <v>0.59</v>
      </c>
      <c r="I21" s="235">
        <f t="shared" si="7"/>
        <v>230889.00463999997</v>
      </c>
      <c r="J21" s="287">
        <f t="shared" si="7"/>
        <v>0</v>
      </c>
      <c r="K21" s="235">
        <f t="shared" si="7"/>
        <v>0</v>
      </c>
      <c r="L21" s="287">
        <f t="shared" si="7"/>
        <v>0.1</v>
      </c>
      <c r="M21" s="235">
        <f t="shared" si="7"/>
        <v>39133.729599999999</v>
      </c>
      <c r="N21" s="287">
        <f t="shared" si="7"/>
        <v>0.31</v>
      </c>
      <c r="O21" s="235">
        <f t="shared" si="7"/>
        <v>121314.56176</v>
      </c>
      <c r="P21" s="235">
        <f t="shared" si="7"/>
        <v>1</v>
      </c>
      <c r="Q21" s="235">
        <f t="shared" si="7"/>
        <v>391337.29599999997</v>
      </c>
      <c r="R21" s="264"/>
      <c r="S21" s="264"/>
      <c r="T21" s="264"/>
      <c r="U21" s="264"/>
      <c r="V21" s="26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12" t="s">
        <v>1352</v>
      </c>
      <c r="B4" s="612"/>
      <c r="C4" s="612"/>
      <c r="D4" s="612"/>
      <c r="E4" s="612"/>
      <c r="F4" s="612"/>
      <c r="G4" s="612"/>
      <c r="H4" s="612"/>
      <c r="I4" s="612"/>
      <c r="J4" s="612"/>
      <c r="K4" s="612"/>
      <c r="L4" s="612"/>
      <c r="M4" s="612"/>
      <c r="N4" s="612"/>
      <c r="O4" s="612"/>
      <c r="P4" s="612"/>
      <c r="Q4" s="612"/>
      <c r="R4" s="612"/>
      <c r="S4" s="612"/>
      <c r="T4" s="612"/>
      <c r="U4" s="612"/>
      <c r="V4" s="612"/>
    </row>
    <row r="5" spans="1:22" ht="14.45" customHeight="1" x14ac:dyDescent="0.25">
      <c r="A5" s="564" t="s">
        <v>96</v>
      </c>
      <c r="B5" s="566" t="s">
        <v>110</v>
      </c>
      <c r="C5" s="576" t="s">
        <v>1537</v>
      </c>
      <c r="D5" s="576" t="s">
        <v>1538</v>
      </c>
      <c r="E5" s="576" t="s">
        <v>86</v>
      </c>
      <c r="F5" s="576" t="s">
        <v>391</v>
      </c>
      <c r="G5" s="576" t="s">
        <v>87</v>
      </c>
      <c r="H5" s="579" t="s">
        <v>99</v>
      </c>
      <c r="I5" s="581"/>
      <c r="J5" s="581"/>
      <c r="K5" s="581"/>
      <c r="L5" s="581"/>
      <c r="M5" s="581"/>
      <c r="N5" s="581"/>
      <c r="O5" s="580"/>
      <c r="P5" s="585" t="s">
        <v>100</v>
      </c>
      <c r="Q5" s="586"/>
      <c r="R5" s="566" t="s">
        <v>101</v>
      </c>
      <c r="S5" s="566" t="s">
        <v>102</v>
      </c>
      <c r="T5" s="566" t="s">
        <v>109</v>
      </c>
      <c r="U5" s="566" t="s">
        <v>108</v>
      </c>
      <c r="V5" s="582" t="s">
        <v>88</v>
      </c>
    </row>
    <row r="6" spans="1:22" ht="14.45" customHeight="1" x14ac:dyDescent="0.25">
      <c r="A6" s="564"/>
      <c r="B6" s="564"/>
      <c r="C6" s="577"/>
      <c r="D6" s="577"/>
      <c r="E6" s="577"/>
      <c r="F6" s="577"/>
      <c r="G6" s="577"/>
      <c r="H6" s="579" t="s">
        <v>103</v>
      </c>
      <c r="I6" s="580"/>
      <c r="J6" s="579" t="s">
        <v>104</v>
      </c>
      <c r="K6" s="580"/>
      <c r="L6" s="579" t="s">
        <v>105</v>
      </c>
      <c r="M6" s="580"/>
      <c r="N6" s="579" t="s">
        <v>106</v>
      </c>
      <c r="O6" s="580"/>
      <c r="P6" s="587"/>
      <c r="Q6" s="588"/>
      <c r="R6" s="564"/>
      <c r="S6" s="564"/>
      <c r="T6" s="564"/>
      <c r="U6" s="564"/>
      <c r="V6" s="583"/>
    </row>
    <row r="7" spans="1:22" ht="25.5" x14ac:dyDescent="0.25">
      <c r="A7" s="565"/>
      <c r="B7" s="565"/>
      <c r="C7" s="578"/>
      <c r="D7" s="578"/>
      <c r="E7" s="578"/>
      <c r="F7" s="578"/>
      <c r="G7" s="578"/>
      <c r="H7" s="441" t="s">
        <v>107</v>
      </c>
      <c r="I7" s="441" t="s">
        <v>12</v>
      </c>
      <c r="J7" s="441" t="s">
        <v>107</v>
      </c>
      <c r="K7" s="441" t="s">
        <v>12</v>
      </c>
      <c r="L7" s="441" t="s">
        <v>107</v>
      </c>
      <c r="M7" s="441" t="s">
        <v>12</v>
      </c>
      <c r="N7" s="441" t="s">
        <v>107</v>
      </c>
      <c r="O7" s="441" t="s">
        <v>12</v>
      </c>
      <c r="P7" s="441" t="s">
        <v>107</v>
      </c>
      <c r="Q7" s="441" t="s">
        <v>12</v>
      </c>
      <c r="R7" s="565"/>
      <c r="S7" s="565"/>
      <c r="T7" s="565"/>
      <c r="U7" s="565"/>
      <c r="V7" s="584"/>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613" t="s">
        <v>1423</v>
      </c>
      <c r="B9" s="567" t="s">
        <v>1424</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x14ac:dyDescent="0.25">
      <c r="A10" s="614"/>
      <c r="B10" s="568"/>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x14ac:dyDescent="0.25">
      <c r="A11" s="614"/>
      <c r="B11" s="568"/>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x14ac:dyDescent="0.25">
      <c r="A12" s="614"/>
      <c r="B12" s="568"/>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614"/>
      <c r="B13" s="568"/>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614"/>
      <c r="B14" s="568"/>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614"/>
      <c r="B15" s="568"/>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614"/>
      <c r="B16" s="568"/>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14"/>
      <c r="B17" s="568"/>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614"/>
      <c r="B18" s="568"/>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614"/>
      <c r="B19" s="568"/>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x14ac:dyDescent="0.25">
      <c r="A20" s="615"/>
      <c r="B20" s="569"/>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5"/>
    </row>
    <row r="24" spans="1:22" x14ac:dyDescent="0.25">
      <c r="C24" s="465"/>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21" t="s">
        <v>1344</v>
      </c>
      <c r="B1" s="621"/>
      <c r="C1" s="621"/>
      <c r="D1" s="621"/>
      <c r="E1" s="621"/>
      <c r="F1" s="621"/>
      <c r="G1" s="621"/>
      <c r="H1" s="621"/>
      <c r="I1" s="621"/>
      <c r="J1" s="621"/>
      <c r="K1" s="621"/>
      <c r="L1" s="621"/>
      <c r="M1" s="621"/>
      <c r="N1" s="621"/>
      <c r="O1" s="621"/>
      <c r="P1" s="621"/>
      <c r="Q1" s="621"/>
      <c r="R1" s="621"/>
      <c r="S1" s="621"/>
      <c r="T1" s="621"/>
      <c r="U1" s="621"/>
      <c r="V1" s="514" t="s">
        <v>1691</v>
      </c>
      <c r="W1" s="514" t="s">
        <v>1692</v>
      </c>
      <c r="X1" s="514" t="s">
        <v>1693</v>
      </c>
      <c r="Y1" s="514" t="s">
        <v>1694</v>
      </c>
      <c r="Z1" s="514" t="s">
        <v>1695</v>
      </c>
      <c r="AA1" s="514" t="s">
        <v>1696</v>
      </c>
      <c r="AB1" s="514" t="s">
        <v>1697</v>
      </c>
    </row>
    <row r="2" spans="1:28" x14ac:dyDescent="0.25">
      <c r="A2" s="622" t="s">
        <v>1425</v>
      </c>
      <c r="B2" s="622"/>
      <c r="C2" s="622"/>
      <c r="D2" s="622"/>
      <c r="E2" s="622"/>
      <c r="F2" s="622"/>
      <c r="G2" s="622"/>
      <c r="H2" s="622"/>
      <c r="I2" s="622"/>
      <c r="J2" s="622"/>
      <c r="K2" s="622"/>
      <c r="L2" s="622"/>
      <c r="M2" s="622"/>
      <c r="N2" s="622"/>
      <c r="O2" s="622"/>
      <c r="P2" s="622"/>
      <c r="Q2" s="622"/>
      <c r="R2" s="622"/>
      <c r="S2" s="622"/>
      <c r="T2" s="622"/>
      <c r="U2" s="622"/>
    </row>
    <row r="3" spans="1:28" ht="13.5" customHeight="1" x14ac:dyDescent="0.25">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x14ac:dyDescent="0.25">
      <c r="A4" s="564" t="s">
        <v>96</v>
      </c>
      <c r="B4" s="566" t="s">
        <v>110</v>
      </c>
      <c r="C4" s="576" t="s">
        <v>1537</v>
      </c>
      <c r="D4" s="576" t="s">
        <v>1538</v>
      </c>
      <c r="E4" s="576" t="s">
        <v>86</v>
      </c>
      <c r="F4" s="576" t="s">
        <v>391</v>
      </c>
      <c r="G4" s="576" t="s">
        <v>87</v>
      </c>
      <c r="H4" s="579" t="s">
        <v>99</v>
      </c>
      <c r="I4" s="581"/>
      <c r="J4" s="581"/>
      <c r="K4" s="581"/>
      <c r="L4" s="581"/>
      <c r="M4" s="581"/>
      <c r="N4" s="581"/>
      <c r="O4" s="580"/>
      <c r="P4" s="585" t="s">
        <v>100</v>
      </c>
      <c r="Q4" s="586"/>
      <c r="R4" s="566" t="s">
        <v>102</v>
      </c>
      <c r="S4" s="566" t="s">
        <v>109</v>
      </c>
      <c r="T4" s="566" t="s">
        <v>108</v>
      </c>
      <c r="U4" s="582" t="s">
        <v>88</v>
      </c>
    </row>
    <row r="5" spans="1:28" ht="15" customHeight="1" x14ac:dyDescent="0.25">
      <c r="A5" s="564"/>
      <c r="B5" s="564"/>
      <c r="C5" s="577"/>
      <c r="D5" s="577"/>
      <c r="E5" s="577"/>
      <c r="F5" s="577"/>
      <c r="G5" s="577"/>
      <c r="H5" s="579" t="s">
        <v>103</v>
      </c>
      <c r="I5" s="580"/>
      <c r="J5" s="579" t="s">
        <v>104</v>
      </c>
      <c r="K5" s="580"/>
      <c r="L5" s="579" t="s">
        <v>105</v>
      </c>
      <c r="M5" s="580"/>
      <c r="N5" s="579" t="s">
        <v>106</v>
      </c>
      <c r="O5" s="580"/>
      <c r="P5" s="587"/>
      <c r="Q5" s="588"/>
      <c r="R5" s="564"/>
      <c r="S5" s="564"/>
      <c r="T5" s="564"/>
      <c r="U5" s="583"/>
    </row>
    <row r="6" spans="1:28" ht="25.5" x14ac:dyDescent="0.25">
      <c r="A6" s="565"/>
      <c r="B6" s="565"/>
      <c r="C6" s="578"/>
      <c r="D6" s="578"/>
      <c r="E6" s="578"/>
      <c r="F6" s="578"/>
      <c r="G6" s="578"/>
      <c r="H6" s="441" t="s">
        <v>107</v>
      </c>
      <c r="I6" s="441" t="s">
        <v>12</v>
      </c>
      <c r="J6" s="441" t="s">
        <v>107</v>
      </c>
      <c r="K6" s="441" t="s">
        <v>12</v>
      </c>
      <c r="L6" s="441" t="s">
        <v>107</v>
      </c>
      <c r="M6" s="441" t="s">
        <v>12</v>
      </c>
      <c r="N6" s="441" t="s">
        <v>107</v>
      </c>
      <c r="O6" s="441" t="s">
        <v>12</v>
      </c>
      <c r="P6" s="441" t="s">
        <v>107</v>
      </c>
      <c r="Q6" s="441" t="s">
        <v>12</v>
      </c>
      <c r="R6" s="565"/>
      <c r="S6" s="565"/>
      <c r="T6" s="565"/>
      <c r="U6" s="584"/>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0" t="s">
        <v>1517</v>
      </c>
      <c r="B8" s="617"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571"/>
      <c r="B9" s="617"/>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571"/>
      <c r="B10" s="617"/>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571"/>
      <c r="B11" s="617"/>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571"/>
      <c r="B12" s="617"/>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571"/>
      <c r="B13" s="617"/>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571"/>
      <c r="B14" s="617"/>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571"/>
      <c r="B15" s="617"/>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571"/>
      <c r="B16" s="617"/>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571"/>
      <c r="B17" s="617"/>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571"/>
      <c r="B18" s="617"/>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571"/>
      <c r="B19" s="616"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571"/>
      <c r="B20" s="616"/>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571"/>
      <c r="B21" s="616"/>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571"/>
      <c r="B22" s="616"/>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571"/>
      <c r="B23" s="616"/>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571"/>
      <c r="B24" s="616"/>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571"/>
      <c r="B25" s="616"/>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571"/>
      <c r="B26" s="616"/>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571"/>
      <c r="B27" s="616"/>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571"/>
      <c r="B28" s="616"/>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571"/>
      <c r="B29" s="616"/>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571"/>
      <c r="B30" s="616"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571"/>
      <c r="B31" s="616"/>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571"/>
      <c r="B32" s="616"/>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571"/>
      <c r="B33" s="616"/>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571"/>
      <c r="B34" s="616"/>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571"/>
      <c r="B35" s="616"/>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18" t="s">
        <v>1345</v>
      </c>
      <c r="B36" s="619"/>
      <c r="C36" s="619"/>
      <c r="D36" s="619"/>
      <c r="E36" s="619"/>
      <c r="F36" s="619"/>
      <c r="G36" s="620"/>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1652</v>
      </c>
      <c r="C1" s="514" t="s">
        <v>1653</v>
      </c>
      <c r="D1" s="514" t="s">
        <v>1654</v>
      </c>
      <c r="E1" s="514" t="s">
        <v>1655</v>
      </c>
      <c r="F1" s="624" t="s">
        <v>1355</v>
      </c>
      <c r="G1" s="624"/>
      <c r="H1" s="624"/>
      <c r="I1" s="624"/>
      <c r="J1" s="624"/>
      <c r="K1" s="624"/>
      <c r="L1" s="624"/>
      <c r="M1" s="624"/>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12" t="s">
        <v>1429</v>
      </c>
      <c r="B5" s="625"/>
      <c r="C5" s="625"/>
      <c r="D5" s="625"/>
      <c r="E5" s="625"/>
      <c r="F5" s="625"/>
      <c r="G5" s="625"/>
      <c r="H5" s="625"/>
      <c r="I5" s="625"/>
      <c r="J5" s="625"/>
      <c r="K5" s="625"/>
      <c r="L5" s="625"/>
      <c r="M5" s="625"/>
      <c r="N5" s="625"/>
      <c r="O5" s="625"/>
      <c r="P5" s="625"/>
      <c r="Q5" s="625"/>
      <c r="R5" s="625"/>
      <c r="S5" s="625"/>
      <c r="T5" s="625"/>
      <c r="U5" s="625"/>
      <c r="V5" s="625"/>
    </row>
    <row r="6" spans="1:28" ht="15" customHeight="1" x14ac:dyDescent="0.25">
      <c r="A6" s="564" t="s">
        <v>96</v>
      </c>
      <c r="B6" s="566" t="s">
        <v>110</v>
      </c>
      <c r="C6" s="576" t="s">
        <v>1537</v>
      </c>
      <c r="D6" s="576" t="s">
        <v>1538</v>
      </c>
      <c r="E6" s="576" t="s">
        <v>86</v>
      </c>
      <c r="F6" s="576" t="s">
        <v>391</v>
      </c>
      <c r="G6" s="576" t="s">
        <v>87</v>
      </c>
      <c r="H6" s="579" t="s">
        <v>99</v>
      </c>
      <c r="I6" s="581"/>
      <c r="J6" s="581"/>
      <c r="K6" s="581"/>
      <c r="L6" s="581"/>
      <c r="M6" s="581"/>
      <c r="N6" s="581"/>
      <c r="O6" s="580"/>
      <c r="P6" s="585" t="s">
        <v>100</v>
      </c>
      <c r="Q6" s="586"/>
      <c r="R6" s="566" t="s">
        <v>101</v>
      </c>
      <c r="S6" s="566" t="s">
        <v>102</v>
      </c>
      <c r="T6" s="566" t="s">
        <v>109</v>
      </c>
      <c r="U6" s="566" t="s">
        <v>108</v>
      </c>
      <c r="V6" s="582" t="s">
        <v>88</v>
      </c>
    </row>
    <row r="7" spans="1:28" ht="15" customHeight="1" x14ac:dyDescent="0.25">
      <c r="A7" s="564"/>
      <c r="B7" s="564"/>
      <c r="C7" s="577"/>
      <c r="D7" s="577"/>
      <c r="E7" s="577"/>
      <c r="F7" s="577"/>
      <c r="G7" s="577"/>
      <c r="H7" s="579" t="s">
        <v>103</v>
      </c>
      <c r="I7" s="580"/>
      <c r="J7" s="579" t="s">
        <v>104</v>
      </c>
      <c r="K7" s="580"/>
      <c r="L7" s="579" t="s">
        <v>105</v>
      </c>
      <c r="M7" s="580"/>
      <c r="N7" s="579" t="s">
        <v>106</v>
      </c>
      <c r="O7" s="580"/>
      <c r="P7" s="587"/>
      <c r="Q7" s="588"/>
      <c r="R7" s="564"/>
      <c r="S7" s="564"/>
      <c r="T7" s="564"/>
      <c r="U7" s="564"/>
      <c r="V7" s="583"/>
    </row>
    <row r="8" spans="1:28" ht="25.5" x14ac:dyDescent="0.25">
      <c r="A8" s="565"/>
      <c r="B8" s="565"/>
      <c r="C8" s="578"/>
      <c r="D8" s="578"/>
      <c r="E8" s="578"/>
      <c r="F8" s="578"/>
      <c r="G8" s="578"/>
      <c r="H8" s="441" t="s">
        <v>107</v>
      </c>
      <c r="I8" s="441" t="s">
        <v>12</v>
      </c>
      <c r="J8" s="441" t="s">
        <v>107</v>
      </c>
      <c r="K8" s="441" t="s">
        <v>12</v>
      </c>
      <c r="L8" s="441" t="s">
        <v>107</v>
      </c>
      <c r="M8" s="441" t="s">
        <v>12</v>
      </c>
      <c r="N8" s="441" t="s">
        <v>107</v>
      </c>
      <c r="O8" s="441" t="s">
        <v>12</v>
      </c>
      <c r="P8" s="441" t="s">
        <v>107</v>
      </c>
      <c r="Q8" s="441" t="s">
        <v>12</v>
      </c>
      <c r="R8" s="565"/>
      <c r="S8" s="565"/>
      <c r="T8" s="565"/>
      <c r="U8" s="565"/>
      <c r="V8" s="584"/>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23" t="s">
        <v>1431</v>
      </c>
      <c r="B10" s="623"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23"/>
      <c r="B11" s="623"/>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23"/>
      <c r="B12" s="623"/>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23"/>
      <c r="B13" s="623"/>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23"/>
      <c r="B14" s="623"/>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23"/>
      <c r="B15" s="623"/>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23"/>
      <c r="B16" s="623"/>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567" t="s">
        <v>1433</v>
      </c>
      <c r="B17" s="567"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568"/>
      <c r="B18" s="568"/>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568"/>
      <c r="B19" s="568"/>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68"/>
      <c r="B20" s="568"/>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68"/>
      <c r="B21" s="568"/>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69"/>
      <c r="B22" s="569"/>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23" t="s">
        <v>1434</v>
      </c>
      <c r="B23" s="567"/>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23"/>
      <c r="B24" s="568"/>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23"/>
      <c r="B25" s="568"/>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23"/>
      <c r="B26" s="568"/>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23"/>
      <c r="B27" s="568"/>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23"/>
      <c r="B28" s="569"/>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39" activePane="bottomLeft" state="frozen"/>
      <selection activeCell="K7" sqref="K7"/>
      <selection pane="bottomLeft" activeCell="C32" sqref="C32"/>
    </sheetView>
  </sheetViews>
  <sheetFormatPr baseColWidth="10"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26" t="s">
        <v>1479</v>
      </c>
      <c r="G1" s="626"/>
      <c r="H1" s="626"/>
      <c r="I1" s="626"/>
      <c r="J1" s="626"/>
      <c r="K1" s="626"/>
      <c r="L1" s="626"/>
      <c r="M1" s="626"/>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64" t="s">
        <v>96</v>
      </c>
      <c r="B6" s="566" t="s">
        <v>110</v>
      </c>
      <c r="C6" s="576" t="s">
        <v>1537</v>
      </c>
      <c r="D6" s="576" t="s">
        <v>1538</v>
      </c>
      <c r="E6" s="576" t="s">
        <v>86</v>
      </c>
      <c r="F6" s="576" t="s">
        <v>391</v>
      </c>
      <c r="G6" s="576" t="s">
        <v>87</v>
      </c>
      <c r="H6" s="579" t="s">
        <v>99</v>
      </c>
      <c r="I6" s="581"/>
      <c r="J6" s="581"/>
      <c r="K6" s="581"/>
      <c r="L6" s="581"/>
      <c r="M6" s="581"/>
      <c r="N6" s="581"/>
      <c r="O6" s="580"/>
      <c r="P6" s="585" t="s">
        <v>100</v>
      </c>
      <c r="Q6" s="586"/>
      <c r="R6" s="566" t="s">
        <v>102</v>
      </c>
      <c r="S6" s="566" t="s">
        <v>109</v>
      </c>
      <c r="T6" s="566" t="s">
        <v>108</v>
      </c>
      <c r="U6" s="582" t="s">
        <v>88</v>
      </c>
    </row>
    <row r="7" spans="1:42" ht="15" customHeight="1" x14ac:dyDescent="0.25">
      <c r="A7" s="564"/>
      <c r="B7" s="564"/>
      <c r="C7" s="577"/>
      <c r="D7" s="577"/>
      <c r="E7" s="577"/>
      <c r="F7" s="577"/>
      <c r="G7" s="577"/>
      <c r="H7" s="579" t="s">
        <v>103</v>
      </c>
      <c r="I7" s="580"/>
      <c r="J7" s="579" t="s">
        <v>104</v>
      </c>
      <c r="K7" s="580"/>
      <c r="L7" s="579" t="s">
        <v>105</v>
      </c>
      <c r="M7" s="580"/>
      <c r="N7" s="579" t="s">
        <v>106</v>
      </c>
      <c r="O7" s="580"/>
      <c r="P7" s="587"/>
      <c r="Q7" s="588"/>
      <c r="R7" s="564"/>
      <c r="S7" s="564"/>
      <c r="T7" s="564"/>
      <c r="U7" s="583"/>
    </row>
    <row r="8" spans="1:42" ht="25.5" x14ac:dyDescent="0.25">
      <c r="A8" s="565"/>
      <c r="B8" s="565"/>
      <c r="C8" s="578"/>
      <c r="D8" s="578"/>
      <c r="E8" s="578"/>
      <c r="F8" s="578"/>
      <c r="G8" s="578"/>
      <c r="H8" s="441" t="s">
        <v>107</v>
      </c>
      <c r="I8" s="441" t="s">
        <v>12</v>
      </c>
      <c r="J8" s="441" t="s">
        <v>107</v>
      </c>
      <c r="K8" s="441" t="s">
        <v>12</v>
      </c>
      <c r="L8" s="441" t="s">
        <v>107</v>
      </c>
      <c r="M8" s="441" t="s">
        <v>12</v>
      </c>
      <c r="N8" s="441" t="s">
        <v>107</v>
      </c>
      <c r="O8" s="441" t="s">
        <v>12</v>
      </c>
      <c r="P8" s="441" t="s">
        <v>107</v>
      </c>
      <c r="Q8" s="441" t="s">
        <v>12</v>
      </c>
      <c r="R8" s="565"/>
      <c r="S8" s="565"/>
      <c r="T8" s="565"/>
      <c r="U8" s="584"/>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567" t="s">
        <v>1487</v>
      </c>
      <c r="B10" s="567"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68"/>
      <c r="B11" s="568"/>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68"/>
      <c r="B12" s="568"/>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68"/>
      <c r="B13" s="568"/>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68"/>
      <c r="B14" s="568"/>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68"/>
      <c r="B15" s="568"/>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68"/>
      <c r="B16" s="568"/>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68"/>
      <c r="B17" s="569"/>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68"/>
      <c r="B18" s="567"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68"/>
      <c r="B19" s="568"/>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68"/>
      <c r="B20" s="568"/>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68"/>
      <c r="B21" s="568"/>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68"/>
      <c r="B22" s="568"/>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68"/>
      <c r="B23" s="568"/>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68"/>
      <c r="B24" s="569"/>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68"/>
      <c r="B25" s="567"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68"/>
      <c r="B26" s="568"/>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68"/>
      <c r="B27" s="568"/>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68"/>
      <c r="B28" s="569"/>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68"/>
      <c r="B29" s="567"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68"/>
      <c r="B30" s="568"/>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68"/>
      <c r="B31" s="568"/>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68"/>
      <c r="B32" s="568"/>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68"/>
      <c r="B33" s="568"/>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68"/>
      <c r="B34" s="568"/>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68"/>
      <c r="B35" s="568"/>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68"/>
      <c r="B36" s="568"/>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68"/>
      <c r="B37" s="568"/>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68"/>
      <c r="B38" s="568"/>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68"/>
      <c r="B39" s="568"/>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69"/>
      <c r="B40" s="569"/>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67" t="s">
        <v>1492</v>
      </c>
      <c r="B41" s="567" t="s">
        <v>1493</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68"/>
      <c r="B42" s="568"/>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68"/>
      <c r="B43" s="568"/>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68"/>
      <c r="B44" s="568"/>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68"/>
      <c r="B45" s="568"/>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68"/>
      <c r="B46" s="568"/>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68"/>
      <c r="B47" s="568"/>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68"/>
      <c r="B48" s="568"/>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68"/>
      <c r="B49" s="569"/>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68"/>
      <c r="B50" s="567"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68"/>
      <c r="B51" s="568"/>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68"/>
      <c r="B52" s="568"/>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68"/>
      <c r="B53" s="568"/>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68"/>
      <c r="B54" s="568"/>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68"/>
      <c r="B55" s="568"/>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68"/>
      <c r="B56" s="568"/>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68"/>
      <c r="B57" s="568"/>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68"/>
      <c r="B58" s="568"/>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68"/>
      <c r="B59" s="568"/>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68"/>
      <c r="B60" s="568"/>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68"/>
      <c r="B61" s="568"/>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69"/>
      <c r="B62" s="569"/>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67"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68"/>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68"/>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68"/>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68"/>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68"/>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69"/>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40" activePane="bottomLeft" state="frozen"/>
      <selection activeCell="K7" sqref="K7"/>
      <selection pane="bottomLeft" activeCell="AL110" sqref="AK110:AL112"/>
    </sheetView>
  </sheetViews>
  <sheetFormatPr baseColWidth="10"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26" t="s">
        <v>1511</v>
      </c>
      <c r="G1" s="626"/>
      <c r="H1" s="626"/>
      <c r="I1" s="626"/>
      <c r="J1" s="626"/>
      <c r="K1" s="626"/>
      <c r="L1" s="626"/>
      <c r="M1" s="626"/>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64" t="s">
        <v>96</v>
      </c>
      <c r="B7" s="566" t="s">
        <v>110</v>
      </c>
      <c r="C7" s="576" t="s">
        <v>1537</v>
      </c>
      <c r="D7" s="576" t="s">
        <v>1538</v>
      </c>
      <c r="E7" s="576" t="s">
        <v>86</v>
      </c>
      <c r="F7" s="576" t="s">
        <v>391</v>
      </c>
      <c r="G7" s="576" t="s">
        <v>87</v>
      </c>
      <c r="H7" s="579" t="s">
        <v>99</v>
      </c>
      <c r="I7" s="581"/>
      <c r="J7" s="581"/>
      <c r="K7" s="581"/>
      <c r="L7" s="581"/>
      <c r="M7" s="581"/>
      <c r="N7" s="581"/>
      <c r="O7" s="580"/>
      <c r="P7" s="585" t="s">
        <v>100</v>
      </c>
      <c r="Q7" s="586"/>
      <c r="R7" s="566" t="s">
        <v>102</v>
      </c>
      <c r="S7" s="566" t="s">
        <v>109</v>
      </c>
      <c r="T7" s="566" t="s">
        <v>108</v>
      </c>
      <c r="U7" s="582" t="s">
        <v>88</v>
      </c>
    </row>
    <row r="8" spans="1:42" ht="15" customHeight="1" x14ac:dyDescent="0.25">
      <c r="A8" s="564"/>
      <c r="B8" s="564"/>
      <c r="C8" s="577"/>
      <c r="D8" s="577"/>
      <c r="E8" s="577"/>
      <c r="F8" s="577"/>
      <c r="G8" s="577"/>
      <c r="H8" s="579" t="s">
        <v>103</v>
      </c>
      <c r="I8" s="580"/>
      <c r="J8" s="579" t="s">
        <v>104</v>
      </c>
      <c r="K8" s="580"/>
      <c r="L8" s="579" t="s">
        <v>105</v>
      </c>
      <c r="M8" s="580"/>
      <c r="N8" s="579" t="s">
        <v>106</v>
      </c>
      <c r="O8" s="580"/>
      <c r="P8" s="587"/>
      <c r="Q8" s="588"/>
      <c r="R8" s="564"/>
      <c r="S8" s="564"/>
      <c r="T8" s="564"/>
      <c r="U8" s="583"/>
    </row>
    <row r="9" spans="1:42" ht="25.5" x14ac:dyDescent="0.25">
      <c r="A9" s="565"/>
      <c r="B9" s="565"/>
      <c r="C9" s="578"/>
      <c r="D9" s="578"/>
      <c r="E9" s="578"/>
      <c r="F9" s="578"/>
      <c r="G9" s="578"/>
      <c r="H9" s="441" t="s">
        <v>107</v>
      </c>
      <c r="I9" s="441" t="s">
        <v>12</v>
      </c>
      <c r="J9" s="441" t="s">
        <v>107</v>
      </c>
      <c r="K9" s="441" t="s">
        <v>12</v>
      </c>
      <c r="L9" s="441" t="s">
        <v>107</v>
      </c>
      <c r="M9" s="441" t="s">
        <v>12</v>
      </c>
      <c r="N9" s="441" t="s">
        <v>107</v>
      </c>
      <c r="O9" s="441" t="s">
        <v>12</v>
      </c>
      <c r="P9" s="441" t="s">
        <v>107</v>
      </c>
      <c r="Q9" s="441" t="s">
        <v>12</v>
      </c>
      <c r="R9" s="565"/>
      <c r="S9" s="565"/>
      <c r="T9" s="565"/>
      <c r="U9" s="584"/>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574" t="s">
        <v>1507</v>
      </c>
      <c r="B11" s="627"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574"/>
      <c r="B12" s="628"/>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574"/>
      <c r="B13" s="628"/>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574"/>
      <c r="B14" s="628"/>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574"/>
      <c r="B15" s="628"/>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574"/>
      <c r="B16" s="628"/>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574"/>
      <c r="B17" s="629"/>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574"/>
      <c r="B18" s="567"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574"/>
      <c r="B19" s="568"/>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574"/>
      <c r="B20" s="568"/>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574"/>
      <c r="B21" s="568"/>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574"/>
      <c r="B22" s="567"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574"/>
      <c r="B23" s="568"/>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574"/>
      <c r="B24" s="568"/>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574"/>
      <c r="B25" s="569"/>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574"/>
      <c r="B26" s="567"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574"/>
      <c r="B27" s="568"/>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574"/>
      <c r="B28" s="568"/>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574"/>
      <c r="B29" s="569"/>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574"/>
      <c r="B30" s="623"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574"/>
      <c r="B31" s="623"/>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574"/>
      <c r="B32" s="623"/>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574"/>
      <c r="B33" s="623"/>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574"/>
      <c r="B34" s="623"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574"/>
      <c r="B35" s="623"/>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574"/>
      <c r="B36" s="623"/>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575"/>
      <c r="B37" s="623"/>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23" t="s">
        <v>1508</v>
      </c>
      <c r="B38" s="567"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23"/>
      <c r="B39" s="568"/>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23"/>
      <c r="B40" s="568"/>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23"/>
      <c r="B41" s="569"/>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23"/>
      <c r="B42" s="567"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23"/>
      <c r="B43" s="568"/>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23"/>
      <c r="B44" s="568"/>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23"/>
      <c r="B45" s="569"/>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567" t="s">
        <v>1509</v>
      </c>
      <c r="B46" s="623"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568"/>
      <c r="B47" s="623"/>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568"/>
      <c r="B48" s="623"/>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568"/>
      <c r="B49" s="623"/>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568"/>
      <c r="B50" s="623"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568"/>
      <c r="B51" s="623"/>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568"/>
      <c r="B52" s="623"/>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568"/>
      <c r="B53" s="623"/>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568"/>
      <c r="B54" s="567"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568"/>
      <c r="B55" s="568"/>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568"/>
      <c r="B56" s="568"/>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569"/>
      <c r="B57" s="569"/>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567" t="s">
        <v>1510</v>
      </c>
      <c r="B58" s="567"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568"/>
      <c r="B59" s="568"/>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568"/>
      <c r="B60" s="568"/>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568"/>
      <c r="B61" s="569"/>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568"/>
      <c r="B62" s="567"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568"/>
      <c r="B63" s="568"/>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568"/>
      <c r="B64" s="568"/>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568"/>
      <c r="B65" s="569"/>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568"/>
      <c r="B66" s="567"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568"/>
      <c r="B67" s="568"/>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568"/>
      <c r="B68" s="568"/>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568"/>
      <c r="B69" s="569"/>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568"/>
      <c r="B70" s="567"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568"/>
      <c r="B71" s="568"/>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568"/>
      <c r="B72" s="568"/>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569"/>
      <c r="B73" s="569"/>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88" activePane="bottomLeft" state="frozen"/>
      <selection activeCell="A11" sqref="A11"/>
      <selection pane="bottomLeft" activeCell="D204" sqref="D204"/>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61" t="s">
        <v>392</v>
      </c>
      <c r="L10" s="561"/>
      <c r="M10" s="561"/>
      <c r="N10" s="561"/>
      <c r="O10" s="561"/>
      <c r="P10" s="561"/>
      <c r="Q10" s="561"/>
      <c r="R10" s="561"/>
      <c r="S10" s="561"/>
      <c r="T10" s="561"/>
      <c r="U10" s="561"/>
      <c r="V10" s="561"/>
      <c r="W10" s="561"/>
      <c r="X10" s="561"/>
      <c r="Y10" s="561"/>
      <c r="Z10" s="561"/>
      <c r="AA10" s="561"/>
    </row>
    <row r="11" spans="1:571" ht="79.5" thickBot="1" x14ac:dyDescent="0.3">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881337.29599999997</v>
      </c>
      <c r="E106" s="180">
        <f>E107+E118+E133+E149+E164+E190+E207+E214</f>
        <v>0</v>
      </c>
      <c r="F106" s="180">
        <f t="shared" si="0"/>
        <v>881337.29599999997</v>
      </c>
      <c r="G106" s="180">
        <f>G107+G118+G133+G149+G164+G190+G207+G214</f>
        <v>0</v>
      </c>
      <c r="H106" s="180">
        <f t="shared" si="4"/>
        <v>881337.29599999997</v>
      </c>
      <c r="I106" s="180">
        <f>I107+I118+I133+I149+I164+I190+I207+I214</f>
        <v>0</v>
      </c>
      <c r="J106" s="180">
        <f t="shared" si="5"/>
        <v>881337.29599999997</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490000</v>
      </c>
      <c r="V106" s="180">
        <f t="shared" si="297"/>
        <v>391337.29599999997</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0</v>
      </c>
      <c r="AE106" s="180">
        <f t="shared" si="9"/>
        <v>0</v>
      </c>
      <c r="AF106" s="180">
        <f>AF107+AF118+AF133+AF149+AF164+AF190+AF207+AF214</f>
        <v>240219.58799999999</v>
      </c>
      <c r="AG106" s="180">
        <f>AG107+AG118+AG133+AG149+AG164+AG190+AG207+AG214</f>
        <v>0</v>
      </c>
      <c r="AH106" s="180">
        <f>AH107+AH118+AH133+AH149+AH164+AH190+AH207+AH214</f>
        <v>0</v>
      </c>
      <c r="AI106" s="180">
        <f t="shared" si="10"/>
        <v>240219.58799999999</v>
      </c>
      <c r="AJ106" s="180">
        <f>AJ107+AJ118+AJ133+AJ149+AJ164+AJ190+AJ207+AJ214</f>
        <v>0</v>
      </c>
      <c r="AK106" s="180">
        <f>AK107+AK118+AK133+AK149+AK164+AK190+AK207+AK214</f>
        <v>480000</v>
      </c>
      <c r="AL106" s="180">
        <f>AL107+AL118+AL133+AL149+AL164+AL190+AL207+AL214</f>
        <v>39489.615000000005</v>
      </c>
      <c r="AM106" s="180">
        <f t="shared" si="11"/>
        <v>519489.61499999999</v>
      </c>
      <c r="AN106" s="180">
        <f>AN107+AN118+AN133+AN149+AN164+AN190+AN207+AN214</f>
        <v>0</v>
      </c>
      <c r="AO106" s="180">
        <f>AO107+AO118+AO133+AO149+AO164+AO190+AO207+AO214</f>
        <v>121628.09299999999</v>
      </c>
      <c r="AP106" s="180">
        <f>AP107+AP118+AP133+AP149+AP164+AP190+AP207+AP214</f>
        <v>0</v>
      </c>
      <c r="AQ106" s="180">
        <f t="shared" si="12"/>
        <v>121628.09299999999</v>
      </c>
      <c r="AR106" s="180">
        <f t="shared" si="13"/>
        <v>881337.29599999997</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33000</v>
      </c>
      <c r="E149" s="192">
        <f>SUM(E150:E163)</f>
        <v>0</v>
      </c>
      <c r="F149" s="192">
        <f t="shared" si="300"/>
        <v>33000</v>
      </c>
      <c r="G149" s="192">
        <f>SUM(G150:G163)</f>
        <v>0</v>
      </c>
      <c r="H149" s="192">
        <f t="shared" si="4"/>
        <v>33000</v>
      </c>
      <c r="I149" s="192">
        <f>SUM(I150:I163)</f>
        <v>0</v>
      </c>
      <c r="J149" s="192">
        <f t="shared" si="5"/>
        <v>33000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33000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22000</v>
      </c>
      <c r="AG149" s="192">
        <f>SUM(AG150:AG163)</f>
        <v>0</v>
      </c>
      <c r="AH149" s="192">
        <f>SUM(AH150:AH163)</f>
        <v>0</v>
      </c>
      <c r="AI149" s="192">
        <f t="shared" si="10"/>
        <v>22000</v>
      </c>
      <c r="AJ149" s="192">
        <f>SUM(AJ150:AJ163)</f>
        <v>0</v>
      </c>
      <c r="AK149" s="192">
        <f>SUM(AK150:AK163)</f>
        <v>0</v>
      </c>
      <c r="AL149" s="192">
        <f>SUM(AL150:AL163)</f>
        <v>0</v>
      </c>
      <c r="AM149" s="192">
        <f t="shared" si="11"/>
        <v>0</v>
      </c>
      <c r="AN149" s="192">
        <f>SUM(AN150:AN163)</f>
        <v>0</v>
      </c>
      <c r="AO149" s="192">
        <f>SUM(AO150:AO163)</f>
        <v>11000</v>
      </c>
      <c r="AP149" s="192">
        <f>SUM(AP150:AP163)</f>
        <v>0</v>
      </c>
      <c r="AQ149" s="192">
        <f t="shared" si="12"/>
        <v>11000</v>
      </c>
      <c r="AR149" s="192">
        <f t="shared" si="13"/>
        <v>33000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33000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33000</v>
      </c>
      <c r="G157" s="183"/>
      <c r="H157" s="183">
        <f t="shared" si="432"/>
        <v>33000</v>
      </c>
      <c r="I157" s="183"/>
      <c r="J157" s="183">
        <f t="shared" si="433"/>
        <v>33000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33000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22000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11000</v>
      </c>
      <c r="AR157" s="183">
        <f t="shared" si="438"/>
        <v>33000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490000</v>
      </c>
      <c r="E164" s="192">
        <f>SUM(E165:E189)</f>
        <v>0</v>
      </c>
      <c r="F164" s="192">
        <f t="shared" si="300"/>
        <v>490000</v>
      </c>
      <c r="G164" s="192">
        <f>SUM(G165:G189)</f>
        <v>0</v>
      </c>
      <c r="H164" s="192">
        <f t="shared" si="4"/>
        <v>490000</v>
      </c>
      <c r="I164" s="192">
        <f>SUM(I165:I189)</f>
        <v>0</v>
      </c>
      <c r="J164" s="192">
        <f t="shared" si="5"/>
        <v>490000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490000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10000</v>
      </c>
      <c r="AG164" s="192">
        <f>SUM(AG165:AG189)</f>
        <v>0</v>
      </c>
      <c r="AH164" s="192">
        <f>SUM(AH165:AH189)</f>
        <v>0</v>
      </c>
      <c r="AI164" s="192">
        <f t="shared" si="10"/>
        <v>10000</v>
      </c>
      <c r="AJ164" s="192">
        <f>SUM(AJ165:AJ189)</f>
        <v>0</v>
      </c>
      <c r="AK164" s="192">
        <f>SUM(AK165:AK189)</f>
        <v>480000</v>
      </c>
      <c r="AL164" s="192">
        <f>SUM(AL165:AL189)</f>
        <v>0</v>
      </c>
      <c r="AM164" s="192">
        <f t="shared" si="11"/>
        <v>480000</v>
      </c>
      <c r="AN164" s="192">
        <f>SUM(AN165:AN189)</f>
        <v>0</v>
      </c>
      <c r="AO164" s="192">
        <f>SUM(AO165:AO189)</f>
        <v>0</v>
      </c>
      <c r="AP164" s="192">
        <f>SUM(AP165:AP189)</f>
        <v>0</v>
      </c>
      <c r="AQ164" s="192">
        <f t="shared" si="12"/>
        <v>0</v>
      </c>
      <c r="AR164" s="192">
        <f t="shared" si="13"/>
        <v>490000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480000</v>
      </c>
      <c r="G166" s="183"/>
      <c r="H166" s="183">
        <f t="shared" si="452"/>
        <v>480000</v>
      </c>
      <c r="I166" s="183"/>
      <c r="J166" s="183">
        <f t="shared" si="453"/>
        <v>480000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480000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480000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10000</v>
      </c>
      <c r="G171" s="183"/>
      <c r="H171" s="183">
        <f t="shared" si="468"/>
        <v>10000</v>
      </c>
      <c r="I171" s="183"/>
      <c r="J171" s="183">
        <f t="shared" si="469"/>
        <v>10000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10000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10000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358337.29599999997</v>
      </c>
      <c r="E190" s="192">
        <f>E191+E199</f>
        <v>0</v>
      </c>
      <c r="F190" s="192">
        <f t="shared" si="300"/>
        <v>358337.29599999997</v>
      </c>
      <c r="G190" s="192">
        <f>G191+G199</f>
        <v>0</v>
      </c>
      <c r="H190" s="192">
        <f t="shared" si="4"/>
        <v>358337.29599999997</v>
      </c>
      <c r="I190" s="192">
        <f>I191+I199</f>
        <v>0</v>
      </c>
      <c r="J190" s="192">
        <f t="shared" si="5"/>
        <v>358337.29599999997</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358337.29599999997</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208219.58799999999</v>
      </c>
      <c r="AG190" s="192">
        <f t="shared" ref="AG190" si="497">AG191+AG199</f>
        <v>0</v>
      </c>
      <c r="AH190" s="192">
        <f t="shared" ref="AH190" si="498">AH191+AH199</f>
        <v>0</v>
      </c>
      <c r="AI190" s="192">
        <f t="shared" si="10"/>
        <v>208219.58799999999</v>
      </c>
      <c r="AJ190" s="192">
        <f t="shared" ref="AJ190" si="499">AJ191+AJ199</f>
        <v>0</v>
      </c>
      <c r="AK190" s="192">
        <f t="shared" ref="AK190" si="500">AK191+AK199</f>
        <v>0</v>
      </c>
      <c r="AL190" s="192">
        <f t="shared" ref="AL190" si="501">AL191+AL199</f>
        <v>39489.615000000005</v>
      </c>
      <c r="AM190" s="192">
        <f t="shared" si="11"/>
        <v>39489.615000000005</v>
      </c>
      <c r="AN190" s="192">
        <f t="shared" ref="AN190" si="502">AN191+AN199</f>
        <v>0</v>
      </c>
      <c r="AO190" s="192">
        <f t="shared" ref="AO190" si="503">AO191+AO199</f>
        <v>110628.09299999999</v>
      </c>
      <c r="AP190" s="192">
        <f t="shared" ref="AP190" si="504">AP191+AP199</f>
        <v>0</v>
      </c>
      <c r="AQ190" s="192">
        <f t="shared" si="12"/>
        <v>110628.09299999999</v>
      </c>
      <c r="AR190" s="192">
        <f t="shared" si="13"/>
        <v>358337.29599999997</v>
      </c>
    </row>
    <row r="191" spans="2:44" x14ac:dyDescent="0.25">
      <c r="B191" s="190" t="s">
        <v>299</v>
      </c>
      <c r="C191" s="191" t="s">
        <v>179</v>
      </c>
      <c r="D191" s="192">
        <f>SUM(D192:D198)</f>
        <v>109000</v>
      </c>
      <c r="E191" s="192">
        <f>SUM(E192:E198)</f>
        <v>0</v>
      </c>
      <c r="F191" s="192">
        <f>D191+E191</f>
        <v>109000</v>
      </c>
      <c r="G191" s="192">
        <f>SUM(G192:G198)</f>
        <v>0</v>
      </c>
      <c r="H191" s="192">
        <f>F191-G191</f>
        <v>109000</v>
      </c>
      <c r="I191" s="192">
        <f>SUM(I192:I198)</f>
        <v>0</v>
      </c>
      <c r="J191" s="192">
        <f>F191-I191</f>
        <v>109000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109000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70000</v>
      </c>
      <c r="AG191" s="192">
        <f>SUM(AG192:AG198)</f>
        <v>0</v>
      </c>
      <c r="AH191" s="192">
        <f>SUM(AH192:AH198)</f>
        <v>0</v>
      </c>
      <c r="AI191" s="192">
        <f>AF191+AG191+AH191</f>
        <v>70000</v>
      </c>
      <c r="AJ191" s="192">
        <f>SUM(AJ192:AJ198)</f>
        <v>0</v>
      </c>
      <c r="AK191" s="192">
        <f>SUM(AK192:AK198)</f>
        <v>0</v>
      </c>
      <c r="AL191" s="192">
        <f>SUM(AL192:AL198)</f>
        <v>9000</v>
      </c>
      <c r="AM191" s="192">
        <f>AJ191+AK191+AL191</f>
        <v>9000</v>
      </c>
      <c r="AN191" s="192">
        <f>SUM(AN192:AN198)</f>
        <v>0</v>
      </c>
      <c r="AO191" s="192">
        <f>SUM(AO192:AO198)</f>
        <v>30000</v>
      </c>
      <c r="AP191" s="192">
        <f>SUM(AP192:AP198)</f>
        <v>0</v>
      </c>
      <c r="AQ191" s="192">
        <f>AN191+AO191+AP191</f>
        <v>30000</v>
      </c>
      <c r="AR191" s="192">
        <f>AE191+AI191+AM191+AQ191</f>
        <v>109000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109000</v>
      </c>
      <c r="G193" s="183"/>
      <c r="H193" s="183">
        <f t="shared" ref="H193" si="512">F193-G193</f>
        <v>109000</v>
      </c>
      <c r="I193" s="183"/>
      <c r="J193" s="183">
        <f t="shared" ref="J193" si="513">F193-I193</f>
        <v>109000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109000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70000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M193" s="183">
        <f t="shared" ref="AM193" si="516">AJ193+AK193+AL193</f>
        <v>9000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30000</v>
      </c>
      <c r="AR193" s="183">
        <f t="shared" ref="AR193" si="518">AE193+AI193+AM193+AQ193</f>
        <v>109000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249337.29599999997</v>
      </c>
      <c r="E199" s="192">
        <f>SUM(E200:E206)</f>
        <v>0</v>
      </c>
      <c r="F199" s="192">
        <f>D199+E199</f>
        <v>249337.29599999997</v>
      </c>
      <c r="G199" s="192">
        <f t="shared" ref="G199:I199" si="535">SUM(G200:G206)</f>
        <v>0</v>
      </c>
      <c r="H199" s="192">
        <f>F199-G199</f>
        <v>249337.29599999997</v>
      </c>
      <c r="I199" s="192">
        <f t="shared" si="535"/>
        <v>0</v>
      </c>
      <c r="J199" s="192">
        <f>F199-I199</f>
        <v>249337.29599999997</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249337.29599999997</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138219.58799999999</v>
      </c>
      <c r="AG199" s="192">
        <f t="shared" si="536"/>
        <v>0</v>
      </c>
      <c r="AH199" s="192">
        <f t="shared" si="536"/>
        <v>0</v>
      </c>
      <c r="AI199" s="192">
        <f>AF199+AG199+AH199</f>
        <v>138219.58799999999</v>
      </c>
      <c r="AJ199" s="192">
        <f t="shared" si="536"/>
        <v>0</v>
      </c>
      <c r="AK199" s="192">
        <f t="shared" si="536"/>
        <v>0</v>
      </c>
      <c r="AL199" s="192">
        <f t="shared" si="536"/>
        <v>30489.615000000005</v>
      </c>
      <c r="AM199" s="192">
        <f>AJ199+AK199+AL199</f>
        <v>30489.615000000005</v>
      </c>
      <c r="AN199" s="192">
        <f t="shared" si="536"/>
        <v>0</v>
      </c>
      <c r="AO199" s="192">
        <f t="shared" si="536"/>
        <v>80628.092999999993</v>
      </c>
      <c r="AP199" s="192">
        <f t="shared" si="536"/>
        <v>0</v>
      </c>
      <c r="AQ199" s="192">
        <f>AN199+AO199+AP199</f>
        <v>80628.092999999993</v>
      </c>
      <c r="AR199" s="192">
        <f>AE199+AI199+AM199+AQ199</f>
        <v>249337.29599999997</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249337.29599999997</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249337.29599999997</v>
      </c>
      <c r="G201" s="183"/>
      <c r="H201" s="183">
        <f t="shared" si="541"/>
        <v>249337.29599999997</v>
      </c>
      <c r="I201" s="183"/>
      <c r="J201" s="183">
        <f t="shared" si="542"/>
        <v>249337.29599999997</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249337.29599999997</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138219.58799999999</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138219.58799999999</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30489.615000000005</v>
      </c>
      <c r="AM201" s="183">
        <f t="shared" si="545"/>
        <v>30489.615000000005</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80628.092999999993</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80628.092999999993</v>
      </c>
      <c r="AR201" s="183">
        <f t="shared" si="547"/>
        <v>249337.29599999997</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6218008</v>
      </c>
      <c r="E222" s="180">
        <f>E223+E235+E243+E260+E267+E312</f>
        <v>8700</v>
      </c>
      <c r="F222" s="180">
        <f t="shared" ref="F222:F382" si="622">D222+E222</f>
        <v>6226708</v>
      </c>
      <c r="G222" s="180">
        <f>G223+G235+G243+G260+G267+G312</f>
        <v>0</v>
      </c>
      <c r="H222" s="180">
        <f t="shared" ref="H222:H498" si="623">F222-G222</f>
        <v>6226708</v>
      </c>
      <c r="I222" s="180">
        <f>I223+I235+I243+I260+I267+I312</f>
        <v>0</v>
      </c>
      <c r="J222" s="180">
        <f t="shared" ref="J222:J498" si="624">F222-I222</f>
        <v>6226708</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6226708</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0</v>
      </c>
      <c r="AE222" s="180">
        <f t="shared" ref="AE222:AE498" si="628">AB222+AC222+AD222</f>
        <v>0</v>
      </c>
      <c r="AF222" s="180">
        <f>AF223+AF235+AF243+AF260+AF267+AF312</f>
        <v>218008</v>
      </c>
      <c r="AG222" s="180">
        <f>AG223+AG235+AG243+AG260+AG267+AG312</f>
        <v>7500</v>
      </c>
      <c r="AH222" s="180">
        <f>AH223+AH235+AH243+AH260+AH267+AH312</f>
        <v>0</v>
      </c>
      <c r="AI222" s="180">
        <f t="shared" ref="AI222:AI498" si="629">AF222+AG222+AH222</f>
        <v>225508</v>
      </c>
      <c r="AJ222" s="180">
        <f>AJ223+AJ235+AJ243+AJ260+AJ267+AJ312</f>
        <v>0</v>
      </c>
      <c r="AK222" s="180">
        <f>AK223+AK235+AK243+AK260+AK267+AK312</f>
        <v>6001200</v>
      </c>
      <c r="AL222" s="180">
        <f>AL223+AL235+AL243+AL260+AL267+AL312</f>
        <v>0</v>
      </c>
      <c r="AM222" s="180">
        <f t="shared" ref="AM222:AM498" si="630">AJ222+AK222+AL222</f>
        <v>6001200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6226708</v>
      </c>
    </row>
    <row r="223" spans="2:44" x14ac:dyDescent="0.25">
      <c r="B223" s="190" t="s">
        <v>309</v>
      </c>
      <c r="C223" s="191" t="s">
        <v>188</v>
      </c>
      <c r="D223" s="192">
        <f>SUM(D224:D234)</f>
        <v>13680</v>
      </c>
      <c r="E223" s="192">
        <f>SUM(E224:E234)</f>
        <v>0</v>
      </c>
      <c r="F223" s="192">
        <f t="shared" si="622"/>
        <v>13680</v>
      </c>
      <c r="G223" s="192">
        <f>SUM(G224:G234)</f>
        <v>0</v>
      </c>
      <c r="H223" s="192">
        <f t="shared" si="623"/>
        <v>13680</v>
      </c>
      <c r="I223" s="192">
        <f>SUM(I224:I234)</f>
        <v>0</v>
      </c>
      <c r="J223" s="192">
        <f t="shared" si="624"/>
        <v>13680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13680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13680</v>
      </c>
      <c r="AG223" s="192">
        <f>SUM(AG224:AG234)</f>
        <v>0</v>
      </c>
      <c r="AH223" s="192">
        <f>SUM(AH224:AH234)</f>
        <v>0</v>
      </c>
      <c r="AI223" s="192">
        <f t="shared" si="629"/>
        <v>13680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13680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13680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13680</v>
      </c>
      <c r="G225" s="183"/>
      <c r="H225" s="183">
        <f t="shared" si="623"/>
        <v>13680</v>
      </c>
      <c r="I225" s="183"/>
      <c r="J225" s="183">
        <f t="shared" si="624"/>
        <v>13680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13680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13680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13680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13680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6062080</v>
      </c>
      <c r="E243" s="192">
        <f>SUM(E244:E259)</f>
        <v>0</v>
      </c>
      <c r="F243" s="192">
        <f t="shared" si="622"/>
        <v>6062080</v>
      </c>
      <c r="G243" s="192">
        <f>SUM(G244:G259)</f>
        <v>0</v>
      </c>
      <c r="H243" s="192">
        <f t="shared" si="623"/>
        <v>6062080</v>
      </c>
      <c r="I243" s="192">
        <f>SUM(I244:I259)</f>
        <v>0</v>
      </c>
      <c r="J243" s="192">
        <f t="shared" si="624"/>
        <v>6062080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6062080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62080</v>
      </c>
      <c r="AG243" s="192">
        <f>SUM(AG244:AG259)</f>
        <v>0</v>
      </c>
      <c r="AH243" s="192">
        <f>SUM(AH244:AH259)</f>
        <v>0</v>
      </c>
      <c r="AI243" s="192">
        <f t="shared" si="629"/>
        <v>62080</v>
      </c>
      <c r="AJ243" s="192">
        <f>SUM(AJ244:AJ259)</f>
        <v>0</v>
      </c>
      <c r="AK243" s="192">
        <f>SUM(AK244:AK259)</f>
        <v>6000000</v>
      </c>
      <c r="AL243" s="192">
        <f>SUM(AL244:AL259)</f>
        <v>0</v>
      </c>
      <c r="AM243" s="192">
        <f t="shared" si="630"/>
        <v>6000000</v>
      </c>
      <c r="AN243" s="192">
        <f>SUM(AN244:AN259)</f>
        <v>0</v>
      </c>
      <c r="AO243" s="192">
        <f>SUM(AO244:AO259)</f>
        <v>0</v>
      </c>
      <c r="AP243" s="192">
        <f>SUM(AP244:AP259)</f>
        <v>0</v>
      </c>
      <c r="AQ243" s="192">
        <f t="shared" si="631"/>
        <v>0</v>
      </c>
      <c r="AR243" s="192">
        <f t="shared" si="632"/>
        <v>6062080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8400</v>
      </c>
      <c r="G244" s="183"/>
      <c r="H244" s="183">
        <f t="shared" si="623"/>
        <v>8400</v>
      </c>
      <c r="I244" s="183"/>
      <c r="J244" s="183">
        <f t="shared" si="624"/>
        <v>8400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8400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8400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8400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6000</v>
      </c>
      <c r="G246" s="183"/>
      <c r="H246" s="183">
        <f t="shared" si="695"/>
        <v>6000</v>
      </c>
      <c r="I246" s="183"/>
      <c r="J246" s="183">
        <f t="shared" si="696"/>
        <v>6000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6000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6000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47680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47680</v>
      </c>
      <c r="G248" s="183"/>
      <c r="H248" s="183">
        <f t="shared" si="695"/>
        <v>47680</v>
      </c>
      <c r="I248" s="183"/>
      <c r="J248" s="183">
        <f t="shared" si="696"/>
        <v>47680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47680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47680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47680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47680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6000000</v>
      </c>
      <c r="G254" s="183"/>
      <c r="H254" s="183">
        <f t="shared" si="623"/>
        <v>6000000</v>
      </c>
      <c r="I254" s="183"/>
      <c r="J254" s="183">
        <f t="shared" si="624"/>
        <v>6000000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6000000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6000000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120000</v>
      </c>
      <c r="E267" s="192">
        <f>SUM(E268:E311)</f>
        <v>0</v>
      </c>
      <c r="F267" s="192">
        <f t="shared" si="622"/>
        <v>120000</v>
      </c>
      <c r="G267" s="192">
        <f>SUM(G268:G311)</f>
        <v>0</v>
      </c>
      <c r="H267" s="192">
        <f t="shared" si="623"/>
        <v>120000</v>
      </c>
      <c r="I267" s="192">
        <f>SUM(I268:I311)</f>
        <v>0</v>
      </c>
      <c r="J267" s="192">
        <f t="shared" si="624"/>
        <v>120000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120000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120000</v>
      </c>
      <c r="AG267" s="192">
        <f>SUM(AG268:AG311)</f>
        <v>0</v>
      </c>
      <c r="AH267" s="192">
        <f>SUM(AH268:AH311)</f>
        <v>0</v>
      </c>
      <c r="AI267" s="192">
        <f t="shared" si="629"/>
        <v>120000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120000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120000</v>
      </c>
      <c r="G284" s="183"/>
      <c r="H284" s="183">
        <f t="shared" si="729"/>
        <v>120000</v>
      </c>
      <c r="I284" s="183"/>
      <c r="J284" s="183">
        <f t="shared" si="730"/>
        <v>120000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120000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120000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22248</v>
      </c>
      <c r="E312" s="192">
        <f>SUM(E313:E326)</f>
        <v>8700</v>
      </c>
      <c r="F312" s="192">
        <f t="shared" si="622"/>
        <v>30948</v>
      </c>
      <c r="G312" s="192">
        <f>SUM(G313:G326)</f>
        <v>0</v>
      </c>
      <c r="H312" s="192">
        <f t="shared" si="623"/>
        <v>30948</v>
      </c>
      <c r="I312" s="192">
        <f>SUM(I313:I326)</f>
        <v>0</v>
      </c>
      <c r="J312" s="192">
        <f t="shared" si="624"/>
        <v>30948</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30948</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22248</v>
      </c>
      <c r="AG312" s="192">
        <f>SUM(AG313:AG326)</f>
        <v>7500</v>
      </c>
      <c r="AH312" s="192">
        <f>SUM(AH313:AH326)</f>
        <v>0</v>
      </c>
      <c r="AI312" s="192">
        <f t="shared" si="629"/>
        <v>29748</v>
      </c>
      <c r="AJ312" s="192">
        <f>SUM(AJ313:AJ326)</f>
        <v>0</v>
      </c>
      <c r="AK312" s="192">
        <f>SUM(AK313:AK326)</f>
        <v>1200</v>
      </c>
      <c r="AL312" s="192">
        <f>SUM(AL313:AL326)</f>
        <v>0</v>
      </c>
      <c r="AM312" s="192">
        <f t="shared" si="630"/>
        <v>1200</v>
      </c>
      <c r="AN312" s="192">
        <f>SUM(AN313:AN326)</f>
        <v>0</v>
      </c>
      <c r="AO312" s="192">
        <f>SUM(AO313:AO326)</f>
        <v>0</v>
      </c>
      <c r="AP312" s="192">
        <f>SUM(AP313:AP326)</f>
        <v>0</v>
      </c>
      <c r="AQ312" s="192">
        <f t="shared" si="631"/>
        <v>0</v>
      </c>
      <c r="AR312" s="192">
        <f t="shared" si="632"/>
        <v>30948</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22248</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22248</v>
      </c>
      <c r="G314" s="183"/>
      <c r="H314" s="183">
        <f t="shared" si="623"/>
        <v>22248</v>
      </c>
      <c r="I314" s="183"/>
      <c r="J314" s="183">
        <f t="shared" si="624"/>
        <v>22248</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22248</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22248</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22248</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22248</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5700</v>
      </c>
      <c r="F317" s="183">
        <f t="shared" si="622"/>
        <v>5700</v>
      </c>
      <c r="G317" s="183"/>
      <c r="H317" s="183">
        <f t="shared" si="623"/>
        <v>5700</v>
      </c>
      <c r="I317" s="183"/>
      <c r="J317" s="183">
        <f t="shared" si="624"/>
        <v>5700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4500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1200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5700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22" s="183">
        <f t="shared" si="757"/>
        <v>3000</v>
      </c>
      <c r="G322" s="183"/>
      <c r="H322" s="183">
        <f t="shared" si="758"/>
        <v>3000</v>
      </c>
      <c r="I322" s="183"/>
      <c r="J322" s="183">
        <f t="shared" si="759"/>
        <v>3000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3000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3000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880000</v>
      </c>
      <c r="F327" s="180">
        <f t="shared" si="622"/>
        <v>880000</v>
      </c>
      <c r="G327" s="180">
        <f>G328+G345+G383+G389</f>
        <v>0</v>
      </c>
      <c r="H327" s="180">
        <f t="shared" si="623"/>
        <v>880000</v>
      </c>
      <c r="I327" s="180">
        <f>I328+I345+I383+I389</f>
        <v>0</v>
      </c>
      <c r="J327" s="180">
        <f t="shared" si="624"/>
        <v>880000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880000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45000</v>
      </c>
      <c r="AH327" s="180">
        <f>AH328+AH345+AH383+AH389</f>
        <v>0</v>
      </c>
      <c r="AI327" s="180">
        <f t="shared" si="629"/>
        <v>45000</v>
      </c>
      <c r="AJ327" s="180">
        <f>AJ328+AJ345+AJ383+AJ389</f>
        <v>0</v>
      </c>
      <c r="AK327" s="180">
        <f>AK328+AK345+AK383+AK389</f>
        <v>835000</v>
      </c>
      <c r="AL327" s="180">
        <f>AL328+AL345+AL383+AL389</f>
        <v>0</v>
      </c>
      <c r="AM327" s="180">
        <f t="shared" si="630"/>
        <v>835000</v>
      </c>
      <c r="AN327" s="180">
        <f>AN328+AN345+AN383+AN389</f>
        <v>0</v>
      </c>
      <c r="AO327" s="180">
        <f>AO328+AO345+AO383+AO389</f>
        <v>0</v>
      </c>
      <c r="AP327" s="180">
        <f>AP328+AP345+AP383+AP389</f>
        <v>0</v>
      </c>
      <c r="AQ327" s="180">
        <f t="shared" si="631"/>
        <v>0</v>
      </c>
      <c r="AR327" s="180">
        <f t="shared" si="632"/>
        <v>880000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880000</v>
      </c>
      <c r="F345" s="192">
        <f t="shared" si="622"/>
        <v>880000</v>
      </c>
      <c r="G345" s="192">
        <f>SUM(G346:G382)</f>
        <v>0</v>
      </c>
      <c r="H345" s="192">
        <f t="shared" si="623"/>
        <v>880000</v>
      </c>
      <c r="I345" s="192">
        <f>SUM(I346:I382)</f>
        <v>0</v>
      </c>
      <c r="J345" s="192">
        <f t="shared" si="624"/>
        <v>880000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880000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45000</v>
      </c>
      <c r="AH345" s="192">
        <f>SUM(AH346:AH382)</f>
        <v>0</v>
      </c>
      <c r="AI345" s="192">
        <f t="shared" si="629"/>
        <v>45000</v>
      </c>
      <c r="AJ345" s="192">
        <f>SUM(AJ346:AJ382)</f>
        <v>0</v>
      </c>
      <c r="AK345" s="192">
        <f>SUM(AK346:AK382)</f>
        <v>835000</v>
      </c>
      <c r="AL345" s="192">
        <f>SUM(AL346:AL382)</f>
        <v>0</v>
      </c>
      <c r="AM345" s="192">
        <f t="shared" si="630"/>
        <v>835000</v>
      </c>
      <c r="AN345" s="192">
        <f>SUM(AN346:AN382)</f>
        <v>0</v>
      </c>
      <c r="AO345" s="192">
        <f>SUM(AO346:AO382)</f>
        <v>0</v>
      </c>
      <c r="AP345" s="192">
        <f>SUM(AP346:AP382)</f>
        <v>0</v>
      </c>
      <c r="AQ345" s="192">
        <f t="shared" si="631"/>
        <v>0</v>
      </c>
      <c r="AR345" s="192">
        <f t="shared" si="632"/>
        <v>880000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57" s="183">
        <f t="shared" si="622"/>
        <v>15000</v>
      </c>
      <c r="G357" s="183"/>
      <c r="H357" s="183">
        <f t="shared" si="623"/>
        <v>15000</v>
      </c>
      <c r="I357" s="183"/>
      <c r="J357" s="183">
        <f t="shared" si="624"/>
        <v>15000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15000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15000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835000</v>
      </c>
      <c r="F360" s="183">
        <f t="shared" si="622"/>
        <v>835000</v>
      </c>
      <c r="G360" s="183"/>
      <c r="H360" s="183">
        <f t="shared" si="623"/>
        <v>835000</v>
      </c>
      <c r="I360" s="183"/>
      <c r="J360" s="183">
        <f t="shared" si="624"/>
        <v>835000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835000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835000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835000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835000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66" s="183">
        <f t="shared" si="822"/>
        <v>30000</v>
      </c>
      <c r="G366" s="183"/>
      <c r="H366" s="183">
        <f t="shared" si="823"/>
        <v>30000</v>
      </c>
      <c r="I366" s="183"/>
      <c r="J366" s="183">
        <f t="shared" si="824"/>
        <v>30000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30000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30000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7099345.2960000001</v>
      </c>
      <c r="E566" s="186">
        <f>E12+E106+E222+E327+E397+E499+E526+E560</f>
        <v>888700</v>
      </c>
      <c r="F566" s="186">
        <f t="shared" si="1050"/>
        <v>7988045.2960000001</v>
      </c>
      <c r="G566" s="186">
        <f>G12+G106+G222+G327+G397+G499+G526+G560</f>
        <v>0</v>
      </c>
      <c r="H566" s="186">
        <f t="shared" si="1052"/>
        <v>7988045.2960000001</v>
      </c>
      <c r="I566" s="186">
        <f>I12+I106+I222+I327+I397+I499+I526+I560</f>
        <v>0</v>
      </c>
      <c r="J566" s="186">
        <f t="shared" si="1053"/>
        <v>7988045.2960000001</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7596708</v>
      </c>
      <c r="V566" s="186">
        <f t="shared" si="1209"/>
        <v>391337.29599999997</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0</v>
      </c>
      <c r="AC566" s="186">
        <f t="shared" si="1209"/>
        <v>0</v>
      </c>
      <c r="AD566" s="186">
        <f t="shared" si="1209"/>
        <v>0</v>
      </c>
      <c r="AE566" s="186">
        <f t="shared" si="1059"/>
        <v>0</v>
      </c>
      <c r="AF566" s="186">
        <f t="shared" ref="AF566:AH566" si="1214">AF12+AF106+AF222+AF327+AF397+AF499+AF526+AF560</f>
        <v>458227.58799999999</v>
      </c>
      <c r="AG566" s="186">
        <f t="shared" si="1214"/>
        <v>52500</v>
      </c>
      <c r="AH566" s="186">
        <f t="shared" si="1214"/>
        <v>0</v>
      </c>
      <c r="AI566" s="186">
        <f t="shared" si="1060"/>
        <v>510727.58799999999</v>
      </c>
      <c r="AJ566" s="186">
        <f t="shared" ref="AJ566:AL566" si="1215">AJ12+AJ106+AJ222+AJ327+AJ397+AJ499+AJ526+AJ560</f>
        <v>0</v>
      </c>
      <c r="AK566" s="186">
        <f t="shared" si="1215"/>
        <v>7316200</v>
      </c>
      <c r="AL566" s="186">
        <f t="shared" si="1215"/>
        <v>39489.615000000005</v>
      </c>
      <c r="AM566" s="186">
        <f t="shared" si="1061"/>
        <v>7355689.6150000002</v>
      </c>
      <c r="AN566" s="186">
        <f t="shared" ref="AN566:AP566" si="1216">AN12+AN106+AN222+AN327+AN397+AN499+AN526+AN560</f>
        <v>0</v>
      </c>
      <c r="AO566" s="186">
        <f t="shared" si="1216"/>
        <v>121628.09299999999</v>
      </c>
      <c r="AP566" s="186">
        <f t="shared" si="1216"/>
        <v>0</v>
      </c>
      <c r="AQ566" s="186">
        <f t="shared" si="1062"/>
        <v>121628.09299999999</v>
      </c>
      <c r="AR566" s="186">
        <f t="shared" si="1063"/>
        <v>7988045.2960000001</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J182" sqref="J18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9"/>
      <c r="E13" s="93"/>
      <c r="F13" s="93"/>
      <c r="G13" s="93"/>
      <c r="H13" s="76"/>
      <c r="I13" s="76"/>
      <c r="J13" s="76"/>
      <c r="K13" s="112"/>
      <c r="N13" s="153"/>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562"/>
      <c r="E17" s="328"/>
      <c r="F17" s="115">
        <v>30000</v>
      </c>
      <c r="G17" s="329">
        <f t="shared" ref="G17:G25" si="0">E17*F17</f>
        <v>0</v>
      </c>
      <c r="H17" s="330"/>
      <c r="I17" s="116" t="s">
        <v>698</v>
      </c>
      <c r="J17" s="116" t="str">
        <f>VLOOKUP(I17,Presupuesto!$B$11:$C$566,2,0)</f>
        <v>SERVICIOS DE CAPACITACION.</v>
      </c>
      <c r="K17" s="331" t="s">
        <v>1513</v>
      </c>
      <c r="L17" s="116" t="s">
        <v>393</v>
      </c>
      <c r="N17" s="153"/>
    </row>
    <row r="18" spans="2:14" x14ac:dyDescent="0.25">
      <c r="B18" s="93"/>
      <c r="C18" s="99" t="s">
        <v>48</v>
      </c>
      <c r="D18" s="563"/>
      <c r="E18" s="200">
        <f>D17</f>
        <v>0</v>
      </c>
      <c r="F18" s="100">
        <v>50</v>
      </c>
      <c r="G18" s="97">
        <f t="shared" si="0"/>
        <v>0</v>
      </c>
      <c r="H18" s="161"/>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563"/>
      <c r="E19" s="200">
        <f>D17</f>
        <v>0</v>
      </c>
      <c r="F19" s="100">
        <v>150</v>
      </c>
      <c r="G19" s="97">
        <f t="shared" si="0"/>
        <v>0</v>
      </c>
      <c r="H19" s="161"/>
      <c r="I19" s="98" t="s">
        <v>791</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563"/>
      <c r="E20" s="151">
        <v>0</v>
      </c>
      <c r="F20" s="118">
        <v>10000</v>
      </c>
      <c r="G20" s="97">
        <f t="shared" si="0"/>
        <v>0</v>
      </c>
      <c r="H20" s="161"/>
      <c r="I20" s="322"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563"/>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563"/>
      <c r="E22" s="200">
        <f>(D17*25)/500</f>
        <v>0</v>
      </c>
      <c r="F22" s="100">
        <v>85</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563"/>
      <c r="E23" s="200">
        <f>D17/12</f>
        <v>0</v>
      </c>
      <c r="F23" s="100">
        <v>36</v>
      </c>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563"/>
      <c r="E24" s="200">
        <f>D17/12</f>
        <v>0</v>
      </c>
      <c r="F24" s="100">
        <v>80</v>
      </c>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563"/>
      <c r="E25" s="212">
        <v>0</v>
      </c>
      <c r="F25" s="119">
        <v>25</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Tecnologías de Información y Comunicación</v>
      </c>
      <c r="L26" s="335" t="s">
        <v>411</v>
      </c>
    </row>
    <row r="27" spans="2:14" x14ac:dyDescent="0.25">
      <c r="B27" s="93"/>
      <c r="C27" s="93"/>
      <c r="D27" s="466"/>
      <c r="E27" s="112"/>
      <c r="F27" s="112"/>
      <c r="G27" s="112"/>
      <c r="H27" s="174"/>
      <c r="I27" s="112"/>
      <c r="J27" s="112"/>
      <c r="K27" s="112"/>
    </row>
    <row r="28" spans="2:14" ht="15.75" thickBot="1" x14ac:dyDescent="0.3">
      <c r="C28" s="466"/>
      <c r="D28" s="466"/>
      <c r="E28" s="466"/>
    </row>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c r="E32" s="93"/>
      <c r="F32" s="93"/>
      <c r="G32" s="93"/>
      <c r="H32" s="76"/>
      <c r="I32" s="76"/>
      <c r="J32" s="76"/>
      <c r="K32" s="112"/>
    </row>
    <row r="33" spans="3:12"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562"/>
      <c r="E36" s="328"/>
      <c r="F36" s="115">
        <v>30000</v>
      </c>
      <c r="G36" s="329">
        <f t="shared" ref="G36:G44" si="2">E36*F36</f>
        <v>0</v>
      </c>
      <c r="H36" s="330"/>
      <c r="I36" s="116" t="s">
        <v>698</v>
      </c>
      <c r="J36" s="116" t="str">
        <f>VLOOKUP(I36,Presupuesto!$B$11:$C$566,2,0)</f>
        <v>SERVICIOS DE CAPACITACION.</v>
      </c>
      <c r="K36" s="331" t="s">
        <v>1513</v>
      </c>
      <c r="L36" s="116" t="s">
        <v>393</v>
      </c>
    </row>
    <row r="37" spans="3:12" x14ac:dyDescent="0.25">
      <c r="C37" s="99" t="s">
        <v>48</v>
      </c>
      <c r="D37" s="563"/>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563"/>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563"/>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x14ac:dyDescent="0.25">
      <c r="C40" s="99" t="s">
        <v>416</v>
      </c>
      <c r="D40" s="563"/>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563"/>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563"/>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563"/>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563"/>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562"/>
      <c r="E55" s="328"/>
      <c r="F55" s="115">
        <v>30000</v>
      </c>
      <c r="G55" s="329">
        <f t="shared" ref="G55:G63" si="4">E55*F55</f>
        <v>0</v>
      </c>
      <c r="H55" s="330"/>
      <c r="I55" s="116" t="s">
        <v>698</v>
      </c>
      <c r="J55" s="116" t="str">
        <f>VLOOKUP(I55,Presupuesto!$B$11:$C$566,2,0)</f>
        <v>SERVICIOS DE CAPACITACION.</v>
      </c>
      <c r="K55" s="331" t="s">
        <v>1513</v>
      </c>
      <c r="L55" s="116" t="s">
        <v>393</v>
      </c>
    </row>
    <row r="56" spans="3:12" x14ac:dyDescent="0.25">
      <c r="C56" s="99" t="s">
        <v>48</v>
      </c>
      <c r="D56" s="563"/>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63"/>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563"/>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563"/>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63"/>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63"/>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63"/>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563"/>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562"/>
      <c r="E74" s="328"/>
      <c r="F74" s="115">
        <v>30000</v>
      </c>
      <c r="G74" s="329">
        <f t="shared" ref="G74:G82" si="7">E74*F74</f>
        <v>0</v>
      </c>
      <c r="H74" s="330"/>
      <c r="I74" s="116" t="s">
        <v>698</v>
      </c>
      <c r="J74" s="116" t="str">
        <f>VLOOKUP(I74,Presupuesto!$B$11:$C$566,2,0)</f>
        <v>SERVICIOS DE CAPACITACION.</v>
      </c>
      <c r="K74" s="331" t="s">
        <v>1513</v>
      </c>
      <c r="L74" s="116" t="s">
        <v>393</v>
      </c>
    </row>
    <row r="75" spans="3:12" x14ac:dyDescent="0.25">
      <c r="C75" s="99" t="s">
        <v>48</v>
      </c>
      <c r="D75" s="563"/>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63"/>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63"/>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563"/>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63"/>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63"/>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63"/>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563"/>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562"/>
      <c r="E93" s="328"/>
      <c r="F93" s="115">
        <v>30000</v>
      </c>
      <c r="G93" s="329">
        <f t="shared" ref="G93:G101" si="9">E93*F93</f>
        <v>0</v>
      </c>
      <c r="H93" s="330"/>
      <c r="I93" s="116" t="s">
        <v>698</v>
      </c>
      <c r="J93" s="116" t="str">
        <f>VLOOKUP(I93,Presupuesto!$B$11:$C$566,2,0)</f>
        <v>SERVICIOS DE CAPACITACION.</v>
      </c>
      <c r="K93" s="331" t="s">
        <v>1513</v>
      </c>
      <c r="L93" s="116" t="s">
        <v>393</v>
      </c>
    </row>
    <row r="94" spans="3:12" x14ac:dyDescent="0.25">
      <c r="C94" s="99" t="s">
        <v>48</v>
      </c>
      <c r="D94" s="563"/>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563"/>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63"/>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563"/>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563"/>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563"/>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63"/>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63"/>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562"/>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x14ac:dyDescent="0.25">
      <c r="C113" s="99" t="s">
        <v>48</v>
      </c>
      <c r="D113" s="563"/>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563"/>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63"/>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563"/>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563"/>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563"/>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63"/>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63"/>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562"/>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x14ac:dyDescent="0.25">
      <c r="C132" s="99" t="s">
        <v>48</v>
      </c>
      <c r="D132" s="563"/>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563"/>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63"/>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563"/>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563"/>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563"/>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63"/>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63"/>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562"/>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x14ac:dyDescent="0.25">
      <c r="C151" s="99" t="s">
        <v>48</v>
      </c>
      <c r="D151" s="563"/>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563"/>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63"/>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563"/>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563"/>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563"/>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63"/>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63"/>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562"/>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x14ac:dyDescent="0.25">
      <c r="C170" s="99" t="s">
        <v>48</v>
      </c>
      <c r="D170" s="563"/>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563"/>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63"/>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563"/>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563"/>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563"/>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63"/>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63"/>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562"/>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x14ac:dyDescent="0.25">
      <c r="C189" s="99" t="s">
        <v>48</v>
      </c>
      <c r="D189" s="563"/>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63"/>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63"/>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563"/>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63"/>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63"/>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63"/>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63"/>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562"/>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x14ac:dyDescent="0.25">
      <c r="C208" s="99" t="s">
        <v>48</v>
      </c>
      <c r="D208" s="563"/>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63"/>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63"/>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563"/>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63"/>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63"/>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63"/>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63"/>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562"/>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x14ac:dyDescent="0.25">
      <c r="C227" s="99" t="s">
        <v>48</v>
      </c>
      <c r="D227" s="563"/>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63"/>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63"/>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563"/>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63"/>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63"/>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63"/>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63"/>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c r="E13" s="93"/>
      <c r="F13" s="93"/>
      <c r="G13" s="93"/>
      <c r="H13" s="76"/>
      <c r="I13" s="76"/>
      <c r="J13" s="76"/>
      <c r="K13" s="153"/>
      <c r="CA13" s="303"/>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9"/>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47"/>
  <sheetViews>
    <sheetView showGridLines="0" topLeftCell="A10" zoomScale="84" zoomScaleNormal="84" workbookViewId="0">
      <selection activeCell="H32" sqref="H32"/>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48.28515625" style="86"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228008</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SUM(F17:F38)</f>
        <v>228008</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1752</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c.1 Compra de materiales de oficina para Ciudad Universitaria y Librerías de Centros Regionales</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1700</v>
      </c>
      <c r="D17" s="158">
        <v>60</v>
      </c>
      <c r="E17" s="96">
        <v>100</v>
      </c>
      <c r="F17" s="97">
        <f>D17*E17</f>
        <v>6000</v>
      </c>
      <c r="G17" s="161" t="s">
        <v>128</v>
      </c>
      <c r="H17" s="98" t="s">
        <v>818</v>
      </c>
      <c r="I17" s="98" t="str">
        <f>VLOOKUP(H17,Presupuesto!$B$11:$C$565,2,0)</f>
        <v>PRODUCTOS DE ARTES GRAFICAS</v>
      </c>
      <c r="J17" s="218" t="s">
        <v>1363</v>
      </c>
      <c r="K17" s="98" t="s">
        <v>395</v>
      </c>
    </row>
    <row r="18" spans="2:11" ht="32.25" customHeight="1" x14ac:dyDescent="0.25">
      <c r="B18" s="93"/>
      <c r="C18" s="99" t="s">
        <v>1701</v>
      </c>
      <c r="D18" s="151">
        <v>20000</v>
      </c>
      <c r="E18" s="100">
        <v>2</v>
      </c>
      <c r="F18" s="97">
        <f t="shared" ref="F18:F37" si="0">D18*E18</f>
        <v>40000</v>
      </c>
      <c r="G18" s="161" t="s">
        <v>128</v>
      </c>
      <c r="H18" s="101" t="s">
        <v>820</v>
      </c>
      <c r="I18" s="98" t="str">
        <f>VLOOKUP(H18,Presupuesto!$B$11:$C$565,2,0)</f>
        <v>PRODUCTOS PAPEL Y CARTON</v>
      </c>
      <c r="J18" s="218" t="s">
        <v>1363</v>
      </c>
      <c r="K18" s="98" t="s">
        <v>395</v>
      </c>
    </row>
    <row r="19" spans="2:11" x14ac:dyDescent="0.25">
      <c r="B19" s="93"/>
      <c r="C19" s="99" t="s">
        <v>1702</v>
      </c>
      <c r="D19" s="151">
        <v>72</v>
      </c>
      <c r="E19" s="100">
        <v>5</v>
      </c>
      <c r="F19" s="97">
        <f t="shared" si="0"/>
        <v>360</v>
      </c>
      <c r="G19" s="161" t="s">
        <v>128</v>
      </c>
      <c r="H19" s="98" t="s">
        <v>326</v>
      </c>
      <c r="I19" s="98" t="str">
        <f>VLOOKUP(H19,Presupuesto!$B$11:$C$565,2,0)</f>
        <v>UTILES DE ESCRITORIO, OFICINA Y ENZE¥ANZA</v>
      </c>
      <c r="J19" s="218" t="s">
        <v>1363</v>
      </c>
      <c r="K19" s="98" t="s">
        <v>395</v>
      </c>
    </row>
    <row r="20" spans="2:11" x14ac:dyDescent="0.25">
      <c r="B20" s="93"/>
      <c r="C20" s="99" t="s">
        <v>1703</v>
      </c>
      <c r="D20" s="151">
        <v>48</v>
      </c>
      <c r="E20" s="100">
        <v>15</v>
      </c>
      <c r="F20" s="97">
        <f t="shared" si="0"/>
        <v>720</v>
      </c>
      <c r="G20" s="161" t="s">
        <v>128</v>
      </c>
      <c r="H20" s="98" t="s">
        <v>326</v>
      </c>
      <c r="I20" s="98" t="str">
        <f>VLOOKUP(H20,Presupuesto!$B$11:$C$565,2,0)</f>
        <v>UTILES DE ESCRITORIO, OFICINA Y ENZE¥ANZA</v>
      </c>
      <c r="J20" s="218" t="s">
        <v>1363</v>
      </c>
      <c r="K20" s="98" t="s">
        <v>395</v>
      </c>
    </row>
    <row r="21" spans="2:11" s="466" customFormat="1" x14ac:dyDescent="0.25">
      <c r="B21" s="93"/>
      <c r="C21" s="99" t="s">
        <v>1704</v>
      </c>
      <c r="D21" s="151">
        <v>72</v>
      </c>
      <c r="E21" s="100">
        <v>10</v>
      </c>
      <c r="F21" s="97">
        <f t="shared" si="0"/>
        <v>720</v>
      </c>
      <c r="G21" s="161" t="s">
        <v>128</v>
      </c>
      <c r="H21" s="98" t="s">
        <v>326</v>
      </c>
      <c r="I21" s="98" t="str">
        <f>VLOOKUP(H21,Presupuesto!$B$11:$C$565,2,0)</f>
        <v>UTILES DE ESCRITORIO, OFICINA Y ENZE¥ANZA</v>
      </c>
      <c r="J21" s="218" t="s">
        <v>1363</v>
      </c>
      <c r="K21" s="98" t="s">
        <v>395</v>
      </c>
    </row>
    <row r="22" spans="2:11" s="466" customFormat="1" x14ac:dyDescent="0.25">
      <c r="B22" s="93"/>
      <c r="C22" s="99" t="s">
        <v>1705</v>
      </c>
      <c r="D22" s="151">
        <v>168</v>
      </c>
      <c r="E22" s="100">
        <v>3</v>
      </c>
      <c r="F22" s="97">
        <f t="shared" si="0"/>
        <v>504</v>
      </c>
      <c r="G22" s="161" t="s">
        <v>128</v>
      </c>
      <c r="H22" s="98" t="s">
        <v>326</v>
      </c>
      <c r="I22" s="98" t="str">
        <f>VLOOKUP(H22,Presupuesto!$B$11:$C$565,2,0)</f>
        <v>UTILES DE ESCRITORIO, OFICINA Y ENZE¥ANZA</v>
      </c>
      <c r="J22" s="218" t="s">
        <v>1363</v>
      </c>
      <c r="K22" s="98" t="s">
        <v>395</v>
      </c>
    </row>
    <row r="23" spans="2:11" s="466" customFormat="1" x14ac:dyDescent="0.25">
      <c r="B23" s="93"/>
      <c r="C23" s="99" t="s">
        <v>1706</v>
      </c>
      <c r="D23" s="151">
        <v>168</v>
      </c>
      <c r="E23" s="100">
        <v>3</v>
      </c>
      <c r="F23" s="97">
        <f t="shared" si="0"/>
        <v>504</v>
      </c>
      <c r="G23" s="161" t="s">
        <v>128</v>
      </c>
      <c r="H23" s="98" t="s">
        <v>326</v>
      </c>
      <c r="I23" s="98" t="str">
        <f>VLOOKUP(H23,Presupuesto!$B$11:$C$565,2,0)</f>
        <v>UTILES DE ESCRITORIO, OFICINA Y ENZE¥ANZA</v>
      </c>
      <c r="J23" s="218" t="s">
        <v>1363</v>
      </c>
      <c r="K23" s="98" t="s">
        <v>395</v>
      </c>
    </row>
    <row r="24" spans="2:11" s="466" customFormat="1" x14ac:dyDescent="0.25">
      <c r="B24" s="93"/>
      <c r="C24" s="99" t="s">
        <v>1707</v>
      </c>
      <c r="D24" s="151">
        <v>72</v>
      </c>
      <c r="E24" s="100">
        <v>15</v>
      </c>
      <c r="F24" s="97">
        <f t="shared" si="0"/>
        <v>1080</v>
      </c>
      <c r="G24" s="161" t="s">
        <v>128</v>
      </c>
      <c r="H24" s="98" t="s">
        <v>326</v>
      </c>
      <c r="I24" s="98" t="str">
        <f>VLOOKUP(H24,Presupuesto!$B$11:$C$565,2,0)</f>
        <v>UTILES DE ESCRITORIO, OFICINA Y ENZE¥ANZA</v>
      </c>
      <c r="J24" s="218" t="s">
        <v>1363</v>
      </c>
      <c r="K24" s="98" t="s">
        <v>395</v>
      </c>
    </row>
    <row r="25" spans="2:11" s="466" customFormat="1" x14ac:dyDescent="0.25">
      <c r="B25" s="93"/>
      <c r="C25" s="99" t="s">
        <v>1708</v>
      </c>
      <c r="D25" s="151">
        <v>48</v>
      </c>
      <c r="E25" s="100">
        <v>35</v>
      </c>
      <c r="F25" s="97">
        <f t="shared" si="0"/>
        <v>1680</v>
      </c>
      <c r="G25" s="161" t="s">
        <v>128</v>
      </c>
      <c r="H25" s="98" t="s">
        <v>326</v>
      </c>
      <c r="I25" s="98" t="str">
        <f>VLOOKUP(H25,Presupuesto!$B$11:$C$565,2,0)</f>
        <v>UTILES DE ESCRITORIO, OFICINA Y ENZE¥ANZA</v>
      </c>
      <c r="J25" s="218" t="s">
        <v>1363</v>
      </c>
      <c r="K25" s="98" t="s">
        <v>395</v>
      </c>
    </row>
    <row r="26" spans="2:11" s="466" customFormat="1" x14ac:dyDescent="0.25">
      <c r="B26" s="93"/>
      <c r="C26" s="99" t="s">
        <v>1709</v>
      </c>
      <c r="D26" s="151">
        <v>24</v>
      </c>
      <c r="E26" s="100">
        <v>50</v>
      </c>
      <c r="F26" s="97">
        <f t="shared" si="0"/>
        <v>1200</v>
      </c>
      <c r="G26" s="161" t="s">
        <v>128</v>
      </c>
      <c r="H26" s="98" t="s">
        <v>326</v>
      </c>
      <c r="I26" s="98" t="str">
        <f>VLOOKUP(H26,Presupuesto!$B$11:$C$565,2,0)</f>
        <v>UTILES DE ESCRITORIO, OFICINA Y ENZE¥ANZA</v>
      </c>
      <c r="J26" s="218" t="s">
        <v>1363</v>
      </c>
      <c r="K26" s="98" t="s">
        <v>395</v>
      </c>
    </row>
    <row r="27" spans="2:11" s="466" customFormat="1" x14ac:dyDescent="0.25">
      <c r="B27" s="93"/>
      <c r="C27" s="99" t="s">
        <v>1710</v>
      </c>
      <c r="D27" s="151">
        <v>1000</v>
      </c>
      <c r="E27" s="100">
        <v>2</v>
      </c>
      <c r="F27" s="97">
        <f t="shared" si="0"/>
        <v>2000</v>
      </c>
      <c r="G27" s="161" t="s">
        <v>128</v>
      </c>
      <c r="H27" s="98" t="s">
        <v>326</v>
      </c>
      <c r="I27" s="98" t="str">
        <f>VLOOKUP(H27,Presupuesto!$B$11:$C$565,2,0)</f>
        <v>UTILES DE ESCRITORIO, OFICINA Y ENZE¥ANZA</v>
      </c>
      <c r="J27" s="218" t="s">
        <v>1363</v>
      </c>
      <c r="K27" s="98" t="s">
        <v>395</v>
      </c>
    </row>
    <row r="28" spans="2:11" s="466" customFormat="1" x14ac:dyDescent="0.25">
      <c r="B28" s="93"/>
      <c r="C28" s="99" t="s">
        <v>1711</v>
      </c>
      <c r="D28" s="151">
        <v>24</v>
      </c>
      <c r="E28" s="100">
        <v>70</v>
      </c>
      <c r="F28" s="97">
        <f t="shared" si="0"/>
        <v>1680</v>
      </c>
      <c r="G28" s="161" t="s">
        <v>128</v>
      </c>
      <c r="H28" s="98" t="s">
        <v>326</v>
      </c>
      <c r="I28" s="98" t="str">
        <f>VLOOKUP(H28,Presupuesto!$B$11:$C$565,2,0)</f>
        <v>UTILES DE ESCRITORIO, OFICINA Y ENZE¥ANZA</v>
      </c>
      <c r="J28" s="218" t="s">
        <v>1363</v>
      </c>
      <c r="K28" s="98" t="s">
        <v>395</v>
      </c>
    </row>
    <row r="29" spans="2:11" s="466" customFormat="1" x14ac:dyDescent="0.25">
      <c r="B29" s="93"/>
      <c r="C29" s="99" t="s">
        <v>1712</v>
      </c>
      <c r="D29" s="151">
        <v>12</v>
      </c>
      <c r="E29" s="100">
        <v>150</v>
      </c>
      <c r="F29" s="97">
        <f t="shared" si="0"/>
        <v>1800</v>
      </c>
      <c r="G29" s="161" t="s">
        <v>128</v>
      </c>
      <c r="H29" s="98" t="s">
        <v>326</v>
      </c>
      <c r="I29" s="98" t="str">
        <f>VLOOKUP(H29,Presupuesto!$B$11:$C$565,2,0)</f>
        <v>UTILES DE ESCRITORIO, OFICINA Y ENZE¥ANZA</v>
      </c>
      <c r="J29" s="218" t="s">
        <v>1363</v>
      </c>
      <c r="K29" s="98" t="s">
        <v>395</v>
      </c>
    </row>
    <row r="30" spans="2:11" s="466" customFormat="1" x14ac:dyDescent="0.25">
      <c r="B30" s="93"/>
      <c r="C30" s="99" t="s">
        <v>1713</v>
      </c>
      <c r="D30" s="151">
        <v>1000</v>
      </c>
      <c r="E30" s="100">
        <v>2</v>
      </c>
      <c r="F30" s="97">
        <f t="shared" si="0"/>
        <v>2000</v>
      </c>
      <c r="G30" s="161" t="s">
        <v>128</v>
      </c>
      <c r="H30" s="98" t="s">
        <v>326</v>
      </c>
      <c r="I30" s="98" t="str">
        <f>VLOOKUP(H30,Presupuesto!$B$11:$C$565,2,0)</f>
        <v>UTILES DE ESCRITORIO, OFICINA Y ENZE¥ANZA</v>
      </c>
      <c r="J30" s="218" t="s">
        <v>1363</v>
      </c>
      <c r="K30" s="98" t="s">
        <v>395</v>
      </c>
    </row>
    <row r="31" spans="2:11" s="466" customFormat="1" x14ac:dyDescent="0.25">
      <c r="B31" s="93"/>
      <c r="C31" s="99" t="s">
        <v>1714</v>
      </c>
      <c r="D31" s="151">
        <v>120</v>
      </c>
      <c r="E31" s="100">
        <v>70</v>
      </c>
      <c r="F31" s="97">
        <f t="shared" si="0"/>
        <v>8400</v>
      </c>
      <c r="G31" s="161" t="s">
        <v>128</v>
      </c>
      <c r="H31" s="98" t="s">
        <v>814</v>
      </c>
      <c r="I31" s="98" t="str">
        <f>VLOOKUP(H31,Presupuesto!$B$11:$C$565,2,0)</f>
        <v>PAPEL DE ESCRITORIO</v>
      </c>
      <c r="J31" s="218" t="s">
        <v>1363</v>
      </c>
      <c r="K31" s="98" t="s">
        <v>395</v>
      </c>
    </row>
    <row r="32" spans="2:11" s="466" customFormat="1" x14ac:dyDescent="0.25">
      <c r="B32" s="93"/>
      <c r="C32" s="99" t="s">
        <v>1715</v>
      </c>
      <c r="D32" s="151">
        <v>360</v>
      </c>
      <c r="E32" s="100">
        <v>38</v>
      </c>
      <c r="F32" s="97">
        <f t="shared" si="0"/>
        <v>13680</v>
      </c>
      <c r="G32" s="161" t="s">
        <v>128</v>
      </c>
      <c r="H32" s="98" t="s">
        <v>791</v>
      </c>
      <c r="I32" s="98" t="str">
        <f>VLOOKUP(H32,Presupuesto!$B$11:$C$565,2,0)</f>
        <v>ALIMENTOS B EBIDAS PARA PERSONAS</v>
      </c>
      <c r="J32" s="218" t="s">
        <v>1363</v>
      </c>
      <c r="K32" s="98" t="s">
        <v>395</v>
      </c>
    </row>
    <row r="33" spans="2:11" x14ac:dyDescent="0.25">
      <c r="B33" s="93"/>
      <c r="C33" s="99" t="s">
        <v>1716</v>
      </c>
      <c r="D33" s="151">
        <v>400</v>
      </c>
      <c r="E33" s="100">
        <v>20</v>
      </c>
      <c r="F33" s="97">
        <f t="shared" si="0"/>
        <v>8000</v>
      </c>
      <c r="G33" s="161" t="s">
        <v>128</v>
      </c>
      <c r="H33" s="98" t="s">
        <v>326</v>
      </c>
      <c r="I33" s="98" t="str">
        <f>VLOOKUP(H33,Presupuesto!$B$11:$C$565,2,0)</f>
        <v>UTILES DE ESCRITORIO, OFICINA Y ENZE¥ANZA</v>
      </c>
      <c r="J33" s="218" t="s">
        <v>1363</v>
      </c>
      <c r="K33" s="98" t="s">
        <v>395</v>
      </c>
    </row>
    <row r="34" spans="2:11" x14ac:dyDescent="0.25">
      <c r="B34" s="93"/>
      <c r="C34" s="99" t="s">
        <v>1717</v>
      </c>
      <c r="D34" s="151">
        <v>600</v>
      </c>
      <c r="E34" s="100">
        <v>10</v>
      </c>
      <c r="F34" s="97">
        <f t="shared" si="0"/>
        <v>6000</v>
      </c>
      <c r="G34" s="161" t="s">
        <v>128</v>
      </c>
      <c r="H34" s="101" t="s">
        <v>820</v>
      </c>
      <c r="I34" s="98" t="str">
        <f>VLOOKUP(H34,Presupuesto!$B$11:$C$565,2,0)</f>
        <v>PRODUCTOS PAPEL Y CARTON</v>
      </c>
      <c r="J34" s="218" t="s">
        <v>1363</v>
      </c>
      <c r="K34" s="98" t="s">
        <v>395</v>
      </c>
    </row>
    <row r="35" spans="2:11" x14ac:dyDescent="0.25">
      <c r="B35" s="93"/>
      <c r="C35" s="99" t="s">
        <v>1718</v>
      </c>
      <c r="D35" s="151">
        <v>20000</v>
      </c>
      <c r="E35" s="100">
        <v>0.5</v>
      </c>
      <c r="F35" s="97">
        <f t="shared" si="0"/>
        <v>10000</v>
      </c>
      <c r="G35" s="161" t="s">
        <v>128</v>
      </c>
      <c r="H35" s="98" t="s">
        <v>716</v>
      </c>
      <c r="I35" s="98" t="str">
        <f>VLOOKUP(H35,Presupuesto!$B$11:$C$565,2,0)</f>
        <v>SERVICIOS DE IMPRENTA PUBLIC.Y REPRODUCCION</v>
      </c>
      <c r="J35" s="218" t="s">
        <v>1363</v>
      </c>
      <c r="K35" s="98" t="s">
        <v>395</v>
      </c>
    </row>
    <row r="36" spans="2:11" x14ac:dyDescent="0.25">
      <c r="B36" s="93"/>
      <c r="C36" s="99" t="s">
        <v>1719</v>
      </c>
      <c r="D36" s="151">
        <v>48</v>
      </c>
      <c r="E36" s="100">
        <v>35</v>
      </c>
      <c r="F36" s="97">
        <f t="shared" si="0"/>
        <v>1680</v>
      </c>
      <c r="G36" s="161" t="s">
        <v>128</v>
      </c>
      <c r="H36" s="101" t="s">
        <v>820</v>
      </c>
      <c r="I36" s="98" t="str">
        <f>VLOOKUP(H36,Presupuesto!$B$11:$C$565,2,0)</f>
        <v>PRODUCTOS PAPEL Y CARTON</v>
      </c>
      <c r="J36" s="218" t="s">
        <v>1363</v>
      </c>
      <c r="K36" s="98" t="s">
        <v>395</v>
      </c>
    </row>
    <row r="37" spans="2:11" x14ac:dyDescent="0.25">
      <c r="B37" s="93"/>
      <c r="C37" s="99" t="s">
        <v>1720</v>
      </c>
      <c r="D37" s="151">
        <v>2000</v>
      </c>
      <c r="E37" s="100">
        <v>60</v>
      </c>
      <c r="F37" s="97">
        <f t="shared" si="0"/>
        <v>120000</v>
      </c>
      <c r="G37" s="161" t="s">
        <v>128</v>
      </c>
      <c r="H37" s="98" t="s">
        <v>884</v>
      </c>
      <c r="I37" s="98" t="str">
        <f>VLOOKUP(H37,Presupuesto!$B$11:$C$565,2,0)</f>
        <v>PRODUCTOS DE MATERIAL PLASTICO.</v>
      </c>
      <c r="J37" s="218" t="s">
        <v>1363</v>
      </c>
      <c r="K37" s="98" t="s">
        <v>395</v>
      </c>
    </row>
    <row r="38" spans="2:11" ht="15.75" thickBot="1" x14ac:dyDescent="0.3">
      <c r="B38" s="93"/>
      <c r="C38" s="102"/>
      <c r="D38" s="159"/>
      <c r="E38" s="104"/>
      <c r="F38" s="105">
        <f t="shared" ref="F38" si="1">D38*E38</f>
        <v>0</v>
      </c>
      <c r="G38" s="162"/>
      <c r="H38" s="106"/>
      <c r="I38" s="106"/>
      <c r="J38" s="106"/>
      <c r="K38" s="124"/>
    </row>
    <row r="39" spans="2:11" x14ac:dyDescent="0.25">
      <c r="B39" s="93"/>
    </row>
    <row r="40" spans="2:11" ht="15.75" thickBot="1" x14ac:dyDescent="0.3">
      <c r="B40" s="93"/>
      <c r="C40" s="336"/>
      <c r="D40" s="337"/>
      <c r="E40" s="338"/>
      <c r="F40" s="541"/>
      <c r="G40" s="339"/>
      <c r="H40" s="338"/>
      <c r="I40" s="338"/>
      <c r="J40" s="155"/>
      <c r="K40" s="155"/>
    </row>
    <row r="41" spans="2:11" ht="15.75" thickBot="1" x14ac:dyDescent="0.3">
      <c r="B41" s="93"/>
      <c r="C41" s="29" t="s">
        <v>43</v>
      </c>
      <c r="D41" s="30">
        <f>SUM(F48:F57)</f>
        <v>0</v>
      </c>
      <c r="E41" s="177"/>
      <c r="F41" s="177"/>
      <c r="G41" s="79"/>
      <c r="H41" s="177"/>
      <c r="I41" s="177"/>
    </row>
    <row r="42" spans="2:11" x14ac:dyDescent="0.25">
      <c r="C42" s="70"/>
      <c r="D42" s="31"/>
      <c r="E42" s="93"/>
      <c r="F42" s="93"/>
      <c r="G42" s="93"/>
      <c r="H42" s="76"/>
      <c r="I42" s="76"/>
      <c r="J42" s="76"/>
      <c r="K42" s="112"/>
    </row>
    <row r="43" spans="2:11" x14ac:dyDescent="0.25">
      <c r="C43" s="70"/>
      <c r="D43" s="31"/>
      <c r="E43" s="93"/>
      <c r="F43" s="93"/>
      <c r="G43" s="93"/>
      <c r="H43" s="76"/>
      <c r="I43" s="76"/>
      <c r="J43" s="76"/>
      <c r="K43" s="112"/>
    </row>
    <row r="44" spans="2:11" ht="15.75" x14ac:dyDescent="0.25">
      <c r="C44" s="202" t="s">
        <v>391</v>
      </c>
      <c r="D44" s="369"/>
      <c r="E44" s="93"/>
      <c r="F44" s="93"/>
      <c r="G44" s="93"/>
      <c r="H44" s="76"/>
      <c r="I44" s="76"/>
      <c r="J44" s="76"/>
      <c r="K44" s="112"/>
    </row>
    <row r="45" spans="2:11"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2:11" ht="15.75" thickBot="1" x14ac:dyDescent="0.3">
      <c r="C46" s="70"/>
      <c r="D46" s="31"/>
      <c r="E46" s="93"/>
      <c r="F46" s="93"/>
      <c r="G46" s="93"/>
      <c r="H46" s="76"/>
      <c r="I46" s="76"/>
      <c r="J46" s="76"/>
      <c r="K46" s="112"/>
    </row>
    <row r="47" spans="2:11" ht="30.75" thickBot="1" x14ac:dyDescent="0.3">
      <c r="C47" s="126" t="s">
        <v>44</v>
      </c>
      <c r="D47" s="128" t="s">
        <v>55</v>
      </c>
      <c r="E47" s="128" t="s">
        <v>57</v>
      </c>
      <c r="F47" s="127" t="s">
        <v>27</v>
      </c>
      <c r="G47" s="133" t="s">
        <v>130</v>
      </c>
      <c r="H47" s="128" t="s">
        <v>46</v>
      </c>
      <c r="I47" s="128" t="s">
        <v>131</v>
      </c>
      <c r="J47" s="128" t="s">
        <v>409</v>
      </c>
      <c r="K47" s="128" t="s">
        <v>410</v>
      </c>
    </row>
    <row r="48" spans="2:11" x14ac:dyDescent="0.25">
      <c r="C48" s="95" t="s">
        <v>63</v>
      </c>
      <c r="D48" s="158"/>
      <c r="E48" s="96">
        <v>2800</v>
      </c>
      <c r="F48" s="97">
        <f>D48*E48</f>
        <v>0</v>
      </c>
      <c r="G48" s="161"/>
      <c r="H48" s="98" t="s">
        <v>984</v>
      </c>
      <c r="I48" s="98" t="str">
        <f>VLOOKUP(H48,Presupuesto!$B$11:$C$565,2,0)</f>
        <v>MUEBLES VARIOS DE OFICINA</v>
      </c>
      <c r="J48" s="218" t="s">
        <v>1453</v>
      </c>
      <c r="K48" s="98" t="s">
        <v>403</v>
      </c>
    </row>
    <row r="49" spans="3:11" x14ac:dyDescent="0.25">
      <c r="C49" s="99" t="s">
        <v>64</v>
      </c>
      <c r="D49" s="151"/>
      <c r="E49" s="100">
        <v>2400</v>
      </c>
      <c r="F49" s="97">
        <f>D49*E49</f>
        <v>0</v>
      </c>
      <c r="G49" s="161"/>
      <c r="H49" s="101" t="s">
        <v>984</v>
      </c>
      <c r="I49" s="98" t="str">
        <f>VLOOKUP(H49,Presupuesto!$B$11:$C$565,2,0)</f>
        <v>MUEBLES VARIOS DE OFICINA</v>
      </c>
      <c r="J49" s="98" t="str">
        <f>$J$48</f>
        <v>Posgrado</v>
      </c>
      <c r="K49" s="98" t="s">
        <v>411</v>
      </c>
    </row>
    <row r="50" spans="3:11" x14ac:dyDescent="0.25">
      <c r="C50" s="99" t="s">
        <v>65</v>
      </c>
      <c r="D50" s="151"/>
      <c r="E50" s="100">
        <v>1000</v>
      </c>
      <c r="F50" s="97">
        <f t="shared" ref="F50:F57" si="2">D50*E50</f>
        <v>0</v>
      </c>
      <c r="G50" s="161"/>
      <c r="H50" s="101" t="s">
        <v>984</v>
      </c>
      <c r="I50" s="98" t="str">
        <f>VLOOKUP(H50,Presupuesto!$B$11:$C$565,2,0)</f>
        <v>MUEBLES VARIOS DE OFICINA</v>
      </c>
      <c r="J50" s="98" t="str">
        <f t="shared" ref="J50:J57" si="3">$J$48</f>
        <v>Posgrado</v>
      </c>
      <c r="K50" s="98" t="s">
        <v>394</v>
      </c>
    </row>
    <row r="51" spans="3:11" x14ac:dyDescent="0.25">
      <c r="C51" s="99" t="s">
        <v>66</v>
      </c>
      <c r="D51" s="151"/>
      <c r="E51" s="100">
        <v>6000</v>
      </c>
      <c r="F51" s="97">
        <f t="shared" si="2"/>
        <v>0</v>
      </c>
      <c r="G51" s="161"/>
      <c r="H51" s="101" t="s">
        <v>984</v>
      </c>
      <c r="I51" s="98" t="str">
        <f>VLOOKUP(H51,Presupuesto!$B$11:$C$565,2,0)</f>
        <v>MUEBLES VARIOS DE OFICINA</v>
      </c>
      <c r="J51" s="98" t="str">
        <f t="shared" si="3"/>
        <v>Posgrado</v>
      </c>
      <c r="K51" s="98" t="s">
        <v>394</v>
      </c>
    </row>
    <row r="52" spans="3:11" x14ac:dyDescent="0.25">
      <c r="C52" s="99" t="s">
        <v>67</v>
      </c>
      <c r="D52" s="151"/>
      <c r="E52" s="100">
        <v>3000</v>
      </c>
      <c r="F52" s="97">
        <f t="shared" si="2"/>
        <v>0</v>
      </c>
      <c r="G52" s="161"/>
      <c r="H52" s="101" t="s">
        <v>984</v>
      </c>
      <c r="I52" s="98" t="str">
        <f>VLOOKUP(H52,Presupuesto!$B$11:$C$565,2,0)</f>
        <v>MUEBLES VARIOS DE OFICINA</v>
      </c>
      <c r="J52" s="98" t="str">
        <f t="shared" si="3"/>
        <v>Posgrado</v>
      </c>
      <c r="K52" s="98" t="s">
        <v>394</v>
      </c>
    </row>
    <row r="53" spans="3:11" x14ac:dyDescent="0.25">
      <c r="C53" s="99" t="s">
        <v>68</v>
      </c>
      <c r="D53" s="151"/>
      <c r="E53" s="100">
        <v>10000</v>
      </c>
      <c r="F53" s="97">
        <f t="shared" si="2"/>
        <v>0</v>
      </c>
      <c r="G53" s="161"/>
      <c r="H53" s="101" t="s">
        <v>984</v>
      </c>
      <c r="I53" s="98" t="str">
        <f>VLOOKUP(H53,Presupuesto!$B$11:$C$565,2,0)</f>
        <v>MUEBLES VARIOS DE OFICINA</v>
      </c>
      <c r="J53" s="98" t="str">
        <f t="shared" si="3"/>
        <v>Posgrado</v>
      </c>
      <c r="K53" s="98" t="s">
        <v>394</v>
      </c>
    </row>
    <row r="54" spans="3:11" x14ac:dyDescent="0.25">
      <c r="C54" s="99" t="s">
        <v>69</v>
      </c>
      <c r="D54" s="151"/>
      <c r="E54" s="100">
        <v>8000</v>
      </c>
      <c r="F54" s="97">
        <f t="shared" si="2"/>
        <v>0</v>
      </c>
      <c r="G54" s="161"/>
      <c r="H54" s="101" t="s">
        <v>987</v>
      </c>
      <c r="I54" s="98" t="str">
        <f>VLOOKUP(H54,Presupuesto!$B$11:$C$565,2,0)</f>
        <v>EQUIPOS VARIOS DE OFICINA</v>
      </c>
      <c r="J54" s="98" t="str">
        <f t="shared" si="3"/>
        <v>Posgrado</v>
      </c>
      <c r="K54" s="98" t="s">
        <v>394</v>
      </c>
    </row>
    <row r="55" spans="3:11" x14ac:dyDescent="0.25">
      <c r="C55" s="99" t="s">
        <v>70</v>
      </c>
      <c r="D55" s="151"/>
      <c r="E55" s="100">
        <v>2000</v>
      </c>
      <c r="F55" s="97">
        <f t="shared" si="2"/>
        <v>0</v>
      </c>
      <c r="G55" s="161"/>
      <c r="H55" s="101" t="s">
        <v>987</v>
      </c>
      <c r="I55" s="98" t="str">
        <f>VLOOKUP(H55,Presupuesto!$B$11:$C$565,2,0)</f>
        <v>EQUIPOS VARIOS DE OFICINA</v>
      </c>
      <c r="J55" s="98" t="str">
        <f t="shared" si="3"/>
        <v>Posgrado</v>
      </c>
      <c r="K55" s="98" t="s">
        <v>402</v>
      </c>
    </row>
    <row r="56" spans="3:11" x14ac:dyDescent="0.25">
      <c r="C56" s="99" t="s">
        <v>71</v>
      </c>
      <c r="D56" s="151"/>
      <c r="E56" s="100">
        <v>5000</v>
      </c>
      <c r="F56" s="97">
        <f t="shared" si="2"/>
        <v>0</v>
      </c>
      <c r="G56" s="161"/>
      <c r="H56" s="101" t="s">
        <v>987</v>
      </c>
      <c r="I56" s="98" t="str">
        <f>VLOOKUP(H56,Presupuesto!$B$11:$C$565,2,0)</f>
        <v>EQUIPOS VARIOS DE OFICINA</v>
      </c>
      <c r="J56" s="98" t="str">
        <f t="shared" si="3"/>
        <v>Posgrado</v>
      </c>
      <c r="K56" s="98" t="s">
        <v>398</v>
      </c>
    </row>
    <row r="57" spans="3:11" ht="15.75" thickBot="1" x14ac:dyDescent="0.3">
      <c r="C57" s="102" t="s">
        <v>72</v>
      </c>
      <c r="D57" s="159"/>
      <c r="E57" s="104">
        <v>100000</v>
      </c>
      <c r="F57" s="105">
        <f t="shared" si="2"/>
        <v>0</v>
      </c>
      <c r="G57" s="162"/>
      <c r="H57" s="106" t="s">
        <v>987</v>
      </c>
      <c r="I57" s="106" t="str">
        <f>VLOOKUP(H57,Presupuesto!$B$11:$C$565,2,0)</f>
        <v>EQUIPOS VARIOS DE OFICINA</v>
      </c>
      <c r="J57" s="106" t="str">
        <f t="shared" si="3"/>
        <v>Posgrado</v>
      </c>
      <c r="K57" s="124" t="s">
        <v>393</v>
      </c>
    </row>
    <row r="59" spans="3:11" ht="15.75" thickBot="1" x14ac:dyDescent="0.3"/>
    <row r="60" spans="3:11" ht="15.75" thickBot="1" x14ac:dyDescent="0.3">
      <c r="C60" s="29" t="s">
        <v>43</v>
      </c>
      <c r="D60" s="30">
        <f>SUM(F67:F76)</f>
        <v>0</v>
      </c>
      <c r="E60" s="177"/>
      <c r="F60" s="177"/>
      <c r="G60" s="79"/>
      <c r="H60" s="177"/>
      <c r="I60" s="177"/>
    </row>
    <row r="61" spans="3:11" x14ac:dyDescent="0.25">
      <c r="C61" s="70"/>
      <c r="D61" s="31"/>
      <c r="E61" s="93"/>
      <c r="F61" s="93"/>
      <c r="G61" s="93"/>
      <c r="H61" s="76"/>
      <c r="I61" s="76"/>
      <c r="J61" s="76"/>
      <c r="K61" s="112"/>
    </row>
    <row r="62" spans="3:11" x14ac:dyDescent="0.25">
      <c r="C62" s="70"/>
      <c r="D62" s="31"/>
      <c r="E62" s="93"/>
      <c r="F62" s="93"/>
      <c r="G62" s="93"/>
      <c r="H62" s="76"/>
      <c r="I62" s="76"/>
      <c r="J62" s="76"/>
      <c r="K62" s="112"/>
    </row>
    <row r="63" spans="3:11" ht="15.75" x14ac:dyDescent="0.25">
      <c r="C63" s="202" t="s">
        <v>391</v>
      </c>
      <c r="D63" s="369"/>
      <c r="E63" s="93"/>
      <c r="F63" s="93"/>
      <c r="G63" s="93"/>
      <c r="H63" s="76"/>
      <c r="I63" s="76"/>
      <c r="J63" s="76"/>
      <c r="K63" s="112"/>
    </row>
    <row r="64" spans="3:11" ht="18.75" x14ac:dyDescent="0.25">
      <c r="C64" s="210" t="e">
        <f>IFERROR(VLOOKUP(D63,'1. Desarrollo e Innov. Curricu.'!$F:$G,2,FALSE),IFERROR(VLOOKUP(D63,'2. Investigación Científica'!$F:$G,2,FALSE),IFERROR(VLOOKUP(D63,'3. Vinculación Univ. Sociedad'!$F:$G,2,FALSE),IFERROR(VLOOKUP(D63,'4. Docencia y Profesorado Univ.'!$F:$G,2,FALSE),IFERROR(VLOOKUP(D63,'5. Estudiantes y Graduados'!$F:$G,2,FALSE),IFERROR(VLOOKUP(D63,'11. Gestion Administrativa'!$F:$G,2,FALSE),IFERROR(VLOOKUP(D63,'13. Gestión Académica'!$F:$G,2,FALSE),IFERROR(VLOOKUP(D63,'9. Asegura. de la Calid. y M'!$F:$G,2,FALSE),IFERROR(VLOOKUP(D63,'6. Gestión del Conocimiento'!$F:$G,2,FALSE),IFERROR(VLOOKUP(D63,'15. Gobernabilidad y Proceso...'!$F:$G,2,FALSE),IFERROR(VLOOKUP(D63,'12. Gestión del Talento Humano'!$F:$G,2,FALSE),IFERROR(VLOOKUP(D63,'14. Internacional... de la E.S.'!$F:$G,2,FALSE),IFERROR(VLOOKUP(D63,'10. Posgrado'!$F:$G,2,FALSE),IFERROR(VLOOKUP(D63,'17. Gestión TIC'!$F:$G,2,FALSE),IFERROR(VLOOKUP(D63,'16. Desa. del Sistema Educ.Sup.'!$F:$G,2,FALSE),IFERROR(VLOOKUP(D63,'8. Cultura de Inno. Insti...'!$F:$G,2,FALSE),VLOOKUP(D63,'7. Lo Esencial de la Reforma U.'!$F:$G,2,0)))))))))))))))))</f>
        <v>#N/A</v>
      </c>
      <c r="D64" s="31"/>
      <c r="E64" s="93"/>
      <c r="F64" s="93"/>
      <c r="G64" s="93"/>
      <c r="H64" s="76"/>
      <c r="I64" s="76"/>
      <c r="J64" s="76"/>
      <c r="K64" s="112"/>
    </row>
    <row r="65" spans="3:11" ht="15.75" thickBot="1" x14ac:dyDescent="0.3">
      <c r="C65" s="70"/>
      <c r="D65" s="31"/>
      <c r="E65" s="93"/>
      <c r="F65" s="93"/>
      <c r="G65" s="93"/>
      <c r="H65" s="76"/>
      <c r="I65" s="76"/>
      <c r="J65" s="76"/>
      <c r="K65" s="112"/>
    </row>
    <row r="66" spans="3:11" ht="30.75" thickBot="1" x14ac:dyDescent="0.3">
      <c r="C66" s="126" t="s">
        <v>44</v>
      </c>
      <c r="D66" s="128" t="s">
        <v>55</v>
      </c>
      <c r="E66" s="128" t="s">
        <v>57</v>
      </c>
      <c r="F66" s="127" t="s">
        <v>27</v>
      </c>
      <c r="G66" s="133" t="s">
        <v>130</v>
      </c>
      <c r="H66" s="128" t="s">
        <v>46</v>
      </c>
      <c r="I66" s="128" t="s">
        <v>131</v>
      </c>
      <c r="J66" s="128" t="s">
        <v>409</v>
      </c>
      <c r="K66" s="128" t="s">
        <v>410</v>
      </c>
    </row>
    <row r="67" spans="3:11" x14ac:dyDescent="0.25">
      <c r="C67" s="95" t="s">
        <v>63</v>
      </c>
      <c r="D67" s="158"/>
      <c r="E67" s="96">
        <v>2800</v>
      </c>
      <c r="F67" s="97">
        <f>D67*E67</f>
        <v>0</v>
      </c>
      <c r="G67" s="161"/>
      <c r="H67" s="98" t="s">
        <v>984</v>
      </c>
      <c r="I67" s="98" t="str">
        <f>VLOOKUP(H67,Presupuesto!$B$11:$C$565,2,0)</f>
        <v>MUEBLES VARIOS DE OFICINA</v>
      </c>
      <c r="J67" s="218" t="s">
        <v>1453</v>
      </c>
      <c r="K67" s="98" t="s">
        <v>403</v>
      </c>
    </row>
    <row r="68" spans="3:11" x14ac:dyDescent="0.25">
      <c r="C68" s="99" t="s">
        <v>64</v>
      </c>
      <c r="D68" s="151"/>
      <c r="E68" s="100">
        <v>2400</v>
      </c>
      <c r="F68" s="97">
        <f>D68*E68</f>
        <v>0</v>
      </c>
      <c r="G68" s="161"/>
      <c r="H68" s="101" t="s">
        <v>984</v>
      </c>
      <c r="I68" s="98" t="str">
        <f>VLOOKUP(H68,Presupuesto!$B$11:$C$565,2,0)</f>
        <v>MUEBLES VARIOS DE OFICINA</v>
      </c>
      <c r="J68" s="98" t="str">
        <f>$J$67</f>
        <v>Posgrado</v>
      </c>
      <c r="K68" s="98" t="s">
        <v>411</v>
      </c>
    </row>
    <row r="69" spans="3:11" x14ac:dyDescent="0.25">
      <c r="C69" s="99" t="s">
        <v>65</v>
      </c>
      <c r="D69" s="151"/>
      <c r="E69" s="100">
        <v>1000</v>
      </c>
      <c r="F69" s="97">
        <f t="shared" ref="F69:F76" si="4">D69*E69</f>
        <v>0</v>
      </c>
      <c r="G69" s="161"/>
      <c r="H69" s="101" t="s">
        <v>984</v>
      </c>
      <c r="I69" s="98" t="str">
        <f>VLOOKUP(H69,Presupuesto!$B$11:$C$565,2,0)</f>
        <v>MUEBLES VARIOS DE OFICINA</v>
      </c>
      <c r="J69" s="98" t="str">
        <f t="shared" ref="J69:J76" si="5">$J$17</f>
        <v>Gestión Administrativa y  financiera en apoyo al Desarrollo Académico</v>
      </c>
      <c r="K69" s="98" t="s">
        <v>394</v>
      </c>
    </row>
    <row r="70" spans="3:11" x14ac:dyDescent="0.25">
      <c r="C70" s="99" t="s">
        <v>66</v>
      </c>
      <c r="D70" s="151"/>
      <c r="E70" s="100">
        <v>6000</v>
      </c>
      <c r="F70" s="97">
        <f t="shared" si="4"/>
        <v>0</v>
      </c>
      <c r="G70" s="161"/>
      <c r="H70" s="101" t="s">
        <v>984</v>
      </c>
      <c r="I70" s="98" t="str">
        <f>VLOOKUP(H70,Presupuesto!$B$11:$C$565,2,0)</f>
        <v>MUEBLES VARIOS DE OFICINA</v>
      </c>
      <c r="J70" s="98" t="str">
        <f t="shared" si="5"/>
        <v>Gestión Administrativa y  financiera en apoyo al Desarrollo Académico</v>
      </c>
      <c r="K70" s="98" t="s">
        <v>394</v>
      </c>
    </row>
    <row r="71" spans="3:11" x14ac:dyDescent="0.25">
      <c r="C71" s="99" t="s">
        <v>67</v>
      </c>
      <c r="D71" s="151"/>
      <c r="E71" s="100">
        <v>3000</v>
      </c>
      <c r="F71" s="97">
        <f t="shared" si="4"/>
        <v>0</v>
      </c>
      <c r="G71" s="161"/>
      <c r="H71" s="101" t="s">
        <v>984</v>
      </c>
      <c r="I71" s="98" t="str">
        <f>VLOOKUP(H71,Presupuesto!$B$11:$C$565,2,0)</f>
        <v>MUEBLES VARIOS DE OFICINA</v>
      </c>
      <c r="J71" s="98" t="str">
        <f t="shared" si="5"/>
        <v>Gestión Administrativa y  financiera en apoyo al Desarrollo Académico</v>
      </c>
      <c r="K71" s="98" t="s">
        <v>394</v>
      </c>
    </row>
    <row r="72" spans="3:11" x14ac:dyDescent="0.25">
      <c r="C72" s="99" t="s">
        <v>68</v>
      </c>
      <c r="D72" s="151"/>
      <c r="E72" s="100">
        <v>10000</v>
      </c>
      <c r="F72" s="97">
        <f t="shared" si="4"/>
        <v>0</v>
      </c>
      <c r="G72" s="161"/>
      <c r="H72" s="101" t="s">
        <v>984</v>
      </c>
      <c r="I72" s="98" t="str">
        <f>VLOOKUP(H72,Presupuesto!$B$11:$C$565,2,0)</f>
        <v>MUEBLES VARIOS DE OFICINA</v>
      </c>
      <c r="J72" s="98" t="str">
        <f t="shared" si="5"/>
        <v>Gestión Administrativa y  financiera en apoyo al Desarrollo Académico</v>
      </c>
      <c r="K72" s="98" t="s">
        <v>394</v>
      </c>
    </row>
    <row r="73" spans="3:11" x14ac:dyDescent="0.25">
      <c r="C73" s="99" t="s">
        <v>69</v>
      </c>
      <c r="D73" s="151"/>
      <c r="E73" s="100">
        <v>8000</v>
      </c>
      <c r="F73" s="97">
        <f t="shared" si="4"/>
        <v>0</v>
      </c>
      <c r="G73" s="161"/>
      <c r="H73" s="101" t="s">
        <v>987</v>
      </c>
      <c r="I73" s="98" t="str">
        <f>VLOOKUP(H73,Presupuesto!$B$11:$C$565,2,0)</f>
        <v>EQUIPOS VARIOS DE OFICINA</v>
      </c>
      <c r="J73" s="98" t="str">
        <f t="shared" si="5"/>
        <v>Gestión Administrativa y  financiera en apoyo al Desarrollo Académico</v>
      </c>
      <c r="K73" s="98" t="s">
        <v>394</v>
      </c>
    </row>
    <row r="74" spans="3:11" x14ac:dyDescent="0.25">
      <c r="C74" s="99" t="s">
        <v>70</v>
      </c>
      <c r="D74" s="151"/>
      <c r="E74" s="100">
        <v>2000</v>
      </c>
      <c r="F74" s="97">
        <f t="shared" si="4"/>
        <v>0</v>
      </c>
      <c r="G74" s="161"/>
      <c r="H74" s="101" t="s">
        <v>987</v>
      </c>
      <c r="I74" s="98" t="str">
        <f>VLOOKUP(H74,Presupuesto!$B$11:$C$565,2,0)</f>
        <v>EQUIPOS VARIOS DE OFICINA</v>
      </c>
      <c r="J74" s="98" t="str">
        <f t="shared" si="5"/>
        <v>Gestión Administrativa y  financiera en apoyo al Desarrollo Académico</v>
      </c>
      <c r="K74" s="98" t="s">
        <v>402</v>
      </c>
    </row>
    <row r="75" spans="3:11" x14ac:dyDescent="0.25">
      <c r="C75" s="99" t="s">
        <v>71</v>
      </c>
      <c r="D75" s="151"/>
      <c r="E75" s="100">
        <v>5000</v>
      </c>
      <c r="F75" s="97">
        <f t="shared" si="4"/>
        <v>0</v>
      </c>
      <c r="G75" s="161"/>
      <c r="H75" s="101" t="s">
        <v>987</v>
      </c>
      <c r="I75" s="98" t="str">
        <f>VLOOKUP(H75,Presupuesto!$B$11:$C$565,2,0)</f>
        <v>EQUIPOS VARIOS DE OFICINA</v>
      </c>
      <c r="J75" s="98" t="str">
        <f t="shared" si="5"/>
        <v>Gestión Administrativa y  financiera en apoyo al Desarrollo Académico</v>
      </c>
      <c r="K75" s="98" t="s">
        <v>398</v>
      </c>
    </row>
    <row r="76" spans="3:11" ht="15.75" thickBot="1" x14ac:dyDescent="0.3">
      <c r="C76" s="102" t="s">
        <v>72</v>
      </c>
      <c r="D76" s="159"/>
      <c r="E76" s="104">
        <v>100000</v>
      </c>
      <c r="F76" s="105">
        <f t="shared" si="4"/>
        <v>0</v>
      </c>
      <c r="G76" s="162"/>
      <c r="H76" s="106" t="s">
        <v>987</v>
      </c>
      <c r="I76" s="106" t="str">
        <f>VLOOKUP(H76,Presupuesto!$B$11:$C$565,2,0)</f>
        <v>EQUIPOS VARIOS DE OFICINA</v>
      </c>
      <c r="J76" s="106" t="str">
        <f t="shared" si="5"/>
        <v>Gestión Administrativa y  financiera en apoyo al Desarrollo Académico</v>
      </c>
      <c r="K76" s="124" t="s">
        <v>393</v>
      </c>
    </row>
    <row r="78" spans="3:11" ht="15.75" thickBot="1" x14ac:dyDescent="0.3">
      <c r="C78" s="336"/>
      <c r="D78" s="337"/>
      <c r="E78" s="338"/>
      <c r="F78" s="338"/>
      <c r="G78" s="339"/>
      <c r="H78" s="338"/>
      <c r="I78" s="338"/>
      <c r="J78" s="155"/>
      <c r="K78" s="155"/>
    </row>
    <row r="79" spans="3:11" ht="15.75" thickBot="1" x14ac:dyDescent="0.3">
      <c r="C79" s="29" t="s">
        <v>43</v>
      </c>
      <c r="D79" s="30">
        <f>SUM(F86:F95)</f>
        <v>0</v>
      </c>
      <c r="E79" s="177"/>
      <c r="F79" s="177"/>
      <c r="G79" s="79"/>
      <c r="H79" s="177"/>
      <c r="I79" s="177"/>
    </row>
    <row r="80" spans="3:11" x14ac:dyDescent="0.25">
      <c r="C80" s="70"/>
      <c r="D80" s="31"/>
      <c r="E80" s="93"/>
      <c r="F80" s="93"/>
      <c r="G80" s="93"/>
      <c r="H80" s="76"/>
      <c r="I80" s="76"/>
      <c r="J80" s="76"/>
      <c r="K80" s="112"/>
    </row>
    <row r="81" spans="3:11" x14ac:dyDescent="0.25">
      <c r="C81" s="70"/>
      <c r="D81" s="31"/>
      <c r="E81" s="93"/>
      <c r="F81" s="93"/>
      <c r="G81" s="93"/>
      <c r="H81" s="76"/>
      <c r="I81" s="76"/>
      <c r="J81" s="76"/>
      <c r="K81" s="112"/>
    </row>
    <row r="82" spans="3:11" ht="15.75" x14ac:dyDescent="0.25">
      <c r="C82" s="202" t="s">
        <v>391</v>
      </c>
      <c r="D82" s="369"/>
      <c r="E82" s="93"/>
      <c r="F82" s="93"/>
      <c r="G82" s="93"/>
      <c r="H82" s="76"/>
      <c r="I82" s="76"/>
      <c r="J82" s="76"/>
      <c r="K82" s="112"/>
    </row>
    <row r="83" spans="3:11"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Posgrado'!$F:$G,2,FALSE),IFERROR(VLOOKUP(D82,'17. Gestión TIC'!$F:$G,2,FALSE),IFERROR(VLOOKUP(D82,'16. Desa. del Sistema Educ.Sup.'!$F:$G,2,FALSE),IFERROR(VLOOKUP(D82,'8. Cultura de Inno. Insti...'!$F:$G,2,FALSE),VLOOKUP(D82,'7. Lo Esencial de la Reforma U.'!$F:$G,2,0)))))))))))))))))</f>
        <v>#N/A</v>
      </c>
      <c r="D83" s="31"/>
      <c r="E83" s="93"/>
      <c r="F83" s="93"/>
      <c r="G83" s="93"/>
      <c r="H83" s="76"/>
      <c r="I83" s="76"/>
      <c r="J83" s="76"/>
      <c r="K83" s="112"/>
    </row>
    <row r="84" spans="3:11" ht="15.75" thickBot="1" x14ac:dyDescent="0.3">
      <c r="C84" s="70"/>
      <c r="D84" s="31"/>
      <c r="E84" s="93"/>
      <c r="F84" s="93"/>
      <c r="G84" s="93"/>
      <c r="H84" s="76"/>
      <c r="I84" s="76"/>
      <c r="J84" s="76"/>
      <c r="K84" s="112"/>
    </row>
    <row r="85" spans="3:11" ht="30.75" thickBot="1" x14ac:dyDescent="0.3">
      <c r="C85" s="126" t="s">
        <v>44</v>
      </c>
      <c r="D85" s="128" t="s">
        <v>55</v>
      </c>
      <c r="E85" s="128" t="s">
        <v>57</v>
      </c>
      <c r="F85" s="127" t="s">
        <v>27</v>
      </c>
      <c r="G85" s="133" t="s">
        <v>130</v>
      </c>
      <c r="H85" s="128" t="s">
        <v>46</v>
      </c>
      <c r="I85" s="128" t="s">
        <v>131</v>
      </c>
      <c r="J85" s="128" t="s">
        <v>409</v>
      </c>
      <c r="K85" s="128" t="s">
        <v>410</v>
      </c>
    </row>
    <row r="86" spans="3:11" x14ac:dyDescent="0.25">
      <c r="C86" s="95" t="s">
        <v>63</v>
      </c>
      <c r="D86" s="158"/>
      <c r="E86" s="96">
        <v>2800</v>
      </c>
      <c r="F86" s="97">
        <f>D86*E86</f>
        <v>0</v>
      </c>
      <c r="G86" s="161"/>
      <c r="H86" s="98" t="s">
        <v>984</v>
      </c>
      <c r="I86" s="98" t="str">
        <f>VLOOKUP(H86,Presupuesto!$B$11:$C$565,2,0)</f>
        <v>MUEBLES VARIOS DE OFICINA</v>
      </c>
      <c r="J86" s="218" t="s">
        <v>1453</v>
      </c>
      <c r="K86" s="98" t="s">
        <v>403</v>
      </c>
    </row>
    <row r="87" spans="3:11" x14ac:dyDescent="0.25">
      <c r="C87" s="99" t="s">
        <v>64</v>
      </c>
      <c r="D87" s="151"/>
      <c r="E87" s="100">
        <v>2400</v>
      </c>
      <c r="F87" s="97">
        <f>D87*E87</f>
        <v>0</v>
      </c>
      <c r="G87" s="161"/>
      <c r="H87" s="101" t="s">
        <v>984</v>
      </c>
      <c r="I87" s="98" t="str">
        <f>VLOOKUP(H87,Presupuesto!$B$11:$C$565,2,0)</f>
        <v>MUEBLES VARIOS DE OFICINA</v>
      </c>
      <c r="J87" s="98" t="str">
        <f>$J$86</f>
        <v>Posgrado</v>
      </c>
      <c r="K87" s="98" t="s">
        <v>411</v>
      </c>
    </row>
    <row r="88" spans="3:11" x14ac:dyDescent="0.25">
      <c r="C88" s="99" t="s">
        <v>65</v>
      </c>
      <c r="D88" s="151"/>
      <c r="E88" s="100">
        <v>1000</v>
      </c>
      <c r="F88" s="97">
        <f t="shared" ref="F88:F95" si="6">D88*E88</f>
        <v>0</v>
      </c>
      <c r="G88" s="161"/>
      <c r="H88" s="101" t="s">
        <v>984</v>
      </c>
      <c r="I88" s="98" t="str">
        <f>VLOOKUP(H88,Presupuesto!$B$11:$C$565,2,0)</f>
        <v>MUEBLES VARIOS DE OFICINA</v>
      </c>
      <c r="J88" s="98" t="str">
        <f t="shared" ref="J88:J95" si="7">$J$86</f>
        <v>Posgrado</v>
      </c>
      <c r="K88" s="98" t="s">
        <v>394</v>
      </c>
    </row>
    <row r="89" spans="3:11" x14ac:dyDescent="0.25">
      <c r="C89" s="99" t="s">
        <v>66</v>
      </c>
      <c r="D89" s="151"/>
      <c r="E89" s="100">
        <v>6000</v>
      </c>
      <c r="F89" s="97">
        <f t="shared" si="6"/>
        <v>0</v>
      </c>
      <c r="G89" s="161"/>
      <c r="H89" s="101" t="s">
        <v>984</v>
      </c>
      <c r="I89" s="98" t="str">
        <f>VLOOKUP(H89,Presupuesto!$B$11:$C$565,2,0)</f>
        <v>MUEBLES VARIOS DE OFICINA</v>
      </c>
      <c r="J89" s="98" t="str">
        <f t="shared" si="7"/>
        <v>Posgrado</v>
      </c>
      <c r="K89" s="98" t="s">
        <v>394</v>
      </c>
    </row>
    <row r="90" spans="3:11" x14ac:dyDescent="0.25">
      <c r="C90" s="99" t="s">
        <v>67</v>
      </c>
      <c r="D90" s="151"/>
      <c r="E90" s="100">
        <v>3000</v>
      </c>
      <c r="F90" s="97">
        <f t="shared" si="6"/>
        <v>0</v>
      </c>
      <c r="G90" s="161"/>
      <c r="H90" s="101" t="s">
        <v>984</v>
      </c>
      <c r="I90" s="98" t="str">
        <f>VLOOKUP(H90,Presupuesto!$B$11:$C$565,2,0)</f>
        <v>MUEBLES VARIOS DE OFICINA</v>
      </c>
      <c r="J90" s="98" t="str">
        <f t="shared" si="7"/>
        <v>Posgrado</v>
      </c>
      <c r="K90" s="98" t="s">
        <v>394</v>
      </c>
    </row>
    <row r="91" spans="3:11" x14ac:dyDescent="0.25">
      <c r="C91" s="99" t="s">
        <v>68</v>
      </c>
      <c r="D91" s="151"/>
      <c r="E91" s="100">
        <v>10000</v>
      </c>
      <c r="F91" s="97">
        <f t="shared" si="6"/>
        <v>0</v>
      </c>
      <c r="G91" s="161"/>
      <c r="H91" s="101" t="s">
        <v>984</v>
      </c>
      <c r="I91" s="98" t="str">
        <f>VLOOKUP(H91,Presupuesto!$B$11:$C$565,2,0)</f>
        <v>MUEBLES VARIOS DE OFICINA</v>
      </c>
      <c r="J91" s="98" t="str">
        <f t="shared" si="7"/>
        <v>Posgrado</v>
      </c>
      <c r="K91" s="98" t="s">
        <v>394</v>
      </c>
    </row>
    <row r="92" spans="3:11" x14ac:dyDescent="0.25">
      <c r="C92" s="99" t="s">
        <v>69</v>
      </c>
      <c r="D92" s="151"/>
      <c r="E92" s="100">
        <v>8000</v>
      </c>
      <c r="F92" s="97">
        <f t="shared" si="6"/>
        <v>0</v>
      </c>
      <c r="G92" s="161"/>
      <c r="H92" s="101" t="s">
        <v>987</v>
      </c>
      <c r="I92" s="98" t="str">
        <f>VLOOKUP(H92,Presupuesto!$B$11:$C$565,2,0)</f>
        <v>EQUIPOS VARIOS DE OFICINA</v>
      </c>
      <c r="J92" s="98" t="str">
        <f t="shared" si="7"/>
        <v>Posgrado</v>
      </c>
      <c r="K92" s="98" t="s">
        <v>394</v>
      </c>
    </row>
    <row r="93" spans="3:11" x14ac:dyDescent="0.25">
      <c r="C93" s="99" t="s">
        <v>70</v>
      </c>
      <c r="D93" s="151"/>
      <c r="E93" s="100">
        <v>2000</v>
      </c>
      <c r="F93" s="97">
        <f t="shared" si="6"/>
        <v>0</v>
      </c>
      <c r="G93" s="161"/>
      <c r="H93" s="101" t="s">
        <v>987</v>
      </c>
      <c r="I93" s="98" t="str">
        <f>VLOOKUP(H93,Presupuesto!$B$11:$C$565,2,0)</f>
        <v>EQUIPOS VARIOS DE OFICINA</v>
      </c>
      <c r="J93" s="98" t="str">
        <f t="shared" si="7"/>
        <v>Posgrado</v>
      </c>
      <c r="K93" s="98" t="s">
        <v>402</v>
      </c>
    </row>
    <row r="94" spans="3:11" x14ac:dyDescent="0.25">
      <c r="C94" s="99" t="s">
        <v>71</v>
      </c>
      <c r="D94" s="151"/>
      <c r="E94" s="100">
        <v>5000</v>
      </c>
      <c r="F94" s="97">
        <f t="shared" si="6"/>
        <v>0</v>
      </c>
      <c r="G94" s="161"/>
      <c r="H94" s="101" t="s">
        <v>987</v>
      </c>
      <c r="I94" s="98" t="str">
        <f>VLOOKUP(H94,Presupuesto!$B$11:$C$565,2,0)</f>
        <v>EQUIPOS VARIOS DE OFICINA</v>
      </c>
      <c r="J94" s="98" t="str">
        <f t="shared" si="7"/>
        <v>Posgrado</v>
      </c>
      <c r="K94" s="98" t="s">
        <v>398</v>
      </c>
    </row>
    <row r="95" spans="3:11" ht="15.75" thickBot="1" x14ac:dyDescent="0.3">
      <c r="C95" s="102" t="s">
        <v>72</v>
      </c>
      <c r="D95" s="159"/>
      <c r="E95" s="104">
        <v>100000</v>
      </c>
      <c r="F95" s="105">
        <f t="shared" si="6"/>
        <v>0</v>
      </c>
      <c r="G95" s="162"/>
      <c r="H95" s="106" t="s">
        <v>987</v>
      </c>
      <c r="I95" s="106" t="str">
        <f>VLOOKUP(H95,Presupuesto!$B$11:$C$565,2,0)</f>
        <v>EQUIPOS VARIOS DE OFICINA</v>
      </c>
      <c r="J95" s="106" t="str">
        <f t="shared" si="7"/>
        <v>Posgrado</v>
      </c>
      <c r="K95" s="124" t="s">
        <v>393</v>
      </c>
    </row>
    <row r="97" spans="3:11" ht="15.75" thickBot="1" x14ac:dyDescent="0.3"/>
    <row r="98" spans="3:11" ht="15.75" thickBot="1" x14ac:dyDescent="0.3">
      <c r="C98" s="29" t="s">
        <v>43</v>
      </c>
      <c r="D98" s="30">
        <f>SUM(F105:F114)</f>
        <v>0</v>
      </c>
      <c r="E98" s="177"/>
      <c r="F98" s="177"/>
      <c r="G98" s="79"/>
      <c r="H98" s="177"/>
      <c r="I98" s="177"/>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c r="E101" s="93"/>
      <c r="F101" s="93"/>
      <c r="G101" s="93"/>
      <c r="H101" s="76"/>
      <c r="I101" s="76"/>
      <c r="J101" s="76"/>
      <c r="K101" s="112"/>
    </row>
    <row r="102" spans="3:11" ht="18.75" x14ac:dyDescent="0.25">
      <c r="C102" s="210"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31"/>
      <c r="E102" s="93"/>
      <c r="F102" s="93"/>
      <c r="G102" s="93"/>
      <c r="H102" s="76"/>
      <c r="I102" s="76"/>
      <c r="J102" s="76"/>
      <c r="K102" s="112"/>
    </row>
    <row r="103" spans="3:11" ht="15.75" thickBot="1" x14ac:dyDescent="0.3">
      <c r="C103" s="70"/>
      <c r="D103" s="31"/>
      <c r="E103" s="93"/>
      <c r="F103" s="93"/>
      <c r="G103" s="93"/>
      <c r="H103" s="76"/>
      <c r="I103" s="76"/>
      <c r="J103" s="76"/>
      <c r="K103" s="112"/>
    </row>
    <row r="104" spans="3:11" ht="30.75" thickBot="1" x14ac:dyDescent="0.3">
      <c r="C104" s="126" t="s">
        <v>44</v>
      </c>
      <c r="D104" s="128" t="s">
        <v>55</v>
      </c>
      <c r="E104" s="128" t="s">
        <v>57</v>
      </c>
      <c r="F104" s="127" t="s">
        <v>27</v>
      </c>
      <c r="G104" s="133" t="s">
        <v>130</v>
      </c>
      <c r="H104" s="128" t="s">
        <v>46</v>
      </c>
      <c r="I104" s="128" t="s">
        <v>131</v>
      </c>
      <c r="J104" s="128" t="s">
        <v>409</v>
      </c>
      <c r="K104" s="128" t="s">
        <v>410</v>
      </c>
    </row>
    <row r="105" spans="3:11" x14ac:dyDescent="0.25">
      <c r="C105" s="95" t="s">
        <v>63</v>
      </c>
      <c r="D105" s="158"/>
      <c r="E105" s="96">
        <v>2800</v>
      </c>
      <c r="F105" s="97">
        <f>D105*E105</f>
        <v>0</v>
      </c>
      <c r="G105" s="161"/>
      <c r="H105" s="98" t="s">
        <v>984</v>
      </c>
      <c r="I105" s="98" t="str">
        <f>VLOOKUP(H105,Presupuesto!$B$11:$C$565,2,0)</f>
        <v>MUEBLES VARIOS DE OFICINA</v>
      </c>
      <c r="J105" s="218" t="s">
        <v>1453</v>
      </c>
      <c r="K105" s="98" t="s">
        <v>403</v>
      </c>
    </row>
    <row r="106" spans="3:11" x14ac:dyDescent="0.25">
      <c r="C106" s="99" t="s">
        <v>64</v>
      </c>
      <c r="D106" s="151"/>
      <c r="E106" s="100">
        <v>2400</v>
      </c>
      <c r="F106" s="97">
        <f>D106*E106</f>
        <v>0</v>
      </c>
      <c r="G106" s="161"/>
      <c r="H106" s="101" t="s">
        <v>984</v>
      </c>
      <c r="I106" s="98" t="str">
        <f>VLOOKUP(H106,Presupuesto!$B$11:$C$565,2,0)</f>
        <v>MUEBLES VARIOS DE OFICINA</v>
      </c>
      <c r="J106" s="98" t="str">
        <f>$J$105</f>
        <v>Posgrado</v>
      </c>
      <c r="K106" s="98" t="s">
        <v>411</v>
      </c>
    </row>
    <row r="107" spans="3:11" x14ac:dyDescent="0.25">
      <c r="C107" s="99" t="s">
        <v>65</v>
      </c>
      <c r="D107" s="151"/>
      <c r="E107" s="100">
        <v>1000</v>
      </c>
      <c r="F107" s="97">
        <f t="shared" ref="F107:F114" si="8">D107*E107</f>
        <v>0</v>
      </c>
      <c r="G107" s="161"/>
      <c r="H107" s="101" t="s">
        <v>984</v>
      </c>
      <c r="I107" s="98" t="str">
        <f>VLOOKUP(H107,Presupuesto!$B$11:$C$565,2,0)</f>
        <v>MUEBLES VARIOS DE OFICINA</v>
      </c>
      <c r="J107" s="98" t="str">
        <f t="shared" ref="J107:J114" si="9">$J$105</f>
        <v>Posgrado</v>
      </c>
      <c r="K107" s="98" t="s">
        <v>394</v>
      </c>
    </row>
    <row r="108" spans="3:11" x14ac:dyDescent="0.25">
      <c r="C108" s="99" t="s">
        <v>66</v>
      </c>
      <c r="D108" s="151"/>
      <c r="E108" s="100">
        <v>6000</v>
      </c>
      <c r="F108" s="97">
        <f t="shared" si="8"/>
        <v>0</v>
      </c>
      <c r="G108" s="161"/>
      <c r="H108" s="101" t="s">
        <v>984</v>
      </c>
      <c r="I108" s="98" t="str">
        <f>VLOOKUP(H108,Presupuesto!$B$11:$C$565,2,0)</f>
        <v>MUEBLES VARIOS DE OFICINA</v>
      </c>
      <c r="J108" s="98" t="str">
        <f t="shared" si="9"/>
        <v>Posgrado</v>
      </c>
      <c r="K108" s="98" t="s">
        <v>394</v>
      </c>
    </row>
    <row r="109" spans="3:11" x14ac:dyDescent="0.25">
      <c r="C109" s="99" t="s">
        <v>67</v>
      </c>
      <c r="D109" s="151"/>
      <c r="E109" s="100">
        <v>3000</v>
      </c>
      <c r="F109" s="97">
        <f t="shared" si="8"/>
        <v>0</v>
      </c>
      <c r="G109" s="161"/>
      <c r="H109" s="101" t="s">
        <v>984</v>
      </c>
      <c r="I109" s="98" t="str">
        <f>VLOOKUP(H109,Presupuesto!$B$11:$C$565,2,0)</f>
        <v>MUEBLES VARIOS DE OFICINA</v>
      </c>
      <c r="J109" s="98" t="str">
        <f t="shared" si="9"/>
        <v>Posgrado</v>
      </c>
      <c r="K109" s="98" t="s">
        <v>394</v>
      </c>
    </row>
    <row r="110" spans="3:11" x14ac:dyDescent="0.25">
      <c r="C110" s="99" t="s">
        <v>68</v>
      </c>
      <c r="D110" s="151"/>
      <c r="E110" s="100">
        <v>10000</v>
      </c>
      <c r="F110" s="97">
        <f t="shared" si="8"/>
        <v>0</v>
      </c>
      <c r="G110" s="161"/>
      <c r="H110" s="101" t="s">
        <v>984</v>
      </c>
      <c r="I110" s="98" t="str">
        <f>VLOOKUP(H110,Presupuesto!$B$11:$C$565,2,0)</f>
        <v>MUEBLES VARIOS DE OFICINA</v>
      </c>
      <c r="J110" s="98" t="str">
        <f t="shared" si="9"/>
        <v>Posgrado</v>
      </c>
      <c r="K110" s="98" t="s">
        <v>394</v>
      </c>
    </row>
    <row r="111" spans="3:11" x14ac:dyDescent="0.25">
      <c r="C111" s="99" t="s">
        <v>69</v>
      </c>
      <c r="D111" s="151"/>
      <c r="E111" s="100">
        <v>8000</v>
      </c>
      <c r="F111" s="97">
        <f t="shared" si="8"/>
        <v>0</v>
      </c>
      <c r="G111" s="161"/>
      <c r="H111" s="101" t="s">
        <v>987</v>
      </c>
      <c r="I111" s="98" t="str">
        <f>VLOOKUP(H111,Presupuesto!$B$11:$C$565,2,0)</f>
        <v>EQUIPOS VARIOS DE OFICINA</v>
      </c>
      <c r="J111" s="98" t="str">
        <f t="shared" si="9"/>
        <v>Posgrado</v>
      </c>
      <c r="K111" s="98" t="s">
        <v>394</v>
      </c>
    </row>
    <row r="112" spans="3:11" x14ac:dyDescent="0.25">
      <c r="C112" s="99" t="s">
        <v>70</v>
      </c>
      <c r="D112" s="151"/>
      <c r="E112" s="100">
        <v>2000</v>
      </c>
      <c r="F112" s="97">
        <f t="shared" si="8"/>
        <v>0</v>
      </c>
      <c r="G112" s="161"/>
      <c r="H112" s="101" t="s">
        <v>987</v>
      </c>
      <c r="I112" s="98" t="str">
        <f>VLOOKUP(H112,Presupuesto!$B$11:$C$565,2,0)</f>
        <v>EQUIPOS VARIOS DE OFICINA</v>
      </c>
      <c r="J112" s="98" t="str">
        <f t="shared" si="9"/>
        <v>Posgrado</v>
      </c>
      <c r="K112" s="98" t="s">
        <v>402</v>
      </c>
    </row>
    <row r="113" spans="3:11" x14ac:dyDescent="0.25">
      <c r="C113" s="99" t="s">
        <v>71</v>
      </c>
      <c r="D113" s="151"/>
      <c r="E113" s="100">
        <v>5000</v>
      </c>
      <c r="F113" s="97">
        <f t="shared" si="8"/>
        <v>0</v>
      </c>
      <c r="G113" s="161"/>
      <c r="H113" s="101" t="s">
        <v>987</v>
      </c>
      <c r="I113" s="98" t="str">
        <f>VLOOKUP(H113,Presupuesto!$B$11:$C$565,2,0)</f>
        <v>EQUIPOS VARIOS DE OFICINA</v>
      </c>
      <c r="J113" s="98" t="str">
        <f t="shared" si="9"/>
        <v>Posgrado</v>
      </c>
      <c r="K113" s="98" t="s">
        <v>398</v>
      </c>
    </row>
    <row r="114" spans="3:11" ht="15.75" thickBot="1" x14ac:dyDescent="0.3">
      <c r="C114" s="102" t="s">
        <v>72</v>
      </c>
      <c r="D114" s="159"/>
      <c r="E114" s="104">
        <v>100000</v>
      </c>
      <c r="F114" s="105">
        <f t="shared" si="8"/>
        <v>0</v>
      </c>
      <c r="G114" s="162"/>
      <c r="H114" s="106" t="s">
        <v>987</v>
      </c>
      <c r="I114" s="106" t="str">
        <f>VLOOKUP(H114,Presupuesto!$B$11:$C$565,2,0)</f>
        <v>EQUIPOS VARIOS DE OFICINA</v>
      </c>
      <c r="J114" s="106" t="str">
        <f t="shared" si="9"/>
        <v>Posgrado</v>
      </c>
      <c r="K114" s="124" t="s">
        <v>393</v>
      </c>
    </row>
    <row r="116" spans="3:11" ht="15.75" thickBot="1" x14ac:dyDescent="0.3">
      <c r="C116" s="336"/>
      <c r="D116" s="337"/>
      <c r="E116" s="338"/>
      <c r="F116" s="338"/>
      <c r="G116" s="339"/>
      <c r="H116" s="338"/>
      <c r="I116" s="338"/>
      <c r="J116" s="155"/>
      <c r="K116" s="155"/>
    </row>
    <row r="117" spans="3:11" ht="15.75" thickBot="1" x14ac:dyDescent="0.3">
      <c r="C117" s="29" t="s">
        <v>43</v>
      </c>
      <c r="D117" s="30">
        <f>SUM(F124:F133)</f>
        <v>0</v>
      </c>
      <c r="E117" s="177"/>
      <c r="F117" s="177"/>
      <c r="G117" s="79"/>
      <c r="H117" s="177"/>
      <c r="I117" s="177"/>
    </row>
    <row r="118" spans="3:11" x14ac:dyDescent="0.25">
      <c r="C118" s="70"/>
      <c r="D118" s="31"/>
      <c r="E118" s="93"/>
      <c r="F118" s="93"/>
      <c r="G118" s="93"/>
      <c r="H118" s="76"/>
      <c r="I118" s="76"/>
      <c r="J118" s="76"/>
      <c r="K118" s="112"/>
    </row>
    <row r="119" spans="3:11" x14ac:dyDescent="0.25">
      <c r="C119" s="70"/>
      <c r="D119" s="31"/>
      <c r="E119" s="93"/>
      <c r="F119" s="93"/>
      <c r="G119" s="93"/>
      <c r="H119" s="76"/>
      <c r="I119" s="76"/>
      <c r="J119" s="76"/>
      <c r="K119" s="112"/>
    </row>
    <row r="120" spans="3:11" ht="15.75" x14ac:dyDescent="0.25">
      <c r="C120" s="202" t="s">
        <v>391</v>
      </c>
      <c r="D120" s="369"/>
      <c r="E120" s="93"/>
      <c r="F120" s="93"/>
      <c r="G120" s="93"/>
      <c r="H120" s="76"/>
      <c r="I120" s="76"/>
      <c r="J120" s="76"/>
      <c r="K120" s="112"/>
    </row>
    <row r="121" spans="3:11" ht="18.75" x14ac:dyDescent="0.25">
      <c r="C121" s="210" t="e">
        <f>IFERROR(VLOOKUP(D120,'1. Desarrollo e Innov. Curricu.'!$F:$G,2,FALSE),IFERROR(VLOOKUP(D120,'2. Investigación Científica'!$F:$G,2,FALSE),IFERROR(VLOOKUP(D120,'3. Vinculación Univ. Sociedad'!$F:$G,2,FALSE),IFERROR(VLOOKUP(D120,'4. Docencia y Profesorado Univ.'!$F:$G,2,FALSE),IFERROR(VLOOKUP(D120,'5. Estudiantes y Graduados'!$F:$G,2,FALSE),IFERROR(VLOOKUP(D120,'11. Gestion Administrativa'!$F:$G,2,FALSE),IFERROR(VLOOKUP(D120,'13. Gestión Académica'!$F:$G,2,FALSE),IFERROR(VLOOKUP(D120,'9. Asegura. de la Calid. y M'!$F:$G,2,FALSE),IFERROR(VLOOKUP(D120,'6. Gestión del Conocimiento'!$F:$G,2,FALSE),IFERROR(VLOOKUP(D120,'15. Gobernabilidad y Proceso...'!$F:$G,2,FALSE),IFERROR(VLOOKUP(D120,'12. Gestión del Talento Humano'!$F:$G,2,FALSE),IFERROR(VLOOKUP(D120,'14. Internacional... de la E.S.'!$F:$G,2,FALSE),IFERROR(VLOOKUP(D120,'10. Posgrado'!$F:$G,2,FALSE),IFERROR(VLOOKUP(D120,'17. Gestión TIC'!$F:$G,2,FALSE),IFERROR(VLOOKUP(D120,'16. Desa. del Sistema Educ.Sup.'!$F:$G,2,FALSE),IFERROR(VLOOKUP(D120,'8. Cultura de Inno. Insti...'!$F:$G,2,FALSE),VLOOKUP(D120,'7. Lo Esencial de la Reforma U.'!$F:$G,2,0)))))))))))))))))</f>
        <v>#N/A</v>
      </c>
      <c r="D121" s="31"/>
      <c r="E121" s="93"/>
      <c r="F121" s="93"/>
      <c r="G121" s="93"/>
      <c r="H121" s="76"/>
      <c r="I121" s="76"/>
      <c r="J121" s="76"/>
      <c r="K121" s="112"/>
    </row>
    <row r="122" spans="3:11" ht="15.75" thickBot="1" x14ac:dyDescent="0.3">
      <c r="C122" s="70"/>
      <c r="D122" s="31"/>
      <c r="E122" s="93"/>
      <c r="F122" s="93"/>
      <c r="G122" s="93"/>
      <c r="H122" s="76"/>
      <c r="I122" s="76"/>
      <c r="J122" s="76"/>
      <c r="K122" s="112"/>
    </row>
    <row r="123" spans="3:11" ht="30.75" thickBot="1" x14ac:dyDescent="0.3">
      <c r="C123" s="126" t="s">
        <v>44</v>
      </c>
      <c r="D123" s="128" t="s">
        <v>55</v>
      </c>
      <c r="E123" s="128" t="s">
        <v>57</v>
      </c>
      <c r="F123" s="127" t="s">
        <v>27</v>
      </c>
      <c r="G123" s="133" t="s">
        <v>130</v>
      </c>
      <c r="H123" s="128" t="s">
        <v>46</v>
      </c>
      <c r="I123" s="128" t="s">
        <v>131</v>
      </c>
      <c r="J123" s="128" t="s">
        <v>409</v>
      </c>
      <c r="K123" s="128" t="s">
        <v>410</v>
      </c>
    </row>
    <row r="124" spans="3:11" x14ac:dyDescent="0.25">
      <c r="C124" s="95" t="s">
        <v>63</v>
      </c>
      <c r="D124" s="158"/>
      <c r="E124" s="96">
        <v>2800</v>
      </c>
      <c r="F124" s="97">
        <f>D124*E124</f>
        <v>0</v>
      </c>
      <c r="G124" s="161"/>
      <c r="H124" s="98" t="s">
        <v>984</v>
      </c>
      <c r="I124" s="98" t="str">
        <f>VLOOKUP(H124,Presupuesto!$B$11:$C$565,2,0)</f>
        <v>MUEBLES VARIOS DE OFICINA</v>
      </c>
      <c r="J124" s="218" t="s">
        <v>1453</v>
      </c>
      <c r="K124" s="98" t="s">
        <v>403</v>
      </c>
    </row>
    <row r="125" spans="3:11" x14ac:dyDescent="0.25">
      <c r="C125" s="99" t="s">
        <v>64</v>
      </c>
      <c r="D125" s="151"/>
      <c r="E125" s="100">
        <v>2400</v>
      </c>
      <c r="F125" s="97">
        <f>D125*E125</f>
        <v>0</v>
      </c>
      <c r="G125" s="161"/>
      <c r="H125" s="101" t="s">
        <v>984</v>
      </c>
      <c r="I125" s="98" t="str">
        <f>VLOOKUP(H125,Presupuesto!$B$11:$C$565,2,0)</f>
        <v>MUEBLES VARIOS DE OFICINA</v>
      </c>
      <c r="J125" s="98" t="str">
        <f>$J$124</f>
        <v>Posgrado</v>
      </c>
      <c r="K125" s="98" t="s">
        <v>411</v>
      </c>
    </row>
    <row r="126" spans="3:11" x14ac:dyDescent="0.25">
      <c r="C126" s="99" t="s">
        <v>65</v>
      </c>
      <c r="D126" s="151"/>
      <c r="E126" s="100">
        <v>1000</v>
      </c>
      <c r="F126" s="97">
        <f t="shared" ref="F126:F133" si="10">D126*E126</f>
        <v>0</v>
      </c>
      <c r="G126" s="161"/>
      <c r="H126" s="101" t="s">
        <v>984</v>
      </c>
      <c r="I126" s="98" t="str">
        <f>VLOOKUP(H126,Presupuesto!$B$11:$C$565,2,0)</f>
        <v>MUEBLES VARIOS DE OFICINA</v>
      </c>
      <c r="J126" s="98" t="str">
        <f t="shared" ref="J126:J133" si="11">$J$124</f>
        <v>Posgrado</v>
      </c>
      <c r="K126" s="98" t="s">
        <v>394</v>
      </c>
    </row>
    <row r="127" spans="3:11" x14ac:dyDescent="0.25">
      <c r="C127" s="99" t="s">
        <v>66</v>
      </c>
      <c r="D127" s="151"/>
      <c r="E127" s="100">
        <v>6000</v>
      </c>
      <c r="F127" s="97">
        <f t="shared" si="10"/>
        <v>0</v>
      </c>
      <c r="G127" s="161"/>
      <c r="H127" s="101" t="s">
        <v>984</v>
      </c>
      <c r="I127" s="98" t="str">
        <f>VLOOKUP(H127,Presupuesto!$B$11:$C$565,2,0)</f>
        <v>MUEBLES VARIOS DE OFICINA</v>
      </c>
      <c r="J127" s="98" t="str">
        <f t="shared" si="11"/>
        <v>Posgrado</v>
      </c>
      <c r="K127" s="98" t="s">
        <v>394</v>
      </c>
    </row>
    <row r="128" spans="3:11" x14ac:dyDescent="0.25">
      <c r="C128" s="99" t="s">
        <v>67</v>
      </c>
      <c r="D128" s="151"/>
      <c r="E128" s="100">
        <v>3000</v>
      </c>
      <c r="F128" s="97">
        <f t="shared" si="10"/>
        <v>0</v>
      </c>
      <c r="G128" s="161"/>
      <c r="H128" s="101" t="s">
        <v>984</v>
      </c>
      <c r="I128" s="98" t="str">
        <f>VLOOKUP(H128,Presupuesto!$B$11:$C$565,2,0)</f>
        <v>MUEBLES VARIOS DE OFICINA</v>
      </c>
      <c r="J128" s="98" t="str">
        <f t="shared" si="11"/>
        <v>Posgrado</v>
      </c>
      <c r="K128" s="98" t="s">
        <v>394</v>
      </c>
    </row>
    <row r="129" spans="3:11" x14ac:dyDescent="0.25">
      <c r="C129" s="99" t="s">
        <v>68</v>
      </c>
      <c r="D129" s="151"/>
      <c r="E129" s="100">
        <v>10000</v>
      </c>
      <c r="F129" s="97">
        <f t="shared" si="10"/>
        <v>0</v>
      </c>
      <c r="G129" s="161"/>
      <c r="H129" s="101" t="s">
        <v>984</v>
      </c>
      <c r="I129" s="98" t="str">
        <f>VLOOKUP(H129,Presupuesto!$B$11:$C$565,2,0)</f>
        <v>MUEBLES VARIOS DE OFICINA</v>
      </c>
      <c r="J129" s="98" t="str">
        <f t="shared" si="11"/>
        <v>Posgrado</v>
      </c>
      <c r="K129" s="98" t="s">
        <v>394</v>
      </c>
    </row>
    <row r="130" spans="3:11" x14ac:dyDescent="0.25">
      <c r="C130" s="99" t="s">
        <v>69</v>
      </c>
      <c r="D130" s="151"/>
      <c r="E130" s="100">
        <v>8000</v>
      </c>
      <c r="F130" s="97">
        <f t="shared" si="10"/>
        <v>0</v>
      </c>
      <c r="G130" s="161"/>
      <c r="H130" s="101" t="s">
        <v>987</v>
      </c>
      <c r="I130" s="98" t="str">
        <f>VLOOKUP(H130,Presupuesto!$B$11:$C$565,2,0)</f>
        <v>EQUIPOS VARIOS DE OFICINA</v>
      </c>
      <c r="J130" s="98" t="str">
        <f t="shared" si="11"/>
        <v>Posgrado</v>
      </c>
      <c r="K130" s="98" t="s">
        <v>394</v>
      </c>
    </row>
    <row r="131" spans="3:11" x14ac:dyDescent="0.25">
      <c r="C131" s="99" t="s">
        <v>70</v>
      </c>
      <c r="D131" s="151"/>
      <c r="E131" s="100">
        <v>2000</v>
      </c>
      <c r="F131" s="97">
        <f t="shared" si="10"/>
        <v>0</v>
      </c>
      <c r="G131" s="161"/>
      <c r="H131" s="101" t="s">
        <v>987</v>
      </c>
      <c r="I131" s="98" t="str">
        <f>VLOOKUP(H131,Presupuesto!$B$11:$C$565,2,0)</f>
        <v>EQUIPOS VARIOS DE OFICINA</v>
      </c>
      <c r="J131" s="98" t="str">
        <f t="shared" si="11"/>
        <v>Posgrado</v>
      </c>
      <c r="K131" s="98" t="s">
        <v>402</v>
      </c>
    </row>
    <row r="132" spans="3:11" x14ac:dyDescent="0.25">
      <c r="C132" s="99" t="s">
        <v>71</v>
      </c>
      <c r="D132" s="151"/>
      <c r="E132" s="100">
        <v>5000</v>
      </c>
      <c r="F132" s="97">
        <f t="shared" si="10"/>
        <v>0</v>
      </c>
      <c r="G132" s="161"/>
      <c r="H132" s="101" t="s">
        <v>987</v>
      </c>
      <c r="I132" s="98" t="str">
        <f>VLOOKUP(H132,Presupuesto!$B$11:$C$565,2,0)</f>
        <v>EQUIPOS VARIOS DE OFICINA</v>
      </c>
      <c r="J132" s="98" t="str">
        <f t="shared" si="11"/>
        <v>Posgrado</v>
      </c>
      <c r="K132" s="98" t="s">
        <v>398</v>
      </c>
    </row>
    <row r="133" spans="3:11" ht="15.75" thickBot="1" x14ac:dyDescent="0.3">
      <c r="C133" s="102" t="s">
        <v>72</v>
      </c>
      <c r="D133" s="159"/>
      <c r="E133" s="104">
        <v>100000</v>
      </c>
      <c r="F133" s="105">
        <f t="shared" si="10"/>
        <v>0</v>
      </c>
      <c r="G133" s="162"/>
      <c r="H133" s="106" t="s">
        <v>987</v>
      </c>
      <c r="I133" s="106" t="str">
        <f>VLOOKUP(H133,Presupuesto!$B$11:$C$565,2,0)</f>
        <v>EQUIPOS VARIOS DE OFICINA</v>
      </c>
      <c r="J133" s="106" t="str">
        <f t="shared" si="11"/>
        <v>Posgrado</v>
      </c>
      <c r="K133" s="124" t="s">
        <v>393</v>
      </c>
    </row>
    <row r="135" spans="3:11" ht="15.75" thickBot="1" x14ac:dyDescent="0.3"/>
    <row r="136" spans="3:11" ht="15.75" thickBot="1" x14ac:dyDescent="0.3">
      <c r="C136" s="29" t="s">
        <v>43</v>
      </c>
      <c r="D136" s="30">
        <f>SUM(F143:F152)</f>
        <v>0</v>
      </c>
      <c r="E136" s="177"/>
      <c r="F136" s="177"/>
      <c r="G136" s="79"/>
      <c r="H136" s="177"/>
      <c r="I136" s="177"/>
    </row>
    <row r="137" spans="3:11" x14ac:dyDescent="0.25">
      <c r="C137" s="70"/>
      <c r="D137" s="31"/>
      <c r="E137" s="93"/>
      <c r="F137" s="93"/>
      <c r="G137" s="93"/>
      <c r="H137" s="76"/>
      <c r="I137" s="76"/>
      <c r="J137" s="76"/>
      <c r="K137" s="112"/>
    </row>
    <row r="138" spans="3:11" x14ac:dyDescent="0.25">
      <c r="C138" s="70"/>
      <c r="D138" s="31"/>
      <c r="E138" s="93"/>
      <c r="F138" s="93"/>
      <c r="G138" s="93"/>
      <c r="H138" s="76"/>
      <c r="I138" s="76"/>
      <c r="J138" s="76"/>
      <c r="K138" s="112"/>
    </row>
    <row r="139" spans="3:11" ht="15.75" x14ac:dyDescent="0.25">
      <c r="C139" s="202" t="s">
        <v>391</v>
      </c>
      <c r="D139" s="369"/>
      <c r="E139" s="93"/>
      <c r="F139" s="93"/>
      <c r="G139" s="93"/>
      <c r="H139" s="76"/>
      <c r="I139" s="76"/>
      <c r="J139" s="76"/>
      <c r="K139" s="112"/>
    </row>
    <row r="140" spans="3:11" ht="18.75" x14ac:dyDescent="0.25">
      <c r="C140" s="210" t="e">
        <f>IFERROR(VLOOKUP(D139,'1. Desarrollo e Innov. Curricu.'!$F:$G,2,FALSE),IFERROR(VLOOKUP(D139,'2. Investigación Científica'!$F:$G,2,FALSE),IFERROR(VLOOKUP(D139,'3. Vinculación Univ. Sociedad'!$F:$G,2,FALSE),IFERROR(VLOOKUP(D139,'4. Docencia y Profesorado Univ.'!$F:$G,2,FALSE),IFERROR(VLOOKUP(D139,'5. Estudiantes y Graduados'!$F:$G,2,FALSE),IFERROR(VLOOKUP(D139,'11. Gestion Administrativa'!$F:$G,2,FALSE),IFERROR(VLOOKUP(D139,'13. Gestión Académica'!$F:$G,2,FALSE),IFERROR(VLOOKUP(D139,'9. Asegura. de la Calid. y M'!$F:$G,2,FALSE),IFERROR(VLOOKUP(D139,'6. Gestión del Conocimiento'!$F:$G,2,FALSE),IFERROR(VLOOKUP(D139,'15. Gobernabilidad y Proceso...'!$F:$G,2,FALSE),IFERROR(VLOOKUP(D139,'12. Gestión del Talento Humano'!$F:$G,2,FALSE),IFERROR(VLOOKUP(D139,'14. Internacional... de la E.S.'!$F:$G,2,FALSE),IFERROR(VLOOKUP(D139,'10. Posgrado'!$F:$G,2,FALSE),IFERROR(VLOOKUP(D139,'17. Gestión TIC'!$F:$G,2,FALSE),IFERROR(VLOOKUP(D139,'16. Desa. del Sistema Educ.Sup.'!$F:$G,2,FALSE),IFERROR(VLOOKUP(D139,'8. Cultura de Inno. Insti...'!$F:$G,2,FALSE),VLOOKUP(D139,'7. Lo Esencial de la Reforma U.'!$F:$G,2,0)))))))))))))))))</f>
        <v>#N/A</v>
      </c>
      <c r="D140" s="31"/>
      <c r="E140" s="93"/>
      <c r="F140" s="93"/>
      <c r="G140" s="93"/>
      <c r="H140" s="76"/>
      <c r="I140" s="76"/>
      <c r="J140" s="76"/>
      <c r="K140" s="112"/>
    </row>
    <row r="141" spans="3:11" ht="15.75" thickBot="1" x14ac:dyDescent="0.3">
      <c r="C141" s="70"/>
      <c r="D141" s="31"/>
      <c r="E141" s="93"/>
      <c r="F141" s="93"/>
      <c r="G141" s="93"/>
      <c r="H141" s="76"/>
      <c r="I141" s="76"/>
      <c r="J141" s="76"/>
      <c r="K141" s="112"/>
    </row>
    <row r="142" spans="3:11" ht="30.75" thickBot="1" x14ac:dyDescent="0.3">
      <c r="C142" s="126" t="s">
        <v>44</v>
      </c>
      <c r="D142" s="128" t="s">
        <v>55</v>
      </c>
      <c r="E142" s="128" t="s">
        <v>57</v>
      </c>
      <c r="F142" s="127" t="s">
        <v>27</v>
      </c>
      <c r="G142" s="133" t="s">
        <v>130</v>
      </c>
      <c r="H142" s="128" t="s">
        <v>46</v>
      </c>
      <c r="I142" s="128" t="s">
        <v>131</v>
      </c>
      <c r="J142" s="128" t="s">
        <v>409</v>
      </c>
      <c r="K142" s="128" t="s">
        <v>410</v>
      </c>
    </row>
    <row r="143" spans="3:11" x14ac:dyDescent="0.25">
      <c r="C143" s="95" t="s">
        <v>63</v>
      </c>
      <c r="D143" s="158"/>
      <c r="E143" s="96">
        <v>2800</v>
      </c>
      <c r="F143" s="97">
        <f>D143*E143</f>
        <v>0</v>
      </c>
      <c r="G143" s="161"/>
      <c r="H143" s="98" t="s">
        <v>984</v>
      </c>
      <c r="I143" s="98" t="str">
        <f>VLOOKUP(H143,Presupuesto!$B$11:$C$565,2,0)</f>
        <v>MUEBLES VARIOS DE OFICINA</v>
      </c>
      <c r="J143" s="218" t="s">
        <v>1453</v>
      </c>
      <c r="K143" s="98" t="s">
        <v>403</v>
      </c>
    </row>
    <row r="144" spans="3:11" x14ac:dyDescent="0.25">
      <c r="C144" s="99" t="s">
        <v>64</v>
      </c>
      <c r="D144" s="151"/>
      <c r="E144" s="100">
        <v>2400</v>
      </c>
      <c r="F144" s="97">
        <f>D144*E144</f>
        <v>0</v>
      </c>
      <c r="G144" s="161"/>
      <c r="H144" s="101" t="s">
        <v>984</v>
      </c>
      <c r="I144" s="98" t="str">
        <f>VLOOKUP(H144,Presupuesto!$B$11:$C$565,2,0)</f>
        <v>MUEBLES VARIOS DE OFICINA</v>
      </c>
      <c r="J144" s="98" t="str">
        <f>$J$143</f>
        <v>Posgrado</v>
      </c>
      <c r="K144" s="98" t="s">
        <v>411</v>
      </c>
    </row>
    <row r="145" spans="3:11" x14ac:dyDescent="0.25">
      <c r="C145" s="99" t="s">
        <v>65</v>
      </c>
      <c r="D145" s="151"/>
      <c r="E145" s="100">
        <v>1000</v>
      </c>
      <c r="F145" s="97">
        <f t="shared" ref="F145:F152" si="12">D145*E145</f>
        <v>0</v>
      </c>
      <c r="G145" s="161"/>
      <c r="H145" s="101" t="s">
        <v>984</v>
      </c>
      <c r="I145" s="98" t="str">
        <f>VLOOKUP(H145,Presupuesto!$B$11:$C$565,2,0)</f>
        <v>MUEBLES VARIOS DE OFICINA</v>
      </c>
      <c r="J145" s="98" t="str">
        <f t="shared" ref="J145:J152" si="13">$J$143</f>
        <v>Posgrado</v>
      </c>
      <c r="K145" s="98" t="s">
        <v>394</v>
      </c>
    </row>
    <row r="146" spans="3:11" x14ac:dyDescent="0.25">
      <c r="C146" s="99" t="s">
        <v>66</v>
      </c>
      <c r="D146" s="151"/>
      <c r="E146" s="100">
        <v>6000</v>
      </c>
      <c r="F146" s="97">
        <f t="shared" si="12"/>
        <v>0</v>
      </c>
      <c r="G146" s="161"/>
      <c r="H146" s="101" t="s">
        <v>984</v>
      </c>
      <c r="I146" s="98" t="str">
        <f>VLOOKUP(H146,Presupuesto!$B$11:$C$565,2,0)</f>
        <v>MUEBLES VARIOS DE OFICINA</v>
      </c>
      <c r="J146" s="98" t="str">
        <f t="shared" si="13"/>
        <v>Posgrado</v>
      </c>
      <c r="K146" s="98" t="s">
        <v>394</v>
      </c>
    </row>
    <row r="147" spans="3:11" x14ac:dyDescent="0.25">
      <c r="C147" s="99" t="s">
        <v>67</v>
      </c>
      <c r="D147" s="151"/>
      <c r="E147" s="100">
        <v>3000</v>
      </c>
      <c r="F147" s="97">
        <f t="shared" si="12"/>
        <v>0</v>
      </c>
      <c r="G147" s="161"/>
      <c r="H147" s="101" t="s">
        <v>984</v>
      </c>
      <c r="I147" s="98" t="str">
        <f>VLOOKUP(H147,Presupuesto!$B$11:$C$565,2,0)</f>
        <v>MUEBLES VARIOS DE OFICINA</v>
      </c>
      <c r="J147" s="98" t="str">
        <f t="shared" si="13"/>
        <v>Posgrado</v>
      </c>
      <c r="K147" s="98" t="s">
        <v>394</v>
      </c>
    </row>
    <row r="148" spans="3:11" x14ac:dyDescent="0.25">
      <c r="C148" s="99" t="s">
        <v>68</v>
      </c>
      <c r="D148" s="151"/>
      <c r="E148" s="100">
        <v>10000</v>
      </c>
      <c r="F148" s="97">
        <f t="shared" si="12"/>
        <v>0</v>
      </c>
      <c r="G148" s="161"/>
      <c r="H148" s="101" t="s">
        <v>984</v>
      </c>
      <c r="I148" s="98" t="str">
        <f>VLOOKUP(H148,Presupuesto!$B$11:$C$565,2,0)</f>
        <v>MUEBLES VARIOS DE OFICINA</v>
      </c>
      <c r="J148" s="98" t="str">
        <f t="shared" si="13"/>
        <v>Posgrado</v>
      </c>
      <c r="K148" s="98" t="s">
        <v>394</v>
      </c>
    </row>
    <row r="149" spans="3:11" x14ac:dyDescent="0.25">
      <c r="C149" s="99" t="s">
        <v>69</v>
      </c>
      <c r="D149" s="151"/>
      <c r="E149" s="100">
        <v>8000</v>
      </c>
      <c r="F149" s="97">
        <f t="shared" si="12"/>
        <v>0</v>
      </c>
      <c r="G149" s="161"/>
      <c r="H149" s="101" t="s">
        <v>987</v>
      </c>
      <c r="I149" s="98" t="str">
        <f>VLOOKUP(H149,Presupuesto!$B$11:$C$565,2,0)</f>
        <v>EQUIPOS VARIOS DE OFICINA</v>
      </c>
      <c r="J149" s="98" t="str">
        <f t="shared" si="13"/>
        <v>Posgrado</v>
      </c>
      <c r="K149" s="98" t="s">
        <v>394</v>
      </c>
    </row>
    <row r="150" spans="3:11" x14ac:dyDescent="0.25">
      <c r="C150" s="99" t="s">
        <v>70</v>
      </c>
      <c r="D150" s="151"/>
      <c r="E150" s="100">
        <v>2000</v>
      </c>
      <c r="F150" s="97">
        <f t="shared" si="12"/>
        <v>0</v>
      </c>
      <c r="G150" s="161"/>
      <c r="H150" s="101" t="s">
        <v>987</v>
      </c>
      <c r="I150" s="98" t="str">
        <f>VLOOKUP(H150,Presupuesto!$B$11:$C$565,2,0)</f>
        <v>EQUIPOS VARIOS DE OFICINA</v>
      </c>
      <c r="J150" s="98" t="str">
        <f t="shared" si="13"/>
        <v>Posgrado</v>
      </c>
      <c r="K150" s="98" t="s">
        <v>402</v>
      </c>
    </row>
    <row r="151" spans="3:11" x14ac:dyDescent="0.25">
      <c r="C151" s="99" t="s">
        <v>71</v>
      </c>
      <c r="D151" s="151"/>
      <c r="E151" s="100">
        <v>5000</v>
      </c>
      <c r="F151" s="97">
        <f t="shared" si="12"/>
        <v>0</v>
      </c>
      <c r="G151" s="161"/>
      <c r="H151" s="101" t="s">
        <v>987</v>
      </c>
      <c r="I151" s="98" t="str">
        <f>VLOOKUP(H151,Presupuesto!$B$11:$C$565,2,0)</f>
        <v>EQUIPOS VARIOS DE OFICINA</v>
      </c>
      <c r="J151" s="98" t="str">
        <f t="shared" si="13"/>
        <v>Posgrado</v>
      </c>
      <c r="K151" s="98" t="s">
        <v>398</v>
      </c>
    </row>
    <row r="152" spans="3:11" ht="15.75" thickBot="1" x14ac:dyDescent="0.3">
      <c r="C152" s="102" t="s">
        <v>72</v>
      </c>
      <c r="D152" s="159"/>
      <c r="E152" s="104">
        <v>100000</v>
      </c>
      <c r="F152" s="105">
        <f t="shared" si="12"/>
        <v>0</v>
      </c>
      <c r="G152" s="162"/>
      <c r="H152" s="106" t="s">
        <v>987</v>
      </c>
      <c r="I152" s="106" t="str">
        <f>VLOOKUP(H152,Presupuesto!$B$11:$C$565,2,0)</f>
        <v>EQUIPOS VARIOS DE OFICINA</v>
      </c>
      <c r="J152" s="106" t="str">
        <f t="shared" si="13"/>
        <v>Posgrado</v>
      </c>
      <c r="K152" s="124" t="s">
        <v>393</v>
      </c>
    </row>
    <row r="154" spans="3:11" ht="15.75" thickBot="1" x14ac:dyDescent="0.3">
      <c r="C154" s="336"/>
      <c r="D154" s="337"/>
      <c r="E154" s="338"/>
      <c r="F154" s="338"/>
      <c r="G154" s="339"/>
      <c r="H154" s="338"/>
      <c r="I154" s="338"/>
      <c r="J154" s="155"/>
      <c r="K154" s="155"/>
    </row>
    <row r="155" spans="3:11" ht="15.75" thickBot="1" x14ac:dyDescent="0.3">
      <c r="C155" s="29" t="s">
        <v>43</v>
      </c>
      <c r="D155" s="30">
        <f>SUM(F162:F171)</f>
        <v>0</v>
      </c>
      <c r="E155" s="177"/>
      <c r="F155" s="177"/>
      <c r="G155" s="79"/>
      <c r="H155" s="177"/>
      <c r="I155" s="177"/>
    </row>
    <row r="156" spans="3:11" x14ac:dyDescent="0.25">
      <c r="C156" s="70"/>
      <c r="D156" s="31"/>
      <c r="E156" s="93"/>
      <c r="F156" s="93"/>
      <c r="G156" s="93"/>
      <c r="H156" s="76"/>
      <c r="I156" s="76"/>
      <c r="J156" s="76"/>
      <c r="K156" s="112"/>
    </row>
    <row r="157" spans="3:11" x14ac:dyDescent="0.25">
      <c r="C157" s="70"/>
      <c r="D157" s="31"/>
      <c r="E157" s="93"/>
      <c r="F157" s="93"/>
      <c r="G157" s="93"/>
      <c r="H157" s="76"/>
      <c r="I157" s="76"/>
      <c r="J157" s="76"/>
      <c r="K157" s="112"/>
    </row>
    <row r="158" spans="3:11" ht="15.75" x14ac:dyDescent="0.25">
      <c r="C158" s="202" t="s">
        <v>391</v>
      </c>
      <c r="D158" s="369"/>
      <c r="E158" s="93"/>
      <c r="F158" s="93"/>
      <c r="G158" s="93"/>
      <c r="H158" s="76"/>
      <c r="I158" s="76"/>
      <c r="J158" s="76"/>
      <c r="K158" s="112"/>
    </row>
    <row r="159" spans="3:11" ht="18.75" x14ac:dyDescent="0.25">
      <c r="C159" s="210" t="e">
        <f>IFERROR(VLOOKUP(D158,'1. Desarrollo e Innov. Curricu.'!$F:$G,2,FALSE),IFERROR(VLOOKUP(D158,'2. Investigación Científica'!$F:$G,2,FALSE),IFERROR(VLOOKUP(D158,'3. Vinculación Univ. Sociedad'!$F:$G,2,FALSE),IFERROR(VLOOKUP(D158,'4. Docencia y Profesorado Univ.'!$F:$G,2,FALSE),IFERROR(VLOOKUP(D158,'5. Estudiantes y Graduados'!$F:$G,2,FALSE),IFERROR(VLOOKUP(D158,'11. Gestion Administrativa'!$F:$G,2,FALSE),IFERROR(VLOOKUP(D158,'13. Gestión Académica'!$F:$G,2,FALSE),IFERROR(VLOOKUP(D158,'9. Asegura. de la Calid. y M'!$F:$G,2,FALSE),IFERROR(VLOOKUP(D158,'6. Gestión del Conocimiento'!$F:$G,2,FALSE),IFERROR(VLOOKUP(D158,'15. Gobernabilidad y Proceso...'!$F:$G,2,FALSE),IFERROR(VLOOKUP(D158,'12. Gestión del Talento Humano'!$F:$G,2,FALSE),IFERROR(VLOOKUP(D158,'14. Internacional... de la E.S.'!$F:$G,2,FALSE),IFERROR(VLOOKUP(D158,'10. Posgrado'!$F:$G,2,FALSE),IFERROR(VLOOKUP(D158,'17. Gestión TIC'!$F:$G,2,FALSE),IFERROR(VLOOKUP(D158,'16. Desa. del Sistema Educ.Sup.'!$F:$G,2,FALSE),IFERROR(VLOOKUP(D158,'8. Cultura de Inno. Insti...'!$F:$G,2,FALSE),VLOOKUP(D158,'7. Lo Esencial de la Reforma U.'!$F:$G,2,0)))))))))))))))))</f>
        <v>#N/A</v>
      </c>
      <c r="D159" s="31"/>
      <c r="E159" s="93"/>
      <c r="F159" s="93"/>
      <c r="G159" s="93"/>
      <c r="H159" s="76"/>
      <c r="I159" s="76"/>
      <c r="J159" s="76"/>
      <c r="K159" s="112"/>
    </row>
    <row r="160" spans="3:11" ht="15.75" thickBot="1" x14ac:dyDescent="0.3">
      <c r="C160" s="70"/>
      <c r="D160" s="31"/>
      <c r="E160" s="93"/>
      <c r="F160" s="93"/>
      <c r="G160" s="93"/>
      <c r="H160" s="76"/>
      <c r="I160" s="76"/>
      <c r="J160" s="76"/>
      <c r="K160" s="112"/>
    </row>
    <row r="161" spans="3:11" ht="30.75" thickBot="1" x14ac:dyDescent="0.3">
      <c r="C161" s="126" t="s">
        <v>44</v>
      </c>
      <c r="D161" s="128" t="s">
        <v>55</v>
      </c>
      <c r="E161" s="128" t="s">
        <v>57</v>
      </c>
      <c r="F161" s="127" t="s">
        <v>27</v>
      </c>
      <c r="G161" s="133" t="s">
        <v>130</v>
      </c>
      <c r="H161" s="128" t="s">
        <v>46</v>
      </c>
      <c r="I161" s="128" t="s">
        <v>131</v>
      </c>
      <c r="J161" s="128" t="s">
        <v>409</v>
      </c>
      <c r="K161" s="128" t="s">
        <v>410</v>
      </c>
    </row>
    <row r="162" spans="3:11" x14ac:dyDescent="0.25">
      <c r="C162" s="95" t="s">
        <v>63</v>
      </c>
      <c r="D162" s="158"/>
      <c r="E162" s="96">
        <v>2800</v>
      </c>
      <c r="F162" s="97">
        <f>D162*E162</f>
        <v>0</v>
      </c>
      <c r="G162" s="161"/>
      <c r="H162" s="98" t="s">
        <v>984</v>
      </c>
      <c r="I162" s="98" t="str">
        <f>VLOOKUP(H162,Presupuesto!$B$11:$C$565,2,0)</f>
        <v>MUEBLES VARIOS DE OFICINA</v>
      </c>
      <c r="J162" s="218" t="s">
        <v>1453</v>
      </c>
      <c r="K162" s="98" t="s">
        <v>403</v>
      </c>
    </row>
    <row r="163" spans="3:11" x14ac:dyDescent="0.25">
      <c r="C163" s="99" t="s">
        <v>64</v>
      </c>
      <c r="D163" s="151"/>
      <c r="E163" s="100">
        <v>2400</v>
      </c>
      <c r="F163" s="97">
        <f>D163*E163</f>
        <v>0</v>
      </c>
      <c r="G163" s="161"/>
      <c r="H163" s="101" t="s">
        <v>984</v>
      </c>
      <c r="I163" s="98" t="str">
        <f>VLOOKUP(H163,Presupuesto!$B$11:$C$565,2,0)</f>
        <v>MUEBLES VARIOS DE OFICINA</v>
      </c>
      <c r="J163" s="98" t="str">
        <f>$J$162</f>
        <v>Posgrado</v>
      </c>
      <c r="K163" s="98" t="s">
        <v>411</v>
      </c>
    </row>
    <row r="164" spans="3:11" x14ac:dyDescent="0.25">
      <c r="C164" s="99" t="s">
        <v>65</v>
      </c>
      <c r="D164" s="151"/>
      <c r="E164" s="100">
        <v>1000</v>
      </c>
      <c r="F164" s="97">
        <f t="shared" ref="F164:F171" si="14">D164*E164</f>
        <v>0</v>
      </c>
      <c r="G164" s="161"/>
      <c r="H164" s="101" t="s">
        <v>984</v>
      </c>
      <c r="I164" s="98" t="str">
        <f>VLOOKUP(H164,Presupuesto!$B$11:$C$565,2,0)</f>
        <v>MUEBLES VARIOS DE OFICINA</v>
      </c>
      <c r="J164" s="98" t="str">
        <f t="shared" ref="J164:J171" si="15">$J$162</f>
        <v>Posgrado</v>
      </c>
      <c r="K164" s="98" t="s">
        <v>394</v>
      </c>
    </row>
    <row r="165" spans="3:11" x14ac:dyDescent="0.25">
      <c r="C165" s="99" t="s">
        <v>66</v>
      </c>
      <c r="D165" s="151"/>
      <c r="E165" s="100">
        <v>6000</v>
      </c>
      <c r="F165" s="97">
        <f t="shared" si="14"/>
        <v>0</v>
      </c>
      <c r="G165" s="161"/>
      <c r="H165" s="101" t="s">
        <v>984</v>
      </c>
      <c r="I165" s="98" t="str">
        <f>VLOOKUP(H165,Presupuesto!$B$11:$C$565,2,0)</f>
        <v>MUEBLES VARIOS DE OFICINA</v>
      </c>
      <c r="J165" s="98" t="str">
        <f t="shared" si="15"/>
        <v>Posgrado</v>
      </c>
      <c r="K165" s="98" t="s">
        <v>394</v>
      </c>
    </row>
    <row r="166" spans="3:11" x14ac:dyDescent="0.25">
      <c r="C166" s="99" t="s">
        <v>67</v>
      </c>
      <c r="D166" s="151"/>
      <c r="E166" s="100">
        <v>3000</v>
      </c>
      <c r="F166" s="97">
        <f t="shared" si="14"/>
        <v>0</v>
      </c>
      <c r="G166" s="161"/>
      <c r="H166" s="101" t="s">
        <v>984</v>
      </c>
      <c r="I166" s="98" t="str">
        <f>VLOOKUP(H166,Presupuesto!$B$11:$C$565,2,0)</f>
        <v>MUEBLES VARIOS DE OFICINA</v>
      </c>
      <c r="J166" s="98" t="str">
        <f t="shared" si="15"/>
        <v>Posgrado</v>
      </c>
      <c r="K166" s="98" t="s">
        <v>394</v>
      </c>
    </row>
    <row r="167" spans="3:11" x14ac:dyDescent="0.25">
      <c r="C167" s="99" t="s">
        <v>68</v>
      </c>
      <c r="D167" s="151"/>
      <c r="E167" s="100">
        <v>10000</v>
      </c>
      <c r="F167" s="97">
        <f t="shared" si="14"/>
        <v>0</v>
      </c>
      <c r="G167" s="161"/>
      <c r="H167" s="101" t="s">
        <v>984</v>
      </c>
      <c r="I167" s="98" t="str">
        <f>VLOOKUP(H167,Presupuesto!$B$11:$C$565,2,0)</f>
        <v>MUEBLES VARIOS DE OFICINA</v>
      </c>
      <c r="J167" s="98" t="str">
        <f t="shared" si="15"/>
        <v>Posgrado</v>
      </c>
      <c r="K167" s="98" t="s">
        <v>394</v>
      </c>
    </row>
    <row r="168" spans="3:11" x14ac:dyDescent="0.25">
      <c r="C168" s="99" t="s">
        <v>69</v>
      </c>
      <c r="D168" s="151"/>
      <c r="E168" s="100">
        <v>8000</v>
      </c>
      <c r="F168" s="97">
        <f t="shared" si="14"/>
        <v>0</v>
      </c>
      <c r="G168" s="161"/>
      <c r="H168" s="101" t="s">
        <v>987</v>
      </c>
      <c r="I168" s="98" t="str">
        <f>VLOOKUP(H168,Presupuesto!$B$11:$C$565,2,0)</f>
        <v>EQUIPOS VARIOS DE OFICINA</v>
      </c>
      <c r="J168" s="98" t="str">
        <f t="shared" si="15"/>
        <v>Posgrado</v>
      </c>
      <c r="K168" s="98" t="s">
        <v>394</v>
      </c>
    </row>
    <row r="169" spans="3:11" x14ac:dyDescent="0.25">
      <c r="C169" s="99" t="s">
        <v>70</v>
      </c>
      <c r="D169" s="151"/>
      <c r="E169" s="100">
        <v>2000</v>
      </c>
      <c r="F169" s="97">
        <f t="shared" si="14"/>
        <v>0</v>
      </c>
      <c r="G169" s="161"/>
      <c r="H169" s="101" t="s">
        <v>987</v>
      </c>
      <c r="I169" s="98" t="str">
        <f>VLOOKUP(H169,Presupuesto!$B$11:$C$565,2,0)</f>
        <v>EQUIPOS VARIOS DE OFICINA</v>
      </c>
      <c r="J169" s="98" t="str">
        <f t="shared" si="15"/>
        <v>Posgrado</v>
      </c>
      <c r="K169" s="98" t="s">
        <v>402</v>
      </c>
    </row>
    <row r="170" spans="3:11" x14ac:dyDescent="0.25">
      <c r="C170" s="99" t="s">
        <v>71</v>
      </c>
      <c r="D170" s="151"/>
      <c r="E170" s="100">
        <v>5000</v>
      </c>
      <c r="F170" s="97">
        <f t="shared" si="14"/>
        <v>0</v>
      </c>
      <c r="G170" s="161"/>
      <c r="H170" s="101" t="s">
        <v>987</v>
      </c>
      <c r="I170" s="98" t="str">
        <f>VLOOKUP(H170,Presupuesto!$B$11:$C$565,2,0)</f>
        <v>EQUIPOS VARIOS DE OFICINA</v>
      </c>
      <c r="J170" s="98" t="str">
        <f t="shared" si="15"/>
        <v>Posgrado</v>
      </c>
      <c r="K170" s="98" t="s">
        <v>398</v>
      </c>
    </row>
    <row r="171" spans="3:11" ht="15.75" thickBot="1" x14ac:dyDescent="0.3">
      <c r="C171" s="102" t="s">
        <v>72</v>
      </c>
      <c r="D171" s="159"/>
      <c r="E171" s="104">
        <v>100000</v>
      </c>
      <c r="F171" s="105">
        <f t="shared" si="14"/>
        <v>0</v>
      </c>
      <c r="G171" s="162"/>
      <c r="H171" s="106" t="s">
        <v>987</v>
      </c>
      <c r="I171" s="106" t="str">
        <f>VLOOKUP(H171,Presupuesto!$B$11:$C$565,2,0)</f>
        <v>EQUIPOS VARIOS DE OFICINA</v>
      </c>
      <c r="J171" s="106" t="str">
        <f t="shared" si="15"/>
        <v>Posgrado</v>
      </c>
      <c r="K171" s="124" t="s">
        <v>393</v>
      </c>
    </row>
    <row r="173" spans="3:11" ht="15.75" thickBot="1" x14ac:dyDescent="0.3"/>
    <row r="174" spans="3:11" ht="15.75" thickBot="1" x14ac:dyDescent="0.3">
      <c r="C174" s="29" t="s">
        <v>43</v>
      </c>
      <c r="D174" s="30">
        <f>SUM(F181:F190)</f>
        <v>0</v>
      </c>
      <c r="E174" s="177"/>
      <c r="F174" s="177"/>
      <c r="G174" s="79"/>
      <c r="H174" s="177"/>
      <c r="I174" s="177"/>
    </row>
    <row r="175" spans="3:11" x14ac:dyDescent="0.25">
      <c r="C175" s="70"/>
      <c r="D175" s="31"/>
      <c r="E175" s="93"/>
      <c r="F175" s="93"/>
      <c r="G175" s="93"/>
      <c r="H175" s="76"/>
      <c r="I175" s="76"/>
      <c r="J175" s="76"/>
      <c r="K175" s="112"/>
    </row>
    <row r="176" spans="3:11" x14ac:dyDescent="0.25">
      <c r="C176" s="70"/>
      <c r="D176" s="31"/>
      <c r="E176" s="93"/>
      <c r="F176" s="93"/>
      <c r="G176" s="93"/>
      <c r="H176" s="76"/>
      <c r="I176" s="76"/>
      <c r="J176" s="76"/>
      <c r="K176" s="112"/>
    </row>
    <row r="177" spans="3:11" ht="15.75" x14ac:dyDescent="0.25">
      <c r="C177" s="202" t="s">
        <v>391</v>
      </c>
      <c r="D177" s="369"/>
      <c r="E177" s="93"/>
      <c r="F177" s="93"/>
      <c r="G177" s="93"/>
      <c r="H177" s="76"/>
      <c r="I177" s="76"/>
      <c r="J177" s="76"/>
      <c r="K177" s="112"/>
    </row>
    <row r="178" spans="3:11" ht="18.75" x14ac:dyDescent="0.25">
      <c r="C178" s="210" t="e">
        <f>IFERROR(VLOOKUP(D177,'1. Desarrollo e Innov. Curricu.'!$F:$G,2,FALSE),IFERROR(VLOOKUP(D177,'2. Investigación Científica'!$F:$G,2,FALSE),IFERROR(VLOOKUP(D177,'3. Vinculación Univ. Sociedad'!$F:$G,2,FALSE),IFERROR(VLOOKUP(D177,'4. Docencia y Profesorado Univ.'!$F:$G,2,FALSE),IFERROR(VLOOKUP(D177,'5. Estudiantes y Graduados'!$F:$G,2,FALSE),IFERROR(VLOOKUP(D177,'11. Gestion Administrativa'!$F:$G,2,FALSE),IFERROR(VLOOKUP(D177,'13. Gestión Académica'!$F:$G,2,FALSE),IFERROR(VLOOKUP(D177,'9. Asegura. de la Calid. y M'!$F:$G,2,FALSE),IFERROR(VLOOKUP(D177,'6. Gestión del Conocimiento'!$F:$G,2,FALSE),IFERROR(VLOOKUP(D177,'15. Gobernabilidad y Proceso...'!$F:$G,2,FALSE),IFERROR(VLOOKUP(D177,'12. Gestión del Talento Humano'!$F:$G,2,FALSE),IFERROR(VLOOKUP(D177,'14. Internacional... de la E.S.'!$F:$G,2,FALSE),IFERROR(VLOOKUP(D177,'10. Posgrado'!$F:$G,2,FALSE),IFERROR(VLOOKUP(D177,'17. Gestión TIC'!$F:$G,2,FALSE),IFERROR(VLOOKUP(D177,'16. Desa. del Sistema Educ.Sup.'!$F:$G,2,FALSE),IFERROR(VLOOKUP(D177,'8. Cultura de Inno. Insti...'!$F:$G,2,FALSE),VLOOKUP(D177,'7. Lo Esencial de la Reforma U.'!$F:$G,2,0)))))))))))))))))</f>
        <v>#N/A</v>
      </c>
      <c r="D178" s="31"/>
      <c r="E178" s="93"/>
      <c r="F178" s="93"/>
      <c r="G178" s="93"/>
      <c r="H178" s="76"/>
      <c r="I178" s="76"/>
      <c r="J178" s="76"/>
      <c r="K178" s="112"/>
    </row>
    <row r="179" spans="3:11" ht="15.75" thickBot="1" x14ac:dyDescent="0.3">
      <c r="C179" s="70"/>
      <c r="D179" s="31"/>
      <c r="E179" s="93"/>
      <c r="F179" s="93"/>
      <c r="G179" s="93"/>
      <c r="H179" s="76"/>
      <c r="I179" s="76"/>
      <c r="J179" s="76"/>
      <c r="K179" s="112"/>
    </row>
    <row r="180" spans="3:11" ht="30.75" thickBot="1" x14ac:dyDescent="0.3">
      <c r="C180" s="126" t="s">
        <v>44</v>
      </c>
      <c r="D180" s="128" t="s">
        <v>55</v>
      </c>
      <c r="E180" s="128" t="s">
        <v>57</v>
      </c>
      <c r="F180" s="127" t="s">
        <v>27</v>
      </c>
      <c r="G180" s="133" t="s">
        <v>130</v>
      </c>
      <c r="H180" s="128" t="s">
        <v>46</v>
      </c>
      <c r="I180" s="128" t="s">
        <v>131</v>
      </c>
      <c r="J180" s="128" t="s">
        <v>409</v>
      </c>
      <c r="K180" s="128" t="s">
        <v>410</v>
      </c>
    </row>
    <row r="181" spans="3:11" x14ac:dyDescent="0.25">
      <c r="C181" s="95" t="s">
        <v>63</v>
      </c>
      <c r="D181" s="158"/>
      <c r="E181" s="96">
        <v>2800</v>
      </c>
      <c r="F181" s="97">
        <f>D181*E181</f>
        <v>0</v>
      </c>
      <c r="G181" s="161"/>
      <c r="H181" s="98" t="s">
        <v>984</v>
      </c>
      <c r="I181" s="98" t="str">
        <f>VLOOKUP(H181,Presupuesto!$B$11:$C$565,2,0)</f>
        <v>MUEBLES VARIOS DE OFICINA</v>
      </c>
      <c r="J181" s="218" t="s">
        <v>1453</v>
      </c>
      <c r="K181" s="98" t="s">
        <v>403</v>
      </c>
    </row>
    <row r="182" spans="3:11" x14ac:dyDescent="0.25">
      <c r="C182" s="99" t="s">
        <v>64</v>
      </c>
      <c r="D182" s="151"/>
      <c r="E182" s="100">
        <v>2400</v>
      </c>
      <c r="F182" s="97">
        <f>D182*E182</f>
        <v>0</v>
      </c>
      <c r="G182" s="161"/>
      <c r="H182" s="101" t="s">
        <v>984</v>
      </c>
      <c r="I182" s="98" t="str">
        <f>VLOOKUP(H182,Presupuesto!$B$11:$C$565,2,0)</f>
        <v>MUEBLES VARIOS DE OFICINA</v>
      </c>
      <c r="J182" s="98" t="str">
        <f>$J$181</f>
        <v>Posgrado</v>
      </c>
      <c r="K182" s="98" t="s">
        <v>411</v>
      </c>
    </row>
    <row r="183" spans="3:11" x14ac:dyDescent="0.25">
      <c r="C183" s="99" t="s">
        <v>65</v>
      </c>
      <c r="D183" s="151"/>
      <c r="E183" s="100">
        <v>1000</v>
      </c>
      <c r="F183" s="97">
        <f t="shared" ref="F183:F190" si="16">D183*E183</f>
        <v>0</v>
      </c>
      <c r="G183" s="161"/>
      <c r="H183" s="101" t="s">
        <v>984</v>
      </c>
      <c r="I183" s="98" t="str">
        <f>VLOOKUP(H183,Presupuesto!$B$11:$C$565,2,0)</f>
        <v>MUEBLES VARIOS DE OFICINA</v>
      </c>
      <c r="J183" s="98" t="str">
        <f t="shared" ref="J183:J190" si="17">$J$181</f>
        <v>Posgrado</v>
      </c>
      <c r="K183" s="98" t="s">
        <v>394</v>
      </c>
    </row>
    <row r="184" spans="3:11" x14ac:dyDescent="0.25">
      <c r="C184" s="99" t="s">
        <v>66</v>
      </c>
      <c r="D184" s="151"/>
      <c r="E184" s="100">
        <v>6000</v>
      </c>
      <c r="F184" s="97">
        <f t="shared" si="16"/>
        <v>0</v>
      </c>
      <c r="G184" s="161"/>
      <c r="H184" s="101" t="s">
        <v>984</v>
      </c>
      <c r="I184" s="98" t="str">
        <f>VLOOKUP(H184,Presupuesto!$B$11:$C$565,2,0)</f>
        <v>MUEBLES VARIOS DE OFICINA</v>
      </c>
      <c r="J184" s="98" t="str">
        <f t="shared" si="17"/>
        <v>Posgrado</v>
      </c>
      <c r="K184" s="98" t="s">
        <v>394</v>
      </c>
    </row>
    <row r="185" spans="3:11" x14ac:dyDescent="0.25">
      <c r="C185" s="99" t="s">
        <v>67</v>
      </c>
      <c r="D185" s="151"/>
      <c r="E185" s="100">
        <v>3000</v>
      </c>
      <c r="F185" s="97">
        <f t="shared" si="16"/>
        <v>0</v>
      </c>
      <c r="G185" s="161"/>
      <c r="H185" s="101" t="s">
        <v>984</v>
      </c>
      <c r="I185" s="98" t="str">
        <f>VLOOKUP(H185,Presupuesto!$B$11:$C$565,2,0)</f>
        <v>MUEBLES VARIOS DE OFICINA</v>
      </c>
      <c r="J185" s="98" t="str">
        <f t="shared" si="17"/>
        <v>Posgrado</v>
      </c>
      <c r="K185" s="98" t="s">
        <v>394</v>
      </c>
    </row>
    <row r="186" spans="3:11" x14ac:dyDescent="0.25">
      <c r="C186" s="99" t="s">
        <v>68</v>
      </c>
      <c r="D186" s="151"/>
      <c r="E186" s="100">
        <v>10000</v>
      </c>
      <c r="F186" s="97">
        <f t="shared" si="16"/>
        <v>0</v>
      </c>
      <c r="G186" s="161"/>
      <c r="H186" s="101" t="s">
        <v>984</v>
      </c>
      <c r="I186" s="98" t="str">
        <f>VLOOKUP(H186,Presupuesto!$B$11:$C$565,2,0)</f>
        <v>MUEBLES VARIOS DE OFICINA</v>
      </c>
      <c r="J186" s="98" t="str">
        <f t="shared" si="17"/>
        <v>Posgrado</v>
      </c>
      <c r="K186" s="98" t="s">
        <v>394</v>
      </c>
    </row>
    <row r="187" spans="3:11" x14ac:dyDescent="0.25">
      <c r="C187" s="99" t="s">
        <v>69</v>
      </c>
      <c r="D187" s="151"/>
      <c r="E187" s="100">
        <v>8000</v>
      </c>
      <c r="F187" s="97">
        <f t="shared" si="16"/>
        <v>0</v>
      </c>
      <c r="G187" s="161"/>
      <c r="H187" s="101" t="s">
        <v>987</v>
      </c>
      <c r="I187" s="98" t="str">
        <f>VLOOKUP(H187,Presupuesto!$B$11:$C$565,2,0)</f>
        <v>EQUIPOS VARIOS DE OFICINA</v>
      </c>
      <c r="J187" s="98" t="str">
        <f t="shared" si="17"/>
        <v>Posgrado</v>
      </c>
      <c r="K187" s="98" t="s">
        <v>394</v>
      </c>
    </row>
    <row r="188" spans="3:11" x14ac:dyDescent="0.25">
      <c r="C188" s="99" t="s">
        <v>70</v>
      </c>
      <c r="D188" s="151"/>
      <c r="E188" s="100">
        <v>2000</v>
      </c>
      <c r="F188" s="97">
        <f t="shared" si="16"/>
        <v>0</v>
      </c>
      <c r="G188" s="161"/>
      <c r="H188" s="101" t="s">
        <v>987</v>
      </c>
      <c r="I188" s="98" t="str">
        <f>VLOOKUP(H188,Presupuesto!$B$11:$C$565,2,0)</f>
        <v>EQUIPOS VARIOS DE OFICINA</v>
      </c>
      <c r="J188" s="98" t="str">
        <f t="shared" si="17"/>
        <v>Posgrado</v>
      </c>
      <c r="K188" s="98" t="s">
        <v>402</v>
      </c>
    </row>
    <row r="189" spans="3:11" x14ac:dyDescent="0.25">
      <c r="C189" s="99" t="s">
        <v>71</v>
      </c>
      <c r="D189" s="151"/>
      <c r="E189" s="100">
        <v>5000</v>
      </c>
      <c r="F189" s="97">
        <f t="shared" si="16"/>
        <v>0</v>
      </c>
      <c r="G189" s="161"/>
      <c r="H189" s="101" t="s">
        <v>987</v>
      </c>
      <c r="I189" s="98" t="str">
        <f>VLOOKUP(H189,Presupuesto!$B$11:$C$565,2,0)</f>
        <v>EQUIPOS VARIOS DE OFICINA</v>
      </c>
      <c r="J189" s="98" t="str">
        <f t="shared" si="17"/>
        <v>Posgrado</v>
      </c>
      <c r="K189" s="98" t="s">
        <v>398</v>
      </c>
    </row>
    <row r="190" spans="3:11" ht="15.75" thickBot="1" x14ac:dyDescent="0.3">
      <c r="C190" s="102" t="s">
        <v>72</v>
      </c>
      <c r="D190" s="159"/>
      <c r="E190" s="104">
        <v>100000</v>
      </c>
      <c r="F190" s="105">
        <f t="shared" si="16"/>
        <v>0</v>
      </c>
      <c r="G190" s="162"/>
      <c r="H190" s="106" t="s">
        <v>987</v>
      </c>
      <c r="I190" s="106" t="str">
        <f>VLOOKUP(H190,Presupuesto!$B$11:$C$565,2,0)</f>
        <v>EQUIPOS VARIOS DE OFICINA</v>
      </c>
      <c r="J190" s="106" t="str">
        <f t="shared" si="17"/>
        <v>Posgrado</v>
      </c>
      <c r="K190" s="124" t="s">
        <v>393</v>
      </c>
    </row>
    <row r="192" spans="3:11" ht="15.75" thickBot="1" x14ac:dyDescent="0.3">
      <c r="C192" s="336"/>
      <c r="D192" s="337"/>
      <c r="E192" s="338"/>
      <c r="F192" s="338"/>
      <c r="G192" s="339"/>
      <c r="H192" s="338"/>
      <c r="I192" s="338"/>
      <c r="J192" s="155"/>
      <c r="K192" s="155"/>
    </row>
    <row r="193" spans="3:11" ht="15.75" thickBot="1" x14ac:dyDescent="0.3">
      <c r="C193" s="29" t="s">
        <v>43</v>
      </c>
      <c r="D193" s="30">
        <f>SUM(F200:F209)</f>
        <v>0</v>
      </c>
      <c r="E193" s="177"/>
      <c r="F193" s="177"/>
      <c r="G193" s="79"/>
      <c r="H193" s="177"/>
      <c r="I193" s="177"/>
    </row>
    <row r="194" spans="3:11" x14ac:dyDescent="0.25">
      <c r="C194" s="70"/>
      <c r="D194" s="31"/>
      <c r="E194" s="93"/>
      <c r="F194" s="93"/>
      <c r="G194" s="93"/>
      <c r="H194" s="76"/>
      <c r="I194" s="76"/>
      <c r="J194" s="76"/>
      <c r="K194" s="112"/>
    </row>
    <row r="195" spans="3:11" x14ac:dyDescent="0.25">
      <c r="C195" s="70"/>
      <c r="D195" s="31"/>
      <c r="E195" s="93"/>
      <c r="F195" s="93"/>
      <c r="G195" s="93"/>
      <c r="H195" s="76"/>
      <c r="I195" s="76"/>
      <c r="J195" s="76"/>
      <c r="K195" s="112"/>
    </row>
    <row r="196" spans="3:11" ht="15.75" x14ac:dyDescent="0.25">
      <c r="C196" s="202" t="s">
        <v>391</v>
      </c>
      <c r="D196" s="369"/>
      <c r="E196" s="93"/>
      <c r="F196" s="93"/>
      <c r="G196" s="93"/>
      <c r="H196" s="76"/>
      <c r="I196" s="76"/>
      <c r="J196" s="76"/>
      <c r="K196" s="112"/>
    </row>
    <row r="197" spans="3:11" ht="18.75" x14ac:dyDescent="0.25">
      <c r="C197" s="210" t="e">
        <f>IFERROR(VLOOKUP(D196,'1. Desarrollo e Innov. Curricu.'!$F:$G,2,FALSE),IFERROR(VLOOKUP(D196,'2. Investigación Científica'!$F:$G,2,FALSE),IFERROR(VLOOKUP(D196,'3. Vinculación Univ. Sociedad'!$F:$G,2,FALSE),IFERROR(VLOOKUP(D196,'4. Docencia y Profesorado Univ.'!$F:$G,2,FALSE),IFERROR(VLOOKUP(D196,'5. Estudiantes y Graduados'!$F:$G,2,FALSE),IFERROR(VLOOKUP(D196,'11. Gestion Administrativa'!$F:$G,2,FALSE),IFERROR(VLOOKUP(D196,'13. Gestión Académica'!$F:$G,2,FALSE),IFERROR(VLOOKUP(D196,'9. Asegura. de la Calid. y M'!$F:$G,2,FALSE),IFERROR(VLOOKUP(D196,'6. Gestión del Conocimiento'!$F:$G,2,FALSE),IFERROR(VLOOKUP(D196,'15. Gobernabilidad y Proceso...'!$F:$G,2,FALSE),IFERROR(VLOOKUP(D196,'12. Gestión del Talento Humano'!$F:$G,2,FALSE),IFERROR(VLOOKUP(D196,'14. Internacional... de la E.S.'!$F:$G,2,FALSE),IFERROR(VLOOKUP(D196,'10. Posgrado'!$F:$G,2,FALSE),IFERROR(VLOOKUP(D196,'17. Gestión TIC'!$F:$G,2,FALSE),IFERROR(VLOOKUP(D196,'16. Desa. del Sistema Educ.Sup.'!$F:$G,2,FALSE),IFERROR(VLOOKUP(D196,'8. Cultura de Inno. Insti...'!$F:$G,2,FALSE),VLOOKUP(D196,'7. Lo Esencial de la Reforma U.'!$F:$G,2,0)))))))))))))))))</f>
        <v>#N/A</v>
      </c>
      <c r="D197" s="31"/>
      <c r="E197" s="93"/>
      <c r="F197" s="93"/>
      <c r="G197" s="93"/>
      <c r="H197" s="76"/>
      <c r="I197" s="76"/>
      <c r="J197" s="76"/>
      <c r="K197" s="112"/>
    </row>
    <row r="198" spans="3:11" ht="15.75" thickBot="1" x14ac:dyDescent="0.3">
      <c r="C198" s="70"/>
      <c r="D198" s="31"/>
      <c r="E198" s="93"/>
      <c r="F198" s="93"/>
      <c r="G198" s="93"/>
      <c r="H198" s="76"/>
      <c r="I198" s="76"/>
      <c r="J198" s="76"/>
      <c r="K198" s="112"/>
    </row>
    <row r="199" spans="3:11" ht="30.75" thickBot="1" x14ac:dyDescent="0.3">
      <c r="C199" s="126" t="s">
        <v>44</v>
      </c>
      <c r="D199" s="128" t="s">
        <v>55</v>
      </c>
      <c r="E199" s="128" t="s">
        <v>57</v>
      </c>
      <c r="F199" s="127" t="s">
        <v>27</v>
      </c>
      <c r="G199" s="133" t="s">
        <v>130</v>
      </c>
      <c r="H199" s="128" t="s">
        <v>46</v>
      </c>
      <c r="I199" s="128" t="s">
        <v>131</v>
      </c>
      <c r="J199" s="128" t="s">
        <v>409</v>
      </c>
      <c r="K199" s="128" t="s">
        <v>410</v>
      </c>
    </row>
    <row r="200" spans="3:11" x14ac:dyDescent="0.25">
      <c r="C200" s="95" t="s">
        <v>63</v>
      </c>
      <c r="D200" s="158"/>
      <c r="E200" s="96">
        <v>2800</v>
      </c>
      <c r="F200" s="97">
        <f>D200*E200</f>
        <v>0</v>
      </c>
      <c r="G200" s="161"/>
      <c r="H200" s="98" t="s">
        <v>984</v>
      </c>
      <c r="I200" s="98" t="str">
        <f>VLOOKUP(H200,Presupuesto!$B$11:$C$565,2,0)</f>
        <v>MUEBLES VARIOS DE OFICINA</v>
      </c>
      <c r="J200" s="218" t="s">
        <v>1453</v>
      </c>
      <c r="K200" s="98" t="s">
        <v>403</v>
      </c>
    </row>
    <row r="201" spans="3:11" x14ac:dyDescent="0.25">
      <c r="C201" s="99" t="s">
        <v>64</v>
      </c>
      <c r="D201" s="151"/>
      <c r="E201" s="100">
        <v>2400</v>
      </c>
      <c r="F201" s="97">
        <f>D201*E201</f>
        <v>0</v>
      </c>
      <c r="G201" s="161"/>
      <c r="H201" s="101" t="s">
        <v>984</v>
      </c>
      <c r="I201" s="98" t="str">
        <f>VLOOKUP(H201,Presupuesto!$B$11:$C$565,2,0)</f>
        <v>MUEBLES VARIOS DE OFICINA</v>
      </c>
      <c r="J201" s="98" t="str">
        <f>$J$200</f>
        <v>Posgrado</v>
      </c>
      <c r="K201" s="98" t="s">
        <v>411</v>
      </c>
    </row>
    <row r="202" spans="3:11" x14ac:dyDescent="0.25">
      <c r="C202" s="99" t="s">
        <v>65</v>
      </c>
      <c r="D202" s="151"/>
      <c r="E202" s="100">
        <v>1000</v>
      </c>
      <c r="F202" s="97">
        <f t="shared" ref="F202:F209" si="18">D202*E202</f>
        <v>0</v>
      </c>
      <c r="G202" s="161"/>
      <c r="H202" s="101" t="s">
        <v>984</v>
      </c>
      <c r="I202" s="98" t="str">
        <f>VLOOKUP(H202,Presupuesto!$B$11:$C$565,2,0)</f>
        <v>MUEBLES VARIOS DE OFICINA</v>
      </c>
      <c r="J202" s="98" t="str">
        <f t="shared" ref="J202:J209" si="19">$J$200</f>
        <v>Posgrado</v>
      </c>
      <c r="K202" s="98" t="s">
        <v>394</v>
      </c>
    </row>
    <row r="203" spans="3:11" x14ac:dyDescent="0.25">
      <c r="C203" s="99" t="s">
        <v>66</v>
      </c>
      <c r="D203" s="151"/>
      <c r="E203" s="100">
        <v>6000</v>
      </c>
      <c r="F203" s="97">
        <f t="shared" si="18"/>
        <v>0</v>
      </c>
      <c r="G203" s="161"/>
      <c r="H203" s="101" t="s">
        <v>984</v>
      </c>
      <c r="I203" s="98" t="str">
        <f>VLOOKUP(H203,Presupuesto!$B$11:$C$565,2,0)</f>
        <v>MUEBLES VARIOS DE OFICINA</v>
      </c>
      <c r="J203" s="98" t="str">
        <f t="shared" si="19"/>
        <v>Posgrado</v>
      </c>
      <c r="K203" s="98" t="s">
        <v>394</v>
      </c>
    </row>
    <row r="204" spans="3:11" x14ac:dyDescent="0.25">
      <c r="C204" s="99" t="s">
        <v>67</v>
      </c>
      <c r="D204" s="151"/>
      <c r="E204" s="100">
        <v>3000</v>
      </c>
      <c r="F204" s="97">
        <f t="shared" si="18"/>
        <v>0</v>
      </c>
      <c r="G204" s="161"/>
      <c r="H204" s="101" t="s">
        <v>984</v>
      </c>
      <c r="I204" s="98" t="str">
        <f>VLOOKUP(H204,Presupuesto!$B$11:$C$565,2,0)</f>
        <v>MUEBLES VARIOS DE OFICINA</v>
      </c>
      <c r="J204" s="98" t="str">
        <f t="shared" si="19"/>
        <v>Posgrado</v>
      </c>
      <c r="K204" s="98" t="s">
        <v>394</v>
      </c>
    </row>
    <row r="205" spans="3:11" x14ac:dyDescent="0.25">
      <c r="C205" s="99" t="s">
        <v>68</v>
      </c>
      <c r="D205" s="151"/>
      <c r="E205" s="100">
        <v>10000</v>
      </c>
      <c r="F205" s="97">
        <f t="shared" si="18"/>
        <v>0</v>
      </c>
      <c r="G205" s="161"/>
      <c r="H205" s="101" t="s">
        <v>984</v>
      </c>
      <c r="I205" s="98" t="str">
        <f>VLOOKUP(H205,Presupuesto!$B$11:$C$565,2,0)</f>
        <v>MUEBLES VARIOS DE OFICINA</v>
      </c>
      <c r="J205" s="98" t="str">
        <f t="shared" si="19"/>
        <v>Posgrado</v>
      </c>
      <c r="K205" s="98" t="s">
        <v>394</v>
      </c>
    </row>
    <row r="206" spans="3:11" x14ac:dyDescent="0.25">
      <c r="C206" s="99" t="s">
        <v>69</v>
      </c>
      <c r="D206" s="151"/>
      <c r="E206" s="100">
        <v>8000</v>
      </c>
      <c r="F206" s="97">
        <f t="shared" si="18"/>
        <v>0</v>
      </c>
      <c r="G206" s="161"/>
      <c r="H206" s="101" t="s">
        <v>987</v>
      </c>
      <c r="I206" s="98" t="str">
        <f>VLOOKUP(H206,Presupuesto!$B$11:$C$565,2,0)</f>
        <v>EQUIPOS VARIOS DE OFICINA</v>
      </c>
      <c r="J206" s="98" t="str">
        <f t="shared" si="19"/>
        <v>Posgrado</v>
      </c>
      <c r="K206" s="98" t="s">
        <v>394</v>
      </c>
    </row>
    <row r="207" spans="3:11" x14ac:dyDescent="0.25">
      <c r="C207" s="99" t="s">
        <v>70</v>
      </c>
      <c r="D207" s="151"/>
      <c r="E207" s="100">
        <v>2000</v>
      </c>
      <c r="F207" s="97">
        <f t="shared" si="18"/>
        <v>0</v>
      </c>
      <c r="G207" s="161"/>
      <c r="H207" s="101" t="s">
        <v>987</v>
      </c>
      <c r="I207" s="98" t="str">
        <f>VLOOKUP(H207,Presupuesto!$B$11:$C$565,2,0)</f>
        <v>EQUIPOS VARIOS DE OFICINA</v>
      </c>
      <c r="J207" s="98" t="str">
        <f t="shared" si="19"/>
        <v>Posgrado</v>
      </c>
      <c r="K207" s="98" t="s">
        <v>402</v>
      </c>
    </row>
    <row r="208" spans="3:11" x14ac:dyDescent="0.25">
      <c r="C208" s="99" t="s">
        <v>71</v>
      </c>
      <c r="D208" s="151"/>
      <c r="E208" s="100">
        <v>5000</v>
      </c>
      <c r="F208" s="97">
        <f t="shared" si="18"/>
        <v>0</v>
      </c>
      <c r="G208" s="161"/>
      <c r="H208" s="101" t="s">
        <v>987</v>
      </c>
      <c r="I208" s="98" t="str">
        <f>VLOOKUP(H208,Presupuesto!$B$11:$C$565,2,0)</f>
        <v>EQUIPOS VARIOS DE OFICINA</v>
      </c>
      <c r="J208" s="98" t="str">
        <f t="shared" si="19"/>
        <v>Posgrado</v>
      </c>
      <c r="K208" s="98" t="s">
        <v>398</v>
      </c>
    </row>
    <row r="209" spans="3:11" ht="15.75" thickBot="1" x14ac:dyDescent="0.3">
      <c r="C209" s="102" t="s">
        <v>72</v>
      </c>
      <c r="D209" s="159"/>
      <c r="E209" s="104">
        <v>100000</v>
      </c>
      <c r="F209" s="105">
        <f t="shared" si="18"/>
        <v>0</v>
      </c>
      <c r="G209" s="162"/>
      <c r="H209" s="106" t="s">
        <v>987</v>
      </c>
      <c r="I209" s="106" t="str">
        <f>VLOOKUP(H209,Presupuesto!$B$11:$C$565,2,0)</f>
        <v>EQUIPOS VARIOS DE OFICINA</v>
      </c>
      <c r="J209" s="106" t="str">
        <f t="shared" si="19"/>
        <v>Posgrado</v>
      </c>
      <c r="K209" s="124" t="s">
        <v>393</v>
      </c>
    </row>
    <row r="211" spans="3:11" ht="15.75" thickBot="1" x14ac:dyDescent="0.3"/>
    <row r="212" spans="3:11" ht="15.75" thickBot="1" x14ac:dyDescent="0.3">
      <c r="C212" s="29" t="s">
        <v>43</v>
      </c>
      <c r="D212" s="30">
        <f>SUM(F219:F228)</f>
        <v>0</v>
      </c>
      <c r="E212" s="177"/>
      <c r="F212" s="177"/>
      <c r="G212" s="79"/>
      <c r="H212" s="177"/>
      <c r="I212" s="177"/>
    </row>
    <row r="213" spans="3:11" x14ac:dyDescent="0.25">
      <c r="C213" s="70"/>
      <c r="D213" s="31"/>
      <c r="E213" s="93"/>
      <c r="F213" s="93"/>
      <c r="G213" s="93"/>
      <c r="H213" s="76"/>
      <c r="I213" s="76"/>
      <c r="J213" s="76"/>
      <c r="K213" s="112"/>
    </row>
    <row r="214" spans="3:11" x14ac:dyDescent="0.25">
      <c r="C214" s="70"/>
      <c r="D214" s="31"/>
      <c r="E214" s="93"/>
      <c r="F214" s="93"/>
      <c r="G214" s="93"/>
      <c r="H214" s="76"/>
      <c r="I214" s="76"/>
      <c r="J214" s="76"/>
      <c r="K214" s="112"/>
    </row>
    <row r="215" spans="3:11" ht="15.75" x14ac:dyDescent="0.25">
      <c r="C215" s="202" t="s">
        <v>391</v>
      </c>
      <c r="D215" s="369"/>
      <c r="E215" s="93"/>
      <c r="F215" s="93"/>
      <c r="G215" s="93"/>
      <c r="H215" s="76"/>
      <c r="I215" s="76"/>
      <c r="J215" s="76"/>
      <c r="K215" s="112"/>
    </row>
    <row r="216" spans="3:11" ht="18.75" x14ac:dyDescent="0.25">
      <c r="C216" s="210" t="e">
        <f>IFERROR(VLOOKUP(D215,'1. Desarrollo e Innov. Curricu.'!$F:$G,2,FALSE),IFERROR(VLOOKUP(D215,'2. Investigación Científica'!$F:$G,2,FALSE),IFERROR(VLOOKUP(D215,'3. Vinculación Univ. Sociedad'!$F:$G,2,FALSE),IFERROR(VLOOKUP(D215,'4. Docencia y Profesorado Univ.'!$F:$G,2,FALSE),IFERROR(VLOOKUP(D215,'5. Estudiantes y Graduados'!$F:$G,2,FALSE),IFERROR(VLOOKUP(D215,'11. Gestion Administrativa'!$F:$G,2,FALSE),IFERROR(VLOOKUP(D215,'13. Gestión Académica'!$F:$G,2,FALSE),IFERROR(VLOOKUP(D215,'9. Asegura. de la Calid. y M'!$F:$G,2,FALSE),IFERROR(VLOOKUP(D215,'6. Gestión del Conocimiento'!$F:$G,2,FALSE),IFERROR(VLOOKUP(D215,'15. Gobernabilidad y Proceso...'!$F:$G,2,FALSE),IFERROR(VLOOKUP(D215,'12. Gestión del Talento Humano'!$F:$G,2,FALSE),IFERROR(VLOOKUP(D215,'14. Internacional... de la E.S.'!$F:$G,2,FALSE),IFERROR(VLOOKUP(D215,'10. Posgrado'!$F:$G,2,FALSE),IFERROR(VLOOKUP(D215,'17. Gestión TIC'!$F:$G,2,FALSE),IFERROR(VLOOKUP(D215,'16. Desa. del Sistema Educ.Sup.'!$F:$G,2,FALSE),IFERROR(VLOOKUP(D215,'8. Cultura de Inno. Insti...'!$F:$G,2,FALSE),VLOOKUP(D215,'7. Lo Esencial de la Reforma U.'!$F:$G,2,0)))))))))))))))))</f>
        <v>#N/A</v>
      </c>
      <c r="D216" s="31"/>
      <c r="E216" s="93"/>
      <c r="F216" s="93"/>
      <c r="G216" s="93"/>
      <c r="H216" s="76"/>
      <c r="I216" s="76"/>
      <c r="J216" s="76"/>
      <c r="K216" s="112"/>
    </row>
    <row r="217" spans="3:11" ht="15.75" thickBot="1" x14ac:dyDescent="0.3">
      <c r="C217" s="70"/>
      <c r="D217" s="31"/>
      <c r="E217" s="93"/>
      <c r="F217" s="93"/>
      <c r="G217" s="93"/>
      <c r="H217" s="76"/>
      <c r="I217" s="76"/>
      <c r="J217" s="76"/>
      <c r="K217" s="112"/>
    </row>
    <row r="218" spans="3:11" ht="30.75" thickBot="1" x14ac:dyDescent="0.3">
      <c r="C218" s="126" t="s">
        <v>44</v>
      </c>
      <c r="D218" s="128" t="s">
        <v>55</v>
      </c>
      <c r="E218" s="128" t="s">
        <v>57</v>
      </c>
      <c r="F218" s="127" t="s">
        <v>27</v>
      </c>
      <c r="G218" s="133" t="s">
        <v>130</v>
      </c>
      <c r="H218" s="128" t="s">
        <v>46</v>
      </c>
      <c r="I218" s="128" t="s">
        <v>131</v>
      </c>
      <c r="J218" s="128" t="s">
        <v>409</v>
      </c>
      <c r="K218" s="128" t="s">
        <v>410</v>
      </c>
    </row>
    <row r="219" spans="3:11" x14ac:dyDescent="0.25">
      <c r="C219" s="95" t="s">
        <v>63</v>
      </c>
      <c r="D219" s="158"/>
      <c r="E219" s="96">
        <v>2800</v>
      </c>
      <c r="F219" s="97">
        <f>D219*E219</f>
        <v>0</v>
      </c>
      <c r="G219" s="161"/>
      <c r="H219" s="98" t="s">
        <v>984</v>
      </c>
      <c r="I219" s="98" t="str">
        <f>VLOOKUP(H219,Presupuesto!$B$11:$C$565,2,0)</f>
        <v>MUEBLES VARIOS DE OFICINA</v>
      </c>
      <c r="J219" s="218" t="s">
        <v>1453</v>
      </c>
      <c r="K219" s="98" t="s">
        <v>403</v>
      </c>
    </row>
    <row r="220" spans="3:11" x14ac:dyDescent="0.25">
      <c r="C220" s="99" t="s">
        <v>64</v>
      </c>
      <c r="D220" s="151"/>
      <c r="E220" s="100">
        <v>2400</v>
      </c>
      <c r="F220" s="97">
        <f>D220*E220</f>
        <v>0</v>
      </c>
      <c r="G220" s="161"/>
      <c r="H220" s="101" t="s">
        <v>984</v>
      </c>
      <c r="I220" s="98" t="str">
        <f>VLOOKUP(H220,Presupuesto!$B$11:$C$565,2,0)</f>
        <v>MUEBLES VARIOS DE OFICINA</v>
      </c>
      <c r="J220" s="98" t="str">
        <f>$J$219</f>
        <v>Posgrado</v>
      </c>
      <c r="K220" s="98" t="s">
        <v>411</v>
      </c>
    </row>
    <row r="221" spans="3:11" x14ac:dyDescent="0.25">
      <c r="C221" s="99" t="s">
        <v>65</v>
      </c>
      <c r="D221" s="151"/>
      <c r="E221" s="100">
        <v>1000</v>
      </c>
      <c r="F221" s="97">
        <f t="shared" ref="F221:F228" si="20">D221*E221</f>
        <v>0</v>
      </c>
      <c r="G221" s="161"/>
      <c r="H221" s="101" t="s">
        <v>984</v>
      </c>
      <c r="I221" s="98" t="str">
        <f>VLOOKUP(H221,Presupuesto!$B$11:$C$565,2,0)</f>
        <v>MUEBLES VARIOS DE OFICINA</v>
      </c>
      <c r="J221" s="98" t="str">
        <f t="shared" ref="J221:J228" si="21">$J$219</f>
        <v>Posgrado</v>
      </c>
      <c r="K221" s="98" t="s">
        <v>394</v>
      </c>
    </row>
    <row r="222" spans="3:11" x14ac:dyDescent="0.25">
      <c r="C222" s="99" t="s">
        <v>66</v>
      </c>
      <c r="D222" s="151"/>
      <c r="E222" s="100">
        <v>6000</v>
      </c>
      <c r="F222" s="97">
        <f t="shared" si="20"/>
        <v>0</v>
      </c>
      <c r="G222" s="161"/>
      <c r="H222" s="101" t="s">
        <v>984</v>
      </c>
      <c r="I222" s="98" t="str">
        <f>VLOOKUP(H222,Presupuesto!$B$11:$C$565,2,0)</f>
        <v>MUEBLES VARIOS DE OFICINA</v>
      </c>
      <c r="J222" s="98" t="str">
        <f t="shared" si="21"/>
        <v>Posgrado</v>
      </c>
      <c r="K222" s="98" t="s">
        <v>394</v>
      </c>
    </row>
    <row r="223" spans="3:11" x14ac:dyDescent="0.25">
      <c r="C223" s="99" t="s">
        <v>67</v>
      </c>
      <c r="D223" s="151"/>
      <c r="E223" s="100">
        <v>3000</v>
      </c>
      <c r="F223" s="97">
        <f t="shared" si="20"/>
        <v>0</v>
      </c>
      <c r="G223" s="161"/>
      <c r="H223" s="101" t="s">
        <v>984</v>
      </c>
      <c r="I223" s="98" t="str">
        <f>VLOOKUP(H223,Presupuesto!$B$11:$C$565,2,0)</f>
        <v>MUEBLES VARIOS DE OFICINA</v>
      </c>
      <c r="J223" s="98" t="str">
        <f t="shared" si="21"/>
        <v>Posgrado</v>
      </c>
      <c r="K223" s="98" t="s">
        <v>394</v>
      </c>
    </row>
    <row r="224" spans="3:11" x14ac:dyDescent="0.25">
      <c r="C224" s="99" t="s">
        <v>68</v>
      </c>
      <c r="D224" s="151"/>
      <c r="E224" s="100">
        <v>10000</v>
      </c>
      <c r="F224" s="97">
        <f t="shared" si="20"/>
        <v>0</v>
      </c>
      <c r="G224" s="161"/>
      <c r="H224" s="101" t="s">
        <v>984</v>
      </c>
      <c r="I224" s="98" t="str">
        <f>VLOOKUP(H224,Presupuesto!$B$11:$C$565,2,0)</f>
        <v>MUEBLES VARIOS DE OFICINA</v>
      </c>
      <c r="J224" s="98" t="str">
        <f t="shared" si="21"/>
        <v>Posgrado</v>
      </c>
      <c r="K224" s="98" t="s">
        <v>394</v>
      </c>
    </row>
    <row r="225" spans="3:11" x14ac:dyDescent="0.25">
      <c r="C225" s="99" t="s">
        <v>69</v>
      </c>
      <c r="D225" s="151"/>
      <c r="E225" s="100">
        <v>8000</v>
      </c>
      <c r="F225" s="97">
        <f t="shared" si="20"/>
        <v>0</v>
      </c>
      <c r="G225" s="161"/>
      <c r="H225" s="101" t="s">
        <v>987</v>
      </c>
      <c r="I225" s="98" t="str">
        <f>VLOOKUP(H225,Presupuesto!$B$11:$C$565,2,0)</f>
        <v>EQUIPOS VARIOS DE OFICINA</v>
      </c>
      <c r="J225" s="98" t="str">
        <f t="shared" si="21"/>
        <v>Posgrado</v>
      </c>
      <c r="K225" s="98" t="s">
        <v>394</v>
      </c>
    </row>
    <row r="226" spans="3:11" x14ac:dyDescent="0.25">
      <c r="C226" s="99" t="s">
        <v>70</v>
      </c>
      <c r="D226" s="151"/>
      <c r="E226" s="100">
        <v>2000</v>
      </c>
      <c r="F226" s="97">
        <f t="shared" si="20"/>
        <v>0</v>
      </c>
      <c r="G226" s="161"/>
      <c r="H226" s="101" t="s">
        <v>987</v>
      </c>
      <c r="I226" s="98" t="str">
        <f>VLOOKUP(H226,Presupuesto!$B$11:$C$565,2,0)</f>
        <v>EQUIPOS VARIOS DE OFICINA</v>
      </c>
      <c r="J226" s="98" t="str">
        <f t="shared" si="21"/>
        <v>Posgrado</v>
      </c>
      <c r="K226" s="98" t="s">
        <v>402</v>
      </c>
    </row>
    <row r="227" spans="3:11" x14ac:dyDescent="0.25">
      <c r="C227" s="99" t="s">
        <v>71</v>
      </c>
      <c r="D227" s="151"/>
      <c r="E227" s="100">
        <v>5000</v>
      </c>
      <c r="F227" s="97">
        <f t="shared" si="20"/>
        <v>0</v>
      </c>
      <c r="G227" s="161"/>
      <c r="H227" s="101" t="s">
        <v>987</v>
      </c>
      <c r="I227" s="98" t="str">
        <f>VLOOKUP(H227,Presupuesto!$B$11:$C$565,2,0)</f>
        <v>EQUIPOS VARIOS DE OFICINA</v>
      </c>
      <c r="J227" s="98" t="str">
        <f t="shared" si="21"/>
        <v>Posgrado</v>
      </c>
      <c r="K227" s="98" t="s">
        <v>398</v>
      </c>
    </row>
    <row r="228" spans="3:11" ht="15.75" thickBot="1" x14ac:dyDescent="0.3">
      <c r="C228" s="102" t="s">
        <v>72</v>
      </c>
      <c r="D228" s="159"/>
      <c r="E228" s="104">
        <v>100000</v>
      </c>
      <c r="F228" s="105">
        <f t="shared" si="20"/>
        <v>0</v>
      </c>
      <c r="G228" s="162"/>
      <c r="H228" s="106" t="s">
        <v>987</v>
      </c>
      <c r="I228" s="106" t="str">
        <f>VLOOKUP(H228,Presupuesto!$B$11:$C$565,2,0)</f>
        <v>EQUIPOS VARIOS DE OFICINA</v>
      </c>
      <c r="J228" s="106" t="str">
        <f t="shared" si="21"/>
        <v>Posgrado</v>
      </c>
      <c r="K228" s="124" t="s">
        <v>393</v>
      </c>
    </row>
    <row r="230" spans="3:11" ht="15.75" thickBot="1" x14ac:dyDescent="0.3">
      <c r="C230" s="336"/>
      <c r="D230" s="337"/>
      <c r="E230" s="338"/>
      <c r="F230" s="338"/>
      <c r="G230" s="339"/>
      <c r="H230" s="338"/>
      <c r="I230" s="338"/>
      <c r="J230" s="155"/>
      <c r="K230" s="155"/>
    </row>
    <row r="231" spans="3:11" ht="15.75" thickBot="1" x14ac:dyDescent="0.3">
      <c r="C231" s="29" t="s">
        <v>43</v>
      </c>
      <c r="D231" s="30">
        <f>SUM(F238:F247)</f>
        <v>0</v>
      </c>
      <c r="E231" s="177"/>
      <c r="F231" s="177"/>
      <c r="G231" s="79"/>
      <c r="H231" s="177"/>
      <c r="I231" s="177"/>
    </row>
    <row r="232" spans="3:11" x14ac:dyDescent="0.25">
      <c r="C232" s="70"/>
      <c r="D232" s="31"/>
      <c r="E232" s="93"/>
      <c r="F232" s="93"/>
      <c r="G232" s="93"/>
      <c r="H232" s="76"/>
      <c r="I232" s="76"/>
      <c r="J232" s="76"/>
      <c r="K232" s="112"/>
    </row>
    <row r="233" spans="3:11" x14ac:dyDescent="0.25">
      <c r="C233" s="70"/>
      <c r="D233" s="31"/>
      <c r="E233" s="93"/>
      <c r="F233" s="93"/>
      <c r="G233" s="93"/>
      <c r="H233" s="76"/>
      <c r="I233" s="76"/>
      <c r="J233" s="76"/>
      <c r="K233" s="112"/>
    </row>
    <row r="234" spans="3:11" ht="15.75" x14ac:dyDescent="0.25">
      <c r="C234" s="202" t="s">
        <v>391</v>
      </c>
      <c r="D234" s="369"/>
      <c r="E234" s="93"/>
      <c r="F234" s="93"/>
      <c r="G234" s="93"/>
      <c r="H234" s="76"/>
      <c r="I234" s="76"/>
      <c r="J234" s="76"/>
      <c r="K234" s="112"/>
    </row>
    <row r="235" spans="3:11" ht="18.75" x14ac:dyDescent="0.25">
      <c r="C235" s="210" t="e">
        <f>IFERROR(VLOOKUP(D234,'1. Desarrollo e Innov. Curricu.'!$F:$G,2,FALSE),IFERROR(VLOOKUP(D234,'2. Investigación Científica'!$F:$G,2,FALSE),IFERROR(VLOOKUP(D234,'3. Vinculación Univ. Sociedad'!$F:$G,2,FALSE),IFERROR(VLOOKUP(D234,'4. Docencia y Profesorado Univ.'!$F:$G,2,FALSE),IFERROR(VLOOKUP(D234,'5. Estudiantes y Graduados'!$F:$G,2,FALSE),IFERROR(VLOOKUP(D234,'11. Gestion Administrativa'!$F:$G,2,FALSE),IFERROR(VLOOKUP(D234,'13. Gestión Académica'!$F:$G,2,FALSE),IFERROR(VLOOKUP(D234,'9. Asegura. de la Calid. y M'!$F:$G,2,FALSE),IFERROR(VLOOKUP(D234,'6. Gestión del Conocimiento'!$F:$G,2,FALSE),IFERROR(VLOOKUP(D234,'15. Gobernabilidad y Proceso...'!$F:$G,2,FALSE),IFERROR(VLOOKUP(D234,'12. Gestión del Talento Humano'!$F:$G,2,FALSE),IFERROR(VLOOKUP(D234,'14. Internacional... de la E.S.'!$F:$G,2,FALSE),IFERROR(VLOOKUP(D234,'10. Posgrado'!$F:$G,2,FALSE),IFERROR(VLOOKUP(D234,'17. Gestión TIC'!$F:$G,2,FALSE),IFERROR(VLOOKUP(D234,'16. Desa. del Sistema Educ.Sup.'!$F:$G,2,FALSE),IFERROR(VLOOKUP(D234,'8. Cultura de Inno. Insti...'!$F:$G,2,FALSE),VLOOKUP(D234,'7. Lo Esencial de la Reforma U.'!$F:$G,2,0)))))))))))))))))</f>
        <v>#N/A</v>
      </c>
      <c r="D235" s="31"/>
      <c r="E235" s="93"/>
      <c r="F235" s="93"/>
      <c r="G235" s="93"/>
      <c r="H235" s="76"/>
      <c r="I235" s="76"/>
      <c r="J235" s="76"/>
      <c r="K235" s="112"/>
    </row>
    <row r="236" spans="3:11" ht="15.75" thickBot="1" x14ac:dyDescent="0.3">
      <c r="C236" s="70"/>
      <c r="D236" s="31"/>
      <c r="E236" s="93"/>
      <c r="F236" s="93"/>
      <c r="G236" s="93"/>
      <c r="H236" s="76"/>
      <c r="I236" s="76"/>
      <c r="J236" s="76"/>
      <c r="K236" s="112"/>
    </row>
    <row r="237" spans="3:11" ht="30.75" thickBot="1" x14ac:dyDescent="0.3">
      <c r="C237" s="126" t="s">
        <v>44</v>
      </c>
      <c r="D237" s="128" t="s">
        <v>55</v>
      </c>
      <c r="E237" s="128" t="s">
        <v>57</v>
      </c>
      <c r="F237" s="127" t="s">
        <v>27</v>
      </c>
      <c r="G237" s="133" t="s">
        <v>130</v>
      </c>
      <c r="H237" s="128" t="s">
        <v>46</v>
      </c>
      <c r="I237" s="128" t="s">
        <v>131</v>
      </c>
      <c r="J237" s="128" t="s">
        <v>409</v>
      </c>
      <c r="K237" s="128" t="s">
        <v>410</v>
      </c>
    </row>
    <row r="238" spans="3:11" x14ac:dyDescent="0.25">
      <c r="C238" s="95" t="s">
        <v>63</v>
      </c>
      <c r="D238" s="158"/>
      <c r="E238" s="96">
        <v>2800</v>
      </c>
      <c r="F238" s="97">
        <f>D238*E238</f>
        <v>0</v>
      </c>
      <c r="G238" s="161"/>
      <c r="H238" s="98" t="s">
        <v>984</v>
      </c>
      <c r="I238" s="98" t="str">
        <f>VLOOKUP(H238,Presupuesto!$B$11:$C$565,2,0)</f>
        <v>MUEBLES VARIOS DE OFICINA</v>
      </c>
      <c r="J238" s="218" t="s">
        <v>1478</v>
      </c>
      <c r="K238" s="98" t="s">
        <v>403</v>
      </c>
    </row>
    <row r="239" spans="3:11" x14ac:dyDescent="0.25">
      <c r="C239" s="99" t="s">
        <v>64</v>
      </c>
      <c r="D239" s="151"/>
      <c r="E239" s="100">
        <v>2400</v>
      </c>
      <c r="F239" s="97">
        <f>D239*E239</f>
        <v>0</v>
      </c>
      <c r="G239" s="161"/>
      <c r="H239" s="101" t="s">
        <v>984</v>
      </c>
      <c r="I239" s="98" t="str">
        <f>VLOOKUP(H239,Presupuesto!$B$11:$C$565,2,0)</f>
        <v>MUEBLES VARIOS DE OFICINA</v>
      </c>
      <c r="J239" s="98" t="str">
        <f>$J$238</f>
        <v>Desarrollo del Sistema de Educación Superior</v>
      </c>
      <c r="K239" s="98" t="s">
        <v>411</v>
      </c>
    </row>
    <row r="240" spans="3:11" x14ac:dyDescent="0.25">
      <c r="C240" s="99" t="s">
        <v>65</v>
      </c>
      <c r="D240" s="151"/>
      <c r="E240" s="100">
        <v>1000</v>
      </c>
      <c r="F240" s="97">
        <f t="shared" ref="F240:F247" si="22">D240*E240</f>
        <v>0</v>
      </c>
      <c r="G240" s="161"/>
      <c r="H240" s="101" t="s">
        <v>984</v>
      </c>
      <c r="I240" s="98" t="str">
        <f>VLOOKUP(H240,Presupuesto!$B$11:$C$565,2,0)</f>
        <v>MUEBLES VARIOS DE OFICINA</v>
      </c>
      <c r="J240" s="98" t="str">
        <f t="shared" ref="J240:J247" si="23">$J$238</f>
        <v>Desarrollo del Sistema de Educación Superior</v>
      </c>
      <c r="K240" s="98" t="s">
        <v>394</v>
      </c>
    </row>
    <row r="241" spans="3:11" x14ac:dyDescent="0.25">
      <c r="C241" s="99" t="s">
        <v>66</v>
      </c>
      <c r="D241" s="151"/>
      <c r="E241" s="100">
        <v>6000</v>
      </c>
      <c r="F241" s="97">
        <f t="shared" si="22"/>
        <v>0</v>
      </c>
      <c r="G241" s="161"/>
      <c r="H241" s="101" t="s">
        <v>984</v>
      </c>
      <c r="I241" s="98" t="str">
        <f>VLOOKUP(H241,Presupuesto!$B$11:$C$565,2,0)</f>
        <v>MUEBLES VARIOS DE OFICINA</v>
      </c>
      <c r="J241" s="98" t="str">
        <f t="shared" si="23"/>
        <v>Desarrollo del Sistema de Educación Superior</v>
      </c>
      <c r="K241" s="98" t="s">
        <v>394</v>
      </c>
    </row>
    <row r="242" spans="3:11" x14ac:dyDescent="0.25">
      <c r="C242" s="99" t="s">
        <v>67</v>
      </c>
      <c r="D242" s="151"/>
      <c r="E242" s="100">
        <v>3000</v>
      </c>
      <c r="F242" s="97">
        <f t="shared" si="22"/>
        <v>0</v>
      </c>
      <c r="G242" s="161"/>
      <c r="H242" s="101" t="s">
        <v>984</v>
      </c>
      <c r="I242" s="98" t="str">
        <f>VLOOKUP(H242,Presupuesto!$B$11:$C$565,2,0)</f>
        <v>MUEBLES VARIOS DE OFICINA</v>
      </c>
      <c r="J242" s="98" t="str">
        <f t="shared" si="23"/>
        <v>Desarrollo del Sistema de Educación Superior</v>
      </c>
      <c r="K242" s="98" t="s">
        <v>394</v>
      </c>
    </row>
    <row r="243" spans="3:11" x14ac:dyDescent="0.25">
      <c r="C243" s="99" t="s">
        <v>68</v>
      </c>
      <c r="D243" s="151"/>
      <c r="E243" s="100">
        <v>10000</v>
      </c>
      <c r="F243" s="97">
        <f t="shared" si="22"/>
        <v>0</v>
      </c>
      <c r="G243" s="161"/>
      <c r="H243" s="101" t="s">
        <v>984</v>
      </c>
      <c r="I243" s="98" t="str">
        <f>VLOOKUP(H243,Presupuesto!$B$11:$C$565,2,0)</f>
        <v>MUEBLES VARIOS DE OFICINA</v>
      </c>
      <c r="J243" s="98" t="str">
        <f t="shared" si="23"/>
        <v>Desarrollo del Sistema de Educación Superior</v>
      </c>
      <c r="K243" s="98" t="s">
        <v>394</v>
      </c>
    </row>
    <row r="244" spans="3:11" x14ac:dyDescent="0.25">
      <c r="C244" s="99" t="s">
        <v>69</v>
      </c>
      <c r="D244" s="151"/>
      <c r="E244" s="100">
        <v>8000</v>
      </c>
      <c r="F244" s="97">
        <f t="shared" si="22"/>
        <v>0</v>
      </c>
      <c r="G244" s="161"/>
      <c r="H244" s="101" t="s">
        <v>987</v>
      </c>
      <c r="I244" s="98" t="str">
        <f>VLOOKUP(H244,Presupuesto!$B$11:$C$565,2,0)</f>
        <v>EQUIPOS VARIOS DE OFICINA</v>
      </c>
      <c r="J244" s="98" t="str">
        <f t="shared" si="23"/>
        <v>Desarrollo del Sistema de Educación Superior</v>
      </c>
      <c r="K244" s="98" t="s">
        <v>394</v>
      </c>
    </row>
    <row r="245" spans="3:11" x14ac:dyDescent="0.25">
      <c r="C245" s="99" t="s">
        <v>70</v>
      </c>
      <c r="D245" s="151"/>
      <c r="E245" s="100">
        <v>2000</v>
      </c>
      <c r="F245" s="97">
        <f t="shared" si="22"/>
        <v>0</v>
      </c>
      <c r="G245" s="161"/>
      <c r="H245" s="101" t="s">
        <v>987</v>
      </c>
      <c r="I245" s="98" t="str">
        <f>VLOOKUP(H245,Presupuesto!$B$11:$C$565,2,0)</f>
        <v>EQUIPOS VARIOS DE OFICINA</v>
      </c>
      <c r="J245" s="98" t="str">
        <f t="shared" si="23"/>
        <v>Desarrollo del Sistema de Educación Superior</v>
      </c>
      <c r="K245" s="98" t="s">
        <v>402</v>
      </c>
    </row>
    <row r="246" spans="3:11" x14ac:dyDescent="0.25">
      <c r="C246" s="99" t="s">
        <v>71</v>
      </c>
      <c r="D246" s="151"/>
      <c r="E246" s="100">
        <v>5000</v>
      </c>
      <c r="F246" s="97">
        <f t="shared" si="22"/>
        <v>0</v>
      </c>
      <c r="G246" s="161"/>
      <c r="H246" s="101" t="s">
        <v>987</v>
      </c>
      <c r="I246" s="98" t="str">
        <f>VLOOKUP(H246,Presupuesto!$B$11:$C$565,2,0)</f>
        <v>EQUIPOS VARIOS DE OFICINA</v>
      </c>
      <c r="J246" s="98" t="str">
        <f t="shared" si="23"/>
        <v>Desarrollo del Sistema de Educación Superior</v>
      </c>
      <c r="K246" s="98" t="s">
        <v>398</v>
      </c>
    </row>
    <row r="247" spans="3:11" ht="15.75" thickBot="1" x14ac:dyDescent="0.3">
      <c r="C247" s="102" t="s">
        <v>72</v>
      </c>
      <c r="D247" s="159"/>
      <c r="E247" s="104">
        <v>100000</v>
      </c>
      <c r="F247" s="105">
        <f t="shared" si="22"/>
        <v>0</v>
      </c>
      <c r="G247" s="162"/>
      <c r="H247" s="106" t="s">
        <v>987</v>
      </c>
      <c r="I247" s="106" t="str">
        <f>VLOOKUP(H247,Presupuesto!$B$11:$C$565,2,0)</f>
        <v>EQUIPOS VARIOS DE OFICINA</v>
      </c>
      <c r="J247" s="106" t="str">
        <f t="shared" si="23"/>
        <v>Desarrollo del Sistema de Educación Superior</v>
      </c>
      <c r="K247" s="124" t="s">
        <v>393</v>
      </c>
    </row>
  </sheetData>
  <autoFilter ref="C12:C247"/>
  <dataValidations count="6">
    <dataValidation type="list" allowBlank="1" showInputMessage="1" showErrorMessage="1" errorTitle="¡Ingreso Invalido!" error="Seleccione una opción de la lista" promptTitle="Tipo de Presupuesto" prompt="Seleccione una opción de la lista" sqref="G238:G247 G48:G57 G67:G76 G86:G95 G105:G114 G124:G133 G143:G152 G162:G171 G181:G190 G200:G209 G219:G228 G17:G38">
      <formula1>$R$2:$S$2</formula1>
    </dataValidation>
    <dataValidation type="list" allowBlank="1" showInputMessage="1" showErrorMessage="1" errorTitle="¡Ingreso Inválido!" error="Seleccione una opción de la lista" promptTitle="Mes Requerido" prompt="Seleccione el mes en el que requiere el recurso." sqref="K238:K247 K48:K57 K67:K76 K86:K95 K105:K114 K124:K133 K143:K152 K162:K171 K181:K190 K200:K209 K219:K228 K17:K38">
      <formula1>$U$2:$AF$2</formula1>
    </dataValidation>
    <dataValidation type="list" allowBlank="1" showInputMessage="1" showErrorMessage="1" errorTitle="¡Ingreso Inválido!" error="Verifique el valor ingresado." promptTitle="Objeto de Gasto" prompt="Ingrese el Objeto de Gasto." sqref="H238:H247 H48:H57 H67:H76 H86:H95 H105:H114 H124:H133 H143:H152 H162:H171 H181:H190 H200:H209 H219:H228 H38">
      <formula1>$A$1:$UI$1</formula1>
    </dataValidation>
    <dataValidation type="list" allowBlank="1" showInputMessage="1" showErrorMessage="1" errorTitle="¡Ingreso Inválido!" error="Seleccione una opción de la lista." promptTitle="Dimensión Estratégica" prompt="Seleccione una opción de la lista." sqref="J49:J57 J68:J76 J87:J95 J106:J114 J125:J133 J144:J152 J163:J171 J182:J190 J201:J209 J220:J228 J239:J247 J38">
      <formula1>$A$2:$P$2</formula1>
    </dataValidation>
    <dataValidation type="list" allowBlank="1" showInputMessage="1" showErrorMessage="1" errorTitle="¡Ingreso Inválido!" error="Seleccione una opción de la lista." promptTitle="Dimensión Estratégica" prompt="Seleccione una opción de la lista." sqref="J17:J37 J48 J67 J86 J105 J124 J143 J162 J181 J200 J219 J238">
      <formula1>$A$2:$Q$2</formula1>
    </dataValidation>
    <dataValidation type="list" allowBlank="1" showInputMessage="1" showErrorMessage="1" errorTitle="¡Ingreso Inválido!" error="Verifique el valor ingresado." promptTitle="Objeto de Gasto" prompt="Ingrese el Objeto de Gasto." sqref="H17:H37">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6"/>
  <sheetViews>
    <sheetView showGridLines="0" topLeftCell="A4" workbookViewId="0">
      <selection activeCell="G17" sqref="G17"/>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33.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888700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SUM(F17:F33)</f>
        <v>888700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1771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a.1 Compra de equipo tecnológico y computacional. a.2 Compra de barras de seguridad.</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x14ac:dyDescent="0.25">
      <c r="B17" s="93"/>
      <c r="C17" s="305" t="s">
        <v>1338</v>
      </c>
      <c r="D17" s="158">
        <v>2</v>
      </c>
      <c r="E17" s="96">
        <f>HLOOKUP($C17,$CB$2:$CE$3,2,0)</f>
        <v>15000</v>
      </c>
      <c r="F17" s="97">
        <f>D17*E17</f>
        <v>30000</v>
      </c>
      <c r="G17" s="165" t="s">
        <v>1698</v>
      </c>
      <c r="H17" s="98" t="s">
        <v>1013</v>
      </c>
      <c r="I17" s="98" t="str">
        <f>VLOOKUP(H17,Presupuesto!$B$11:$C$565,2,0)</f>
        <v>EQUIPO DE COMPUTACION</v>
      </c>
      <c r="J17" s="218" t="s">
        <v>1363</v>
      </c>
      <c r="K17" s="98" t="s">
        <v>1730</v>
      </c>
      <c r="L17" s="98"/>
    </row>
    <row r="18" spans="2:12" x14ac:dyDescent="0.25">
      <c r="B18" s="93"/>
      <c r="C18" s="99" t="s">
        <v>76</v>
      </c>
      <c r="D18" s="151">
        <v>1</v>
      </c>
      <c r="E18" s="100">
        <v>15000</v>
      </c>
      <c r="F18" s="97">
        <f>D18*E18</f>
        <v>15000</v>
      </c>
      <c r="G18" s="165" t="s">
        <v>1698</v>
      </c>
      <c r="H18" s="101" t="s">
        <v>999</v>
      </c>
      <c r="I18" s="101" t="str">
        <f>VLOOKUP(H18,Presupuesto!$B$11:$C$565,2,0)</f>
        <v>EQUIPO DE TRANSPORTE TRACCION Y ELEVACION</v>
      </c>
      <c r="J18" s="98" t="s">
        <v>1363</v>
      </c>
      <c r="K18" s="98" t="s">
        <v>1730</v>
      </c>
      <c r="L18" s="98"/>
    </row>
    <row r="19" spans="2:12" x14ac:dyDescent="0.25">
      <c r="B19" s="93"/>
      <c r="C19" s="109" t="s">
        <v>1481</v>
      </c>
      <c r="D19" s="151">
        <v>3</v>
      </c>
      <c r="E19" s="100">
        <v>1500</v>
      </c>
      <c r="F19" s="97">
        <f t="shared" ref="F19:F20" si="0">D19*E19</f>
        <v>4500</v>
      </c>
      <c r="G19" s="165" t="s">
        <v>1698</v>
      </c>
      <c r="H19" s="110" t="s">
        <v>945</v>
      </c>
      <c r="I19" s="101" t="str">
        <f>VLOOKUP(H19,Presupuesto!$B$11:$C$565,2,0)</f>
        <v>UTILES Y MATERIALES ELECTRICOS</v>
      </c>
      <c r="J19" s="98" t="s">
        <v>1363</v>
      </c>
      <c r="K19" s="98" t="s">
        <v>1730</v>
      </c>
      <c r="L19" s="98"/>
    </row>
    <row r="20" spans="2:12" x14ac:dyDescent="0.25">
      <c r="B20" s="93"/>
      <c r="C20" s="109" t="s">
        <v>81</v>
      </c>
      <c r="D20" s="151">
        <v>6</v>
      </c>
      <c r="E20" s="100">
        <v>500</v>
      </c>
      <c r="F20" s="97">
        <f t="shared" si="0"/>
        <v>3000</v>
      </c>
      <c r="G20" s="165" t="s">
        <v>1698</v>
      </c>
      <c r="H20" s="110" t="s">
        <v>954</v>
      </c>
      <c r="I20" s="101" t="str">
        <f>VLOOKUP(H20,Presupuesto!$B$11:$C$565,2,0)</f>
        <v>OTROS RESPUESTOS Y ACCESORIOS MENORES</v>
      </c>
      <c r="J20" s="98" t="s">
        <v>1363</v>
      </c>
      <c r="K20" s="98" t="s">
        <v>1730</v>
      </c>
      <c r="L20" s="98"/>
    </row>
    <row r="21" spans="2:12" x14ac:dyDescent="0.25">
      <c r="B21" s="93"/>
      <c r="C21" s="99"/>
      <c r="D21" s="151"/>
      <c r="E21" s="100"/>
      <c r="F21" s="97"/>
      <c r="G21" s="165"/>
      <c r="H21" s="101"/>
      <c r="I21" s="101"/>
      <c r="J21" s="98"/>
      <c r="K21" s="98"/>
      <c r="L21" s="98"/>
    </row>
    <row r="22" spans="2:12" x14ac:dyDescent="0.25">
      <c r="B22" s="93"/>
      <c r="C22" s="519" t="s">
        <v>1721</v>
      </c>
      <c r="D22" s="151"/>
      <c r="E22" s="100"/>
      <c r="F22" s="97"/>
      <c r="G22" s="165"/>
      <c r="H22" s="101"/>
      <c r="I22" s="101"/>
      <c r="J22" s="98"/>
      <c r="K22" s="98"/>
      <c r="L22" s="98"/>
    </row>
    <row r="23" spans="2:12" x14ac:dyDescent="0.25">
      <c r="B23" s="93"/>
      <c r="C23" s="99" t="s">
        <v>1722</v>
      </c>
      <c r="D23" s="151">
        <v>3</v>
      </c>
      <c r="E23" s="520">
        <v>60000</v>
      </c>
      <c r="F23" s="97">
        <f>D23*E23</f>
        <v>180000</v>
      </c>
      <c r="G23" s="165" t="s">
        <v>1698</v>
      </c>
      <c r="H23" s="521" t="s">
        <v>336</v>
      </c>
      <c r="I23" s="101" t="str">
        <f>VLOOKUP(H23,Presupuesto!$B$11:$C$565,2,0)</f>
        <v>EQUIPO DE COMUNICACIàN Y SE¥ALAMIENTO</v>
      </c>
      <c r="J23" s="98" t="s">
        <v>1363</v>
      </c>
      <c r="K23" s="98" t="s">
        <v>1731</v>
      </c>
      <c r="L23" s="98"/>
    </row>
    <row r="24" spans="2:12" x14ac:dyDescent="0.25">
      <c r="B24" s="93"/>
      <c r="C24" s="99" t="s">
        <v>1723</v>
      </c>
      <c r="D24" s="151">
        <v>3</v>
      </c>
      <c r="E24" s="520">
        <v>25000</v>
      </c>
      <c r="F24" s="97">
        <f t="shared" ref="F24:F27" si="1">D24*E24</f>
        <v>75000</v>
      </c>
      <c r="G24" s="165" t="s">
        <v>1698</v>
      </c>
      <c r="H24" s="521" t="s">
        <v>336</v>
      </c>
      <c r="I24" s="101" t="str">
        <f>VLOOKUP(H24,Presupuesto!$B$11:$C$565,2,0)</f>
        <v>EQUIPO DE COMUNICACIàN Y SE¥ALAMIENTO</v>
      </c>
      <c r="J24" s="98" t="s">
        <v>1363</v>
      </c>
      <c r="K24" s="98" t="s">
        <v>1731</v>
      </c>
      <c r="L24" s="98"/>
    </row>
    <row r="25" spans="2:12" x14ac:dyDescent="0.25">
      <c r="C25" s="99" t="s">
        <v>1724</v>
      </c>
      <c r="D25" s="151">
        <v>1</v>
      </c>
      <c r="E25" s="520">
        <v>20000</v>
      </c>
      <c r="F25" s="97">
        <f t="shared" si="1"/>
        <v>20000</v>
      </c>
      <c r="G25" s="165" t="s">
        <v>1698</v>
      </c>
      <c r="H25" s="521" t="s">
        <v>336</v>
      </c>
      <c r="I25" s="101" t="str">
        <f>VLOOKUP(H25,Presupuesto!$B$11:$C$565,2,0)</f>
        <v>EQUIPO DE COMUNICACIàN Y SE¥ALAMIENTO</v>
      </c>
      <c r="J25" s="98" t="s">
        <v>1363</v>
      </c>
      <c r="K25" s="98" t="s">
        <v>1731</v>
      </c>
      <c r="L25" s="98"/>
    </row>
    <row r="26" spans="2:12" x14ac:dyDescent="0.25">
      <c r="C26" s="99" t="s">
        <v>1725</v>
      </c>
      <c r="D26" s="151">
        <v>15000</v>
      </c>
      <c r="E26" s="520">
        <v>2</v>
      </c>
      <c r="F26" s="97">
        <f t="shared" si="1"/>
        <v>30000</v>
      </c>
      <c r="G26" s="165" t="s">
        <v>1698</v>
      </c>
      <c r="H26" s="521" t="s">
        <v>336</v>
      </c>
      <c r="I26" s="101" t="str">
        <f>VLOOKUP(H26,Presupuesto!$B$11:$C$565,2,0)</f>
        <v>EQUIPO DE COMUNICACIàN Y SE¥ALAMIENTO</v>
      </c>
      <c r="J26" s="98" t="s">
        <v>1363</v>
      </c>
      <c r="K26" s="98" t="s">
        <v>1731</v>
      </c>
      <c r="L26" s="98"/>
    </row>
    <row r="27" spans="2:12" x14ac:dyDescent="0.25">
      <c r="C27" s="99" t="s">
        <v>1726</v>
      </c>
      <c r="D27" s="151">
        <v>1</v>
      </c>
      <c r="E27" s="520">
        <v>20000</v>
      </c>
      <c r="F27" s="97">
        <f t="shared" si="1"/>
        <v>20000</v>
      </c>
      <c r="G27" s="165" t="s">
        <v>1698</v>
      </c>
      <c r="H27" s="521" t="s">
        <v>336</v>
      </c>
      <c r="I27" s="101" t="str">
        <f>VLOOKUP(H27,Presupuesto!$B$11:$C$565,2,0)</f>
        <v>EQUIPO DE COMUNICACIàN Y SE¥ALAMIENTO</v>
      </c>
      <c r="J27" s="98" t="s">
        <v>1363</v>
      </c>
      <c r="K27" s="98" t="s">
        <v>1731</v>
      </c>
      <c r="L27" s="98"/>
    </row>
    <row r="28" spans="2:12" s="466" customFormat="1" x14ac:dyDescent="0.25">
      <c r="C28" s="99" t="s">
        <v>1727</v>
      </c>
      <c r="D28" s="151">
        <v>20000</v>
      </c>
      <c r="E28" s="520">
        <v>25</v>
      </c>
      <c r="F28" s="97">
        <f t="shared" ref="F28:F30" si="2">D28*E28</f>
        <v>500000</v>
      </c>
      <c r="G28" s="165" t="s">
        <v>1698</v>
      </c>
      <c r="H28" s="521" t="s">
        <v>336</v>
      </c>
      <c r="I28" s="101" t="str">
        <f>VLOOKUP(H28,Presupuesto!$B$11:$C$565,2,0)</f>
        <v>EQUIPO DE COMUNICACIàN Y SE¥ALAMIENTO</v>
      </c>
      <c r="J28" s="98" t="s">
        <v>1363</v>
      </c>
      <c r="K28" s="98" t="s">
        <v>1731</v>
      </c>
      <c r="L28" s="98"/>
    </row>
    <row r="29" spans="2:12" s="466" customFormat="1" x14ac:dyDescent="0.25">
      <c r="C29" s="99" t="s">
        <v>1728</v>
      </c>
      <c r="D29" s="151">
        <v>1</v>
      </c>
      <c r="E29" s="520">
        <v>1200</v>
      </c>
      <c r="F29" s="97">
        <f t="shared" si="2"/>
        <v>1200</v>
      </c>
      <c r="G29" s="165" t="s">
        <v>1698</v>
      </c>
      <c r="H29" s="521" t="s">
        <v>945</v>
      </c>
      <c r="I29" s="101" t="str">
        <f>VLOOKUP(H29,Presupuesto!$B$11:$C$565,2,0)</f>
        <v>UTILES Y MATERIALES ELECTRICOS</v>
      </c>
      <c r="J29" s="98" t="s">
        <v>1363</v>
      </c>
      <c r="K29" s="98" t="s">
        <v>1731</v>
      </c>
      <c r="L29" s="98"/>
    </row>
    <row r="30" spans="2:12" s="466" customFormat="1" x14ac:dyDescent="0.25">
      <c r="C30" s="99" t="s">
        <v>1729</v>
      </c>
      <c r="D30" s="151">
        <v>1</v>
      </c>
      <c r="E30" s="520">
        <v>10000</v>
      </c>
      <c r="F30" s="97">
        <f t="shared" si="2"/>
        <v>10000</v>
      </c>
      <c r="G30" s="165" t="s">
        <v>1698</v>
      </c>
      <c r="H30" s="521" t="s">
        <v>336</v>
      </c>
      <c r="I30" s="101" t="str">
        <f>VLOOKUP(H30,Presupuesto!$B$11:$C$565,2,0)</f>
        <v>EQUIPO DE COMUNICACIàN Y SE¥ALAMIENTO</v>
      </c>
      <c r="J30" s="98" t="s">
        <v>1363</v>
      </c>
      <c r="K30" s="98" t="s">
        <v>1731</v>
      </c>
      <c r="L30" s="98"/>
    </row>
    <row r="31" spans="2:12" x14ac:dyDescent="0.25">
      <c r="C31" s="99"/>
      <c r="D31" s="151"/>
      <c r="E31" s="520"/>
      <c r="F31" s="97"/>
      <c r="G31" s="165"/>
      <c r="H31" s="110"/>
      <c r="I31" s="110"/>
      <c r="J31" s="98"/>
      <c r="K31" s="98"/>
      <c r="L31" s="98"/>
    </row>
    <row r="32" spans="2:12" x14ac:dyDescent="0.25">
      <c r="C32" s="99"/>
      <c r="D32" s="151"/>
      <c r="E32" s="520"/>
      <c r="F32" s="97"/>
      <c r="G32" s="165"/>
      <c r="H32" s="110"/>
      <c r="I32" s="110"/>
      <c r="J32" s="98"/>
      <c r="K32" s="98"/>
      <c r="L32" s="98"/>
    </row>
    <row r="33" spans="2:12" ht="15.75" thickBot="1" x14ac:dyDescent="0.3">
      <c r="B33" s="93"/>
      <c r="C33" s="99"/>
      <c r="D33" s="151"/>
      <c r="E33" s="520"/>
      <c r="F33" s="97"/>
      <c r="G33" s="165"/>
      <c r="H33" s="106"/>
      <c r="I33" s="106"/>
      <c r="J33" s="106"/>
      <c r="K33" s="124"/>
      <c r="L33" s="124"/>
    </row>
    <row r="34" spans="2:12" x14ac:dyDescent="0.25">
      <c r="B34" s="93"/>
      <c r="F34" s="93"/>
      <c r="G34" s="76"/>
      <c r="H34" s="76"/>
      <c r="I34" s="76"/>
    </row>
    <row r="35" spans="2:12" ht="15.75" thickBot="1" x14ac:dyDescent="0.3"/>
    <row r="36" spans="2:12" ht="15.75" thickBot="1" x14ac:dyDescent="0.3">
      <c r="C36" s="29" t="s">
        <v>43</v>
      </c>
      <c r="D36" s="108">
        <f>SUM(F43:F56)</f>
        <v>0</v>
      </c>
      <c r="F36" s="70"/>
      <c r="G36" s="79"/>
      <c r="H36" s="70"/>
      <c r="I36" s="70"/>
    </row>
    <row r="37" spans="2:12" x14ac:dyDescent="0.25">
      <c r="C37" s="70"/>
      <c r="D37" s="31"/>
      <c r="E37" s="93"/>
      <c r="F37" s="93"/>
      <c r="G37" s="93"/>
      <c r="H37" s="76"/>
      <c r="I37" s="76"/>
      <c r="J37" s="76"/>
      <c r="K37" s="112"/>
    </row>
    <row r="38" spans="2:12" x14ac:dyDescent="0.25">
      <c r="C38" s="70"/>
      <c r="D38" s="31"/>
      <c r="E38" s="93"/>
      <c r="F38" s="93"/>
      <c r="G38" s="93"/>
      <c r="H38" s="76"/>
      <c r="I38" s="76"/>
      <c r="J38" s="76"/>
      <c r="K38" s="112"/>
    </row>
    <row r="39" spans="2:12" ht="15.75" x14ac:dyDescent="0.25">
      <c r="C39" s="202" t="s">
        <v>391</v>
      </c>
      <c r="D39" s="369"/>
      <c r="E39" s="93"/>
      <c r="F39" s="93"/>
      <c r="G39" s="93"/>
      <c r="H39" s="76"/>
      <c r="I39" s="76"/>
      <c r="J39" s="76"/>
      <c r="K39" s="112"/>
    </row>
    <row r="40" spans="2:12" ht="18.75" x14ac:dyDescent="0.25">
      <c r="C40" s="210" t="e">
        <f>IFERROR(VLOOKUP(D39,'1. Desarrollo e Innov. Curricu.'!$F:$G,2,FALSE),IFERROR(VLOOKUP(D39,'2. Investigación Científica'!$F:$G,2,FALSE),IFERROR(VLOOKUP(D39,'3. Vinculación Univ. Sociedad'!$F:$G,2,FALSE),IFERROR(VLOOKUP(D39,'4. Docencia y Profesorado Univ.'!$F:$G,2,FALSE),IFERROR(VLOOKUP(D39,'5. Estudiantes y Graduados'!$F:$G,2,FALSE),IFERROR(VLOOKUP(D39,'11. Gestion Administrativa'!$F:$G,2,FALSE),IFERROR(VLOOKUP(D39,'13. Gestión Académica'!$F:$G,2,FALSE),IFERROR(VLOOKUP(D39,'9. Asegura. de la Calid. y M'!$F:$G,2,FALSE),IFERROR(VLOOKUP(D39,'6. Gestión del Conocimiento'!$F:$G,2,FALSE),IFERROR(VLOOKUP(D39,'15. Gobernabilidad y Proceso...'!$F:$G,2,FALSE),IFERROR(VLOOKUP(D39,'12. Gestión del Talento Humano'!$F:$G,2,FALSE),IFERROR(VLOOKUP(D39,'14. Internacional... de la E.S.'!$F:$G,2,FALSE),IFERROR(VLOOKUP(D39,'10. Posgrado'!$F:$G,2,FALSE),IFERROR(VLOOKUP(D39,'16. Desa. del Sistema Educ.Sup.'!$F:$G,2,FALSE),IFERROR(VLOOKUP(D39,'8. Cultura de Inno. Insti...'!$F:$G,2,FALSE),VLOOKUP(D39,'7. Lo Esencial de la Reforma U.'!$F:$G,2,0))))))))))))))))</f>
        <v>#N/A</v>
      </c>
      <c r="D40" s="31"/>
      <c r="E40" s="93"/>
      <c r="F40" s="93"/>
      <c r="G40" s="93"/>
      <c r="H40" s="76"/>
      <c r="I40" s="76"/>
      <c r="J40" s="76"/>
      <c r="K40" s="112"/>
    </row>
    <row r="41" spans="2:12" x14ac:dyDescent="0.25">
      <c r="F41" s="93"/>
      <c r="G41" s="76"/>
      <c r="H41" s="76"/>
      <c r="I41" s="76"/>
    </row>
    <row r="42" spans="2:12" ht="30.75" thickBot="1" x14ac:dyDescent="0.3">
      <c r="C42" s="149" t="s">
        <v>44</v>
      </c>
      <c r="D42" s="149" t="s">
        <v>55</v>
      </c>
      <c r="E42" s="149" t="s">
        <v>57</v>
      </c>
      <c r="F42" s="150" t="s">
        <v>27</v>
      </c>
      <c r="G42" s="150" t="s">
        <v>130</v>
      </c>
      <c r="H42" s="149" t="s">
        <v>46</v>
      </c>
      <c r="I42" s="149" t="s">
        <v>131</v>
      </c>
      <c r="J42" s="149" t="s">
        <v>409</v>
      </c>
      <c r="K42" s="149" t="s">
        <v>410</v>
      </c>
      <c r="L42" s="149" t="s">
        <v>463</v>
      </c>
    </row>
    <row r="43" spans="2:12" ht="15.75" thickBot="1" x14ac:dyDescent="0.3">
      <c r="C43" s="305" t="s">
        <v>1338</v>
      </c>
      <c r="D43" s="158"/>
      <c r="E43" s="96">
        <f>HLOOKUP($C43,$CB$2:$CE$3,2,0)</f>
        <v>15000</v>
      </c>
      <c r="F43" s="97">
        <f>D43*E43</f>
        <v>0</v>
      </c>
      <c r="G43" s="165"/>
      <c r="H43" s="98" t="s">
        <v>1013</v>
      </c>
      <c r="I43" s="98" t="str">
        <f>VLOOKUP(H43,Presupuesto!$B$11:$C$565,2,0)</f>
        <v>EQUIPO DE COMPUTACION</v>
      </c>
      <c r="J43" s="218" t="s">
        <v>1453</v>
      </c>
      <c r="K43" s="98" t="s">
        <v>393</v>
      </c>
      <c r="L43" s="98"/>
    </row>
    <row r="44" spans="2:12" x14ac:dyDescent="0.25">
      <c r="C44" s="305" t="s">
        <v>1336</v>
      </c>
      <c r="D44" s="151"/>
      <c r="E44" s="96">
        <f>HLOOKUP($C44,$CB$2:$CE$3,2,0)</f>
        <v>35000</v>
      </c>
      <c r="F44" s="97">
        <f>D44*E44</f>
        <v>0</v>
      </c>
      <c r="G44" s="165"/>
      <c r="H44" s="101" t="s">
        <v>1013</v>
      </c>
      <c r="I44" s="101" t="str">
        <f>VLOOKUP(H44,Presupuesto!$B$11:$C$565,2,0)</f>
        <v>EQUIPO DE COMPUTACION</v>
      </c>
      <c r="J44" s="98" t="str">
        <f>$J$43</f>
        <v>Posgrado</v>
      </c>
      <c r="K44" s="98" t="s">
        <v>411</v>
      </c>
      <c r="L44" s="98"/>
    </row>
    <row r="45" spans="2:12" x14ac:dyDescent="0.25">
      <c r="C45" s="99" t="s">
        <v>73</v>
      </c>
      <c r="D45" s="151"/>
      <c r="E45" s="100">
        <v>4000</v>
      </c>
      <c r="F45" s="97">
        <f t="shared" ref="F45:F56" si="3">D45*E45</f>
        <v>0</v>
      </c>
      <c r="G45" s="165"/>
      <c r="H45" s="101" t="s">
        <v>985</v>
      </c>
      <c r="I45" s="101" t="str">
        <f>VLOOKUP(H45,Presupuesto!$B$11:$C$565,2,0)</f>
        <v>EQUIPOS VARIOS DE OFICINA</v>
      </c>
      <c r="J45" s="98" t="str">
        <f t="shared" ref="J45:J56" si="4">$J$43</f>
        <v>Posgrado</v>
      </c>
      <c r="K45" s="98" t="s">
        <v>394</v>
      </c>
      <c r="L45" s="98"/>
    </row>
    <row r="46" spans="2:12" x14ac:dyDescent="0.25">
      <c r="C46" s="99" t="s">
        <v>74</v>
      </c>
      <c r="D46" s="151"/>
      <c r="E46" s="100">
        <v>8000</v>
      </c>
      <c r="F46" s="97">
        <f t="shared" si="3"/>
        <v>0</v>
      </c>
      <c r="G46" s="165"/>
      <c r="H46" s="101" t="s">
        <v>1013</v>
      </c>
      <c r="I46" s="101" t="str">
        <f>VLOOKUP(H46,Presupuesto!$B$11:$C$565,2,0)</f>
        <v>EQUIPO DE COMPUTACION</v>
      </c>
      <c r="J46" s="98" t="str">
        <f t="shared" si="4"/>
        <v>Posgrado</v>
      </c>
      <c r="K46" s="98" t="s">
        <v>394</v>
      </c>
      <c r="L46" s="98"/>
    </row>
    <row r="47" spans="2:12" x14ac:dyDescent="0.25">
      <c r="C47" s="99" t="s">
        <v>75</v>
      </c>
      <c r="D47" s="151"/>
      <c r="E47" s="100">
        <v>5000</v>
      </c>
      <c r="F47" s="97">
        <f t="shared" si="3"/>
        <v>0</v>
      </c>
      <c r="G47" s="165"/>
      <c r="H47" s="101" t="s">
        <v>1013</v>
      </c>
      <c r="I47" s="101" t="str">
        <f>VLOOKUP(H47,Presupuesto!$B$11:$C$565,2,0)</f>
        <v>EQUIPO DE COMPUTACION</v>
      </c>
      <c r="J47" s="98" t="str">
        <f t="shared" si="4"/>
        <v>Posgrado</v>
      </c>
      <c r="K47" s="98" t="s">
        <v>394</v>
      </c>
      <c r="L47" s="98"/>
    </row>
    <row r="48" spans="2:12" x14ac:dyDescent="0.25">
      <c r="C48" s="99" t="s">
        <v>35</v>
      </c>
      <c r="D48" s="151"/>
      <c r="E48" s="100">
        <v>13000</v>
      </c>
      <c r="F48" s="97">
        <f t="shared" si="3"/>
        <v>0</v>
      </c>
      <c r="G48" s="165"/>
      <c r="H48" s="101" t="s">
        <v>999</v>
      </c>
      <c r="I48" s="101" t="str">
        <f>VLOOKUP(H48,Presupuesto!$B$11:$C$565,2,0)</f>
        <v>EQUIPO DE TRANSPORTE TRACCION Y ELEVACION</v>
      </c>
      <c r="J48" s="98" t="str">
        <f t="shared" si="4"/>
        <v>Posgrado</v>
      </c>
      <c r="K48" s="98" t="s">
        <v>394</v>
      </c>
      <c r="L48" s="98"/>
    </row>
    <row r="49" spans="3:12" x14ac:dyDescent="0.25">
      <c r="C49" s="99" t="s">
        <v>76</v>
      </c>
      <c r="D49" s="151"/>
      <c r="E49" s="100">
        <v>15000</v>
      </c>
      <c r="F49" s="97">
        <f t="shared" si="3"/>
        <v>0</v>
      </c>
      <c r="G49" s="165"/>
      <c r="H49" s="101" t="s">
        <v>999</v>
      </c>
      <c r="I49" s="101" t="str">
        <f>VLOOKUP(H49,Presupuesto!$B$11:$C$565,2,0)</f>
        <v>EQUIPO DE TRANSPORTE TRACCION Y ELEVACION</v>
      </c>
      <c r="J49" s="98" t="str">
        <f t="shared" si="4"/>
        <v>Posgrado</v>
      </c>
      <c r="K49" s="98" t="s">
        <v>394</v>
      </c>
      <c r="L49" s="98"/>
    </row>
    <row r="50" spans="3:12" x14ac:dyDescent="0.25">
      <c r="C50" s="99" t="s">
        <v>77</v>
      </c>
      <c r="D50" s="151"/>
      <c r="E50" s="100">
        <v>10000</v>
      </c>
      <c r="F50" s="97">
        <f t="shared" si="3"/>
        <v>0</v>
      </c>
      <c r="G50" s="165"/>
      <c r="H50" s="101" t="s">
        <v>999</v>
      </c>
      <c r="I50" s="101" t="str">
        <f>VLOOKUP(H50,Presupuesto!$B$11:$C$565,2,0)</f>
        <v>EQUIPO DE TRANSPORTE TRACCION Y ELEVACION</v>
      </c>
      <c r="J50" s="98" t="str">
        <f t="shared" si="4"/>
        <v>Posgrado</v>
      </c>
      <c r="K50" s="98" t="s">
        <v>402</v>
      </c>
      <c r="L50" s="98"/>
    </row>
    <row r="51" spans="3:12" x14ac:dyDescent="0.25">
      <c r="C51" s="99" t="s">
        <v>78</v>
      </c>
      <c r="D51" s="151"/>
      <c r="E51" s="100">
        <v>10000</v>
      </c>
      <c r="F51" s="97">
        <f t="shared" si="3"/>
        <v>0</v>
      </c>
      <c r="G51" s="165"/>
      <c r="H51" s="101" t="s">
        <v>1045</v>
      </c>
      <c r="I51" s="101" t="str">
        <f>VLOOKUP(H51,Presupuesto!$B$11:$C$565,2,0)</f>
        <v>APLICACIONES INFORMATICAS</v>
      </c>
      <c r="J51" s="98" t="str">
        <f t="shared" si="4"/>
        <v>Posgrado</v>
      </c>
      <c r="K51" s="98" t="s">
        <v>398</v>
      </c>
      <c r="L51" s="98"/>
    </row>
    <row r="52" spans="3:12" x14ac:dyDescent="0.25">
      <c r="C52" s="109" t="s">
        <v>79</v>
      </c>
      <c r="D52" s="151"/>
      <c r="E52" s="100">
        <v>2000</v>
      </c>
      <c r="F52" s="97">
        <f t="shared" si="3"/>
        <v>0</v>
      </c>
      <c r="G52" s="165"/>
      <c r="H52" s="110" t="s">
        <v>1013</v>
      </c>
      <c r="I52" s="110" t="str">
        <f>VLOOKUP(H52,Presupuesto!$B$11:$C$565,2,0)</f>
        <v>EQUIPO DE COMPUTACION</v>
      </c>
      <c r="J52" s="98" t="str">
        <f t="shared" si="4"/>
        <v>Posgrado</v>
      </c>
      <c r="K52" s="98" t="s">
        <v>394</v>
      </c>
      <c r="L52" s="98"/>
    </row>
    <row r="53" spans="3:12" x14ac:dyDescent="0.25">
      <c r="C53" s="109" t="s">
        <v>1481</v>
      </c>
      <c r="D53" s="151"/>
      <c r="E53" s="100">
        <v>1500</v>
      </c>
      <c r="F53" s="97">
        <f t="shared" si="3"/>
        <v>0</v>
      </c>
      <c r="G53" s="165"/>
      <c r="H53" s="110" t="s">
        <v>945</v>
      </c>
      <c r="I53" s="110" t="str">
        <f>VLOOKUP(H53,Presupuesto!$B$11:$C$565,2,0)</f>
        <v>UTILES Y MATERIALES ELECTRICOS</v>
      </c>
      <c r="J53" s="98" t="str">
        <f t="shared" si="4"/>
        <v>Posgrado</v>
      </c>
      <c r="K53" s="98" t="s">
        <v>394</v>
      </c>
      <c r="L53" s="98"/>
    </row>
    <row r="54" spans="3:12" x14ac:dyDescent="0.25">
      <c r="C54" s="109" t="s">
        <v>80</v>
      </c>
      <c r="D54" s="151"/>
      <c r="E54" s="100">
        <v>1500</v>
      </c>
      <c r="F54" s="97">
        <f t="shared" si="3"/>
        <v>0</v>
      </c>
      <c r="G54" s="165"/>
      <c r="H54" s="110" t="s">
        <v>1013</v>
      </c>
      <c r="I54" s="110" t="str">
        <f>VLOOKUP(H54,Presupuesto!$B$11:$C$565,2,0)</f>
        <v>EQUIPO DE COMPUTACION</v>
      </c>
      <c r="J54" s="98" t="str">
        <f t="shared" si="4"/>
        <v>Posgrado</v>
      </c>
      <c r="K54" s="98" t="s">
        <v>394</v>
      </c>
      <c r="L54" s="98"/>
    </row>
    <row r="55" spans="3:12" x14ac:dyDescent="0.25">
      <c r="C55" s="109" t="s">
        <v>81</v>
      </c>
      <c r="D55" s="151"/>
      <c r="E55" s="100">
        <v>500</v>
      </c>
      <c r="F55" s="97">
        <f t="shared" si="3"/>
        <v>0</v>
      </c>
      <c r="G55" s="165"/>
      <c r="H55" s="110" t="s">
        <v>954</v>
      </c>
      <c r="I55" s="110" t="str">
        <f>VLOOKUP(H55,Presupuesto!$B$11:$C$565,2,0)</f>
        <v>OTROS RESPUESTOS Y ACCESORIOS MENORES</v>
      </c>
      <c r="J55" s="98" t="str">
        <f t="shared" si="4"/>
        <v>Posgrado</v>
      </c>
      <c r="K55" s="98" t="s">
        <v>394</v>
      </c>
      <c r="L55" s="98"/>
    </row>
    <row r="56" spans="3:12" ht="15.75" thickBot="1" x14ac:dyDescent="0.3">
      <c r="C56" s="102" t="s">
        <v>82</v>
      </c>
      <c r="D56" s="159"/>
      <c r="E56" s="104">
        <v>20</v>
      </c>
      <c r="F56" s="105">
        <f t="shared" si="3"/>
        <v>0</v>
      </c>
      <c r="G56" s="162"/>
      <c r="H56" s="106" t="s">
        <v>954</v>
      </c>
      <c r="I56" s="106" t="str">
        <f>VLOOKUP(H56,Presupuesto!$B$11:$C$565,2,0)</f>
        <v>OTROS RESPUESTOS Y ACCESORIOS MENORES</v>
      </c>
      <c r="J56" s="106" t="str">
        <f t="shared" si="4"/>
        <v>Posgrado</v>
      </c>
      <c r="K56" s="124" t="s">
        <v>393</v>
      </c>
      <c r="L56" s="124"/>
    </row>
    <row r="58" spans="3:12" ht="15.75" thickBot="1" x14ac:dyDescent="0.3"/>
    <row r="59" spans="3:12" ht="15.75" thickBot="1" x14ac:dyDescent="0.3">
      <c r="C59" s="29" t="s">
        <v>43</v>
      </c>
      <c r="D59" s="108">
        <f>SUM(F66:F79)</f>
        <v>0</v>
      </c>
      <c r="F59" s="70"/>
      <c r="G59" s="79"/>
      <c r="H59" s="70"/>
      <c r="I59" s="70"/>
    </row>
    <row r="60" spans="3:12" x14ac:dyDescent="0.25">
      <c r="C60" s="70"/>
      <c r="D60" s="31"/>
      <c r="E60" s="93"/>
      <c r="F60" s="93"/>
      <c r="G60" s="93"/>
      <c r="H60" s="76"/>
      <c r="I60" s="76"/>
      <c r="J60" s="76"/>
      <c r="K60" s="112"/>
    </row>
    <row r="61" spans="3:12" x14ac:dyDescent="0.25">
      <c r="C61" s="70"/>
      <c r="D61" s="31"/>
      <c r="E61" s="93"/>
      <c r="F61" s="93"/>
      <c r="G61" s="93"/>
      <c r="H61" s="76"/>
      <c r="I61" s="76"/>
      <c r="J61" s="76"/>
      <c r="K61" s="112"/>
    </row>
    <row r="62" spans="3:12" ht="15.75" x14ac:dyDescent="0.25">
      <c r="C62" s="202" t="s">
        <v>391</v>
      </c>
      <c r="D62" s="369"/>
      <c r="E62" s="93"/>
      <c r="F62" s="93"/>
      <c r="G62" s="93"/>
      <c r="H62" s="76"/>
      <c r="I62" s="76"/>
      <c r="J62" s="76"/>
      <c r="K62" s="112"/>
    </row>
    <row r="63" spans="3:12" ht="18.75" x14ac:dyDescent="0.25">
      <c r="C63" s="210" t="e">
        <f>IFERROR(VLOOKUP(D62,'1. Desarrollo e Innov. Curricu.'!$F:$G,2,FALSE),IFERROR(VLOOKUP(D62,'2. Investigación Científica'!$F:$G,2,FALSE),IFERROR(VLOOKUP(D62,'3. Vinculación Univ. Sociedad'!$F:$G,2,FALSE),IFERROR(VLOOKUP(D62,'4. Docencia y Profesorado Univ.'!$F:$G,2,FALSE),IFERROR(VLOOKUP(D62,'5. Estudiantes y Graduados'!$F:$G,2,FALSE),IFERROR(VLOOKUP(D62,'11. Gestion Administrativa'!$F:$G,2,FALSE),IFERROR(VLOOKUP(D62,'13. Gestión Académica'!$F:$G,2,FALSE),IFERROR(VLOOKUP(D62,'9. Asegura. de la Calid. y M'!$F:$G,2,FALSE),IFERROR(VLOOKUP(D62,'6. Gestión del Conocimiento'!$F:$G,2,FALSE),IFERROR(VLOOKUP(D62,'15. Gobernabilidad y Proceso...'!$F:$G,2,FALSE),IFERROR(VLOOKUP(D62,'12. Gestión del Talento Humano'!$F:$G,2,FALSE),IFERROR(VLOOKUP(D62,'14. Internacional... de la E.S.'!$F:$G,2,FALSE),IFERROR(VLOOKUP(D62,'10. Posgrado'!$F:$G,2,FALSE),IFERROR(VLOOKUP(D62,'16. Desa. del Sistema Educ.Sup.'!$F:$G,2,FALSE),IFERROR(VLOOKUP(D62,'8. Cultura de Inno. Insti...'!$F:$G,2,FALSE),VLOOKUP(D62,'7. Lo Esencial de la Reforma U.'!$F:$G,2,0))))))))))))))))</f>
        <v>#N/A</v>
      </c>
      <c r="D63" s="31"/>
      <c r="E63" s="93"/>
      <c r="F63" s="93"/>
      <c r="G63" s="93"/>
      <c r="H63" s="76"/>
      <c r="I63" s="76"/>
      <c r="J63" s="76"/>
      <c r="K63" s="112"/>
    </row>
    <row r="64" spans="3:12" x14ac:dyDescent="0.25">
      <c r="F64" s="93"/>
      <c r="G64" s="76"/>
      <c r="H64" s="76"/>
      <c r="I64" s="76"/>
    </row>
    <row r="65" spans="3:12" ht="30.75" thickBot="1" x14ac:dyDescent="0.3">
      <c r="C65" s="149" t="s">
        <v>44</v>
      </c>
      <c r="D65" s="149" t="s">
        <v>55</v>
      </c>
      <c r="E65" s="149" t="s">
        <v>57</v>
      </c>
      <c r="F65" s="150" t="s">
        <v>27</v>
      </c>
      <c r="G65" s="150" t="s">
        <v>130</v>
      </c>
      <c r="H65" s="149" t="s">
        <v>46</v>
      </c>
      <c r="I65" s="149" t="s">
        <v>131</v>
      </c>
      <c r="J65" s="149" t="s">
        <v>409</v>
      </c>
      <c r="K65" s="149" t="s">
        <v>410</v>
      </c>
      <c r="L65" s="149" t="s">
        <v>463</v>
      </c>
    </row>
    <row r="66" spans="3:12" ht="15.75" thickBot="1" x14ac:dyDescent="0.3">
      <c r="C66" s="305" t="s">
        <v>1338</v>
      </c>
      <c r="D66" s="158"/>
      <c r="E66" s="96">
        <f>HLOOKUP($C66,$CB$2:$CE$3,2,0)</f>
        <v>15000</v>
      </c>
      <c r="F66" s="97">
        <f>D66*E66</f>
        <v>0</v>
      </c>
      <c r="G66" s="165"/>
      <c r="H66" s="98" t="s">
        <v>1013</v>
      </c>
      <c r="I66" s="98" t="str">
        <f>VLOOKUP(H66,Presupuesto!$B$11:$C$565,2,0)</f>
        <v>EQUIPO DE COMPUTACION</v>
      </c>
      <c r="J66" s="218" t="s">
        <v>1453</v>
      </c>
      <c r="K66" s="98" t="s">
        <v>393</v>
      </c>
      <c r="L66" s="98"/>
    </row>
    <row r="67" spans="3:12" x14ac:dyDescent="0.25">
      <c r="C67" s="305" t="s">
        <v>1336</v>
      </c>
      <c r="D67" s="151"/>
      <c r="E67" s="96">
        <f>HLOOKUP($C67,$CB$2:$CE$3,2,0)</f>
        <v>35000</v>
      </c>
      <c r="F67" s="97">
        <f>D67*E67</f>
        <v>0</v>
      </c>
      <c r="G67" s="165"/>
      <c r="H67" s="101" t="s">
        <v>1013</v>
      </c>
      <c r="I67" s="101" t="str">
        <f>VLOOKUP(H67,Presupuesto!$B$11:$C$565,2,0)</f>
        <v>EQUIPO DE COMPUTACION</v>
      </c>
      <c r="J67" s="98" t="str">
        <f>$J$66</f>
        <v>Posgrado</v>
      </c>
      <c r="K67" s="98" t="s">
        <v>411</v>
      </c>
      <c r="L67" s="98"/>
    </row>
    <row r="68" spans="3:12" x14ac:dyDescent="0.25">
      <c r="C68" s="99" t="s">
        <v>73</v>
      </c>
      <c r="D68" s="151"/>
      <c r="E68" s="100">
        <v>4000</v>
      </c>
      <c r="F68" s="97">
        <f t="shared" ref="F68:F79" si="5">D68*E68</f>
        <v>0</v>
      </c>
      <c r="G68" s="165"/>
      <c r="H68" s="101" t="s">
        <v>985</v>
      </c>
      <c r="I68" s="101" t="str">
        <f>VLOOKUP(H68,Presupuesto!$B$11:$C$565,2,0)</f>
        <v>EQUIPOS VARIOS DE OFICINA</v>
      </c>
      <c r="J68" s="98" t="str">
        <f t="shared" ref="J68:J79" si="6">$J$66</f>
        <v>Posgrado</v>
      </c>
      <c r="K68" s="98" t="s">
        <v>394</v>
      </c>
      <c r="L68" s="98"/>
    </row>
    <row r="69" spans="3:12" x14ac:dyDescent="0.25">
      <c r="C69" s="99" t="s">
        <v>74</v>
      </c>
      <c r="D69" s="151"/>
      <c r="E69" s="100">
        <v>8000</v>
      </c>
      <c r="F69" s="97">
        <f t="shared" si="5"/>
        <v>0</v>
      </c>
      <c r="G69" s="165"/>
      <c r="H69" s="101" t="s">
        <v>1013</v>
      </c>
      <c r="I69" s="101" t="str">
        <f>VLOOKUP(H69,Presupuesto!$B$11:$C$565,2,0)</f>
        <v>EQUIPO DE COMPUTACION</v>
      </c>
      <c r="J69" s="98" t="str">
        <f t="shared" si="6"/>
        <v>Posgrado</v>
      </c>
      <c r="K69" s="98" t="s">
        <v>394</v>
      </c>
      <c r="L69" s="98"/>
    </row>
    <row r="70" spans="3:12" x14ac:dyDescent="0.25">
      <c r="C70" s="99" t="s">
        <v>75</v>
      </c>
      <c r="D70" s="151"/>
      <c r="E70" s="100">
        <v>5000</v>
      </c>
      <c r="F70" s="97">
        <f t="shared" si="5"/>
        <v>0</v>
      </c>
      <c r="G70" s="165"/>
      <c r="H70" s="101" t="s">
        <v>1013</v>
      </c>
      <c r="I70" s="101" t="str">
        <f>VLOOKUP(H70,Presupuesto!$B$11:$C$565,2,0)</f>
        <v>EQUIPO DE COMPUTACION</v>
      </c>
      <c r="J70" s="98" t="str">
        <f t="shared" si="6"/>
        <v>Posgrado</v>
      </c>
      <c r="K70" s="98" t="s">
        <v>394</v>
      </c>
      <c r="L70" s="98"/>
    </row>
    <row r="71" spans="3:12" x14ac:dyDescent="0.25">
      <c r="C71" s="99" t="s">
        <v>35</v>
      </c>
      <c r="D71" s="151"/>
      <c r="E71" s="100">
        <v>13000</v>
      </c>
      <c r="F71" s="97">
        <f t="shared" si="5"/>
        <v>0</v>
      </c>
      <c r="G71" s="165"/>
      <c r="H71" s="101" t="s">
        <v>999</v>
      </c>
      <c r="I71" s="101" t="str">
        <f>VLOOKUP(H71,Presupuesto!$B$11:$C$565,2,0)</f>
        <v>EQUIPO DE TRANSPORTE TRACCION Y ELEVACION</v>
      </c>
      <c r="J71" s="98" t="str">
        <f t="shared" si="6"/>
        <v>Posgrado</v>
      </c>
      <c r="K71" s="98" t="s">
        <v>394</v>
      </c>
      <c r="L71" s="98"/>
    </row>
    <row r="72" spans="3:12" x14ac:dyDescent="0.25">
      <c r="C72" s="99" t="s">
        <v>76</v>
      </c>
      <c r="D72" s="151"/>
      <c r="E72" s="100">
        <v>15000</v>
      </c>
      <c r="F72" s="97">
        <f t="shared" si="5"/>
        <v>0</v>
      </c>
      <c r="G72" s="165"/>
      <c r="H72" s="101" t="s">
        <v>999</v>
      </c>
      <c r="I72" s="101" t="str">
        <f>VLOOKUP(H72,Presupuesto!$B$11:$C$565,2,0)</f>
        <v>EQUIPO DE TRANSPORTE TRACCION Y ELEVACION</v>
      </c>
      <c r="J72" s="98" t="str">
        <f t="shared" si="6"/>
        <v>Posgrado</v>
      </c>
      <c r="K72" s="98" t="s">
        <v>394</v>
      </c>
      <c r="L72" s="98"/>
    </row>
    <row r="73" spans="3:12" x14ac:dyDescent="0.25">
      <c r="C73" s="99" t="s">
        <v>77</v>
      </c>
      <c r="D73" s="151"/>
      <c r="E73" s="100">
        <v>10000</v>
      </c>
      <c r="F73" s="97">
        <f t="shared" si="5"/>
        <v>0</v>
      </c>
      <c r="G73" s="165"/>
      <c r="H73" s="101" t="s">
        <v>999</v>
      </c>
      <c r="I73" s="101" t="str">
        <f>VLOOKUP(H73,Presupuesto!$B$11:$C$565,2,0)</f>
        <v>EQUIPO DE TRANSPORTE TRACCION Y ELEVACION</v>
      </c>
      <c r="J73" s="98" t="str">
        <f t="shared" si="6"/>
        <v>Posgrado</v>
      </c>
      <c r="K73" s="98" t="s">
        <v>402</v>
      </c>
      <c r="L73" s="98"/>
    </row>
    <row r="74" spans="3:12" x14ac:dyDescent="0.25">
      <c r="C74" s="99" t="s">
        <v>78</v>
      </c>
      <c r="D74" s="151"/>
      <c r="E74" s="100">
        <v>10000</v>
      </c>
      <c r="F74" s="97">
        <f t="shared" si="5"/>
        <v>0</v>
      </c>
      <c r="G74" s="165"/>
      <c r="H74" s="101" t="s">
        <v>1045</v>
      </c>
      <c r="I74" s="101" t="str">
        <f>VLOOKUP(H74,Presupuesto!$B$11:$C$565,2,0)</f>
        <v>APLICACIONES INFORMATICAS</v>
      </c>
      <c r="J74" s="98" t="str">
        <f t="shared" si="6"/>
        <v>Posgrado</v>
      </c>
      <c r="K74" s="98" t="s">
        <v>398</v>
      </c>
      <c r="L74" s="98"/>
    </row>
    <row r="75" spans="3:12" x14ac:dyDescent="0.25">
      <c r="C75" s="109" t="s">
        <v>79</v>
      </c>
      <c r="D75" s="151"/>
      <c r="E75" s="100">
        <v>2000</v>
      </c>
      <c r="F75" s="97">
        <f t="shared" si="5"/>
        <v>0</v>
      </c>
      <c r="G75" s="165"/>
      <c r="H75" s="110" t="s">
        <v>1013</v>
      </c>
      <c r="I75" s="110" t="str">
        <f>VLOOKUP(H75,Presupuesto!$B$11:$C$565,2,0)</f>
        <v>EQUIPO DE COMPUTACION</v>
      </c>
      <c r="J75" s="98" t="str">
        <f t="shared" si="6"/>
        <v>Posgrado</v>
      </c>
      <c r="K75" s="98" t="s">
        <v>394</v>
      </c>
      <c r="L75" s="98"/>
    </row>
    <row r="76" spans="3:12" x14ac:dyDescent="0.25">
      <c r="C76" s="109" t="s">
        <v>1481</v>
      </c>
      <c r="D76" s="151"/>
      <c r="E76" s="100">
        <v>1500</v>
      </c>
      <c r="F76" s="97">
        <f t="shared" si="5"/>
        <v>0</v>
      </c>
      <c r="G76" s="165"/>
      <c r="H76" s="110" t="s">
        <v>945</v>
      </c>
      <c r="I76" s="110" t="str">
        <f>VLOOKUP(H76,Presupuesto!$B$11:$C$565,2,0)</f>
        <v>UTILES Y MATERIALES ELECTRICOS</v>
      </c>
      <c r="J76" s="98" t="str">
        <f t="shared" si="6"/>
        <v>Posgrado</v>
      </c>
      <c r="K76" s="98" t="s">
        <v>394</v>
      </c>
      <c r="L76" s="98"/>
    </row>
    <row r="77" spans="3:12" x14ac:dyDescent="0.25">
      <c r="C77" s="109" t="s">
        <v>80</v>
      </c>
      <c r="D77" s="151"/>
      <c r="E77" s="100">
        <v>1500</v>
      </c>
      <c r="F77" s="97">
        <f t="shared" si="5"/>
        <v>0</v>
      </c>
      <c r="G77" s="165"/>
      <c r="H77" s="110" t="s">
        <v>1013</v>
      </c>
      <c r="I77" s="110" t="str">
        <f>VLOOKUP(H77,Presupuesto!$B$11:$C$565,2,0)</f>
        <v>EQUIPO DE COMPUTACION</v>
      </c>
      <c r="J77" s="98" t="str">
        <f t="shared" si="6"/>
        <v>Posgrado</v>
      </c>
      <c r="K77" s="98" t="s">
        <v>394</v>
      </c>
      <c r="L77" s="98"/>
    </row>
    <row r="78" spans="3:12" x14ac:dyDescent="0.25">
      <c r="C78" s="109" t="s">
        <v>81</v>
      </c>
      <c r="D78" s="151"/>
      <c r="E78" s="100">
        <v>500</v>
      </c>
      <c r="F78" s="97">
        <f t="shared" si="5"/>
        <v>0</v>
      </c>
      <c r="G78" s="165"/>
      <c r="H78" s="110" t="s">
        <v>954</v>
      </c>
      <c r="I78" s="110" t="str">
        <f>VLOOKUP(H78,Presupuesto!$B$11:$C$565,2,0)</f>
        <v>OTROS RESPUESTOS Y ACCESORIOS MENORES</v>
      </c>
      <c r="J78" s="98" t="str">
        <f t="shared" si="6"/>
        <v>Posgrado</v>
      </c>
      <c r="K78" s="98" t="s">
        <v>394</v>
      </c>
      <c r="L78" s="98"/>
    </row>
    <row r="79" spans="3:12" ht="15.75" thickBot="1" x14ac:dyDescent="0.3">
      <c r="C79" s="102" t="s">
        <v>82</v>
      </c>
      <c r="D79" s="159"/>
      <c r="E79" s="104">
        <v>20</v>
      </c>
      <c r="F79" s="105">
        <f t="shared" si="5"/>
        <v>0</v>
      </c>
      <c r="G79" s="162"/>
      <c r="H79" s="106" t="s">
        <v>954</v>
      </c>
      <c r="I79" s="106" t="str">
        <f>VLOOKUP(H79,Presupuesto!$B$11:$C$565,2,0)</f>
        <v>OTROS RESPUESTOS Y ACCESORIOS MENORES</v>
      </c>
      <c r="J79" s="106" t="str">
        <f t="shared" si="6"/>
        <v>Posgrado</v>
      </c>
      <c r="K79" s="124" t="s">
        <v>393</v>
      </c>
      <c r="L79" s="124"/>
    </row>
    <row r="80" spans="3:12" x14ac:dyDescent="0.25">
      <c r="F80" s="93"/>
      <c r="G80" s="76"/>
      <c r="H80" s="76"/>
      <c r="I80" s="76"/>
    </row>
    <row r="81" spans="3:12" ht="15.75" thickBot="1" x14ac:dyDescent="0.3"/>
    <row r="82" spans="3:12" ht="15.75" thickBot="1" x14ac:dyDescent="0.3">
      <c r="C82" s="29" t="s">
        <v>43</v>
      </c>
      <c r="D82" s="108">
        <f>SUM(F89:F102)</f>
        <v>0</v>
      </c>
      <c r="F82" s="70"/>
      <c r="G82" s="79"/>
      <c r="H82" s="70"/>
      <c r="I82" s="70"/>
    </row>
    <row r="83" spans="3:12" x14ac:dyDescent="0.25">
      <c r="C83" s="70"/>
      <c r="D83" s="31"/>
      <c r="E83" s="93"/>
      <c r="F83" s="93"/>
      <c r="G83" s="93"/>
      <c r="H83" s="76"/>
      <c r="I83" s="76"/>
      <c r="J83" s="76"/>
      <c r="K83" s="112"/>
    </row>
    <row r="84" spans="3:12" x14ac:dyDescent="0.25">
      <c r="C84" s="70"/>
      <c r="D84" s="31"/>
      <c r="E84" s="93"/>
      <c r="F84" s="93"/>
      <c r="G84" s="93"/>
      <c r="H84" s="76"/>
      <c r="I84" s="76"/>
      <c r="J84" s="76"/>
      <c r="K84" s="112"/>
    </row>
    <row r="85" spans="3:12" ht="15.75" x14ac:dyDescent="0.25">
      <c r="C85" s="202" t="s">
        <v>391</v>
      </c>
      <c r="D85" s="369"/>
      <c r="E85" s="93"/>
      <c r="F85" s="93"/>
      <c r="G85" s="93"/>
      <c r="H85" s="76"/>
      <c r="I85" s="76"/>
      <c r="J85" s="76"/>
      <c r="K85" s="112"/>
    </row>
    <row r="86" spans="3:12" ht="18.75" x14ac:dyDescent="0.25">
      <c r="C86" s="210" t="e">
        <f>IFERROR(VLOOKUP(D85,'1. Desarrollo e Innov. Curricu.'!$F:$G,2,FALSE),IFERROR(VLOOKUP(D85,'2. Investigación Científica'!$F:$G,2,FALSE),IFERROR(VLOOKUP(D85,'3. Vinculación Univ. Sociedad'!$F:$G,2,FALSE),IFERROR(VLOOKUP(D85,'4. Docencia y Profesorado Univ.'!$F:$G,2,FALSE),IFERROR(VLOOKUP(D85,'5. Estudiantes y Graduados'!$F:$G,2,FALSE),IFERROR(VLOOKUP(D85,'11. Gestion Administrativa'!$F:$G,2,FALSE),IFERROR(VLOOKUP(D85,'13. Gestión Académica'!$F:$G,2,FALSE),IFERROR(VLOOKUP(D85,'9. Asegura. de la Calid. y M'!$F:$G,2,FALSE),IFERROR(VLOOKUP(D85,'6. Gestión del Conocimiento'!$F:$G,2,FALSE),IFERROR(VLOOKUP(D85,'15. Gobernabilidad y Proceso...'!$F:$G,2,FALSE),IFERROR(VLOOKUP(D85,'12. Gestión del Talento Humano'!$F:$G,2,FALSE),IFERROR(VLOOKUP(D85,'14. Internacional... de la E.S.'!$F:$G,2,FALSE),IFERROR(VLOOKUP(D85,'10. Posgrado'!$F:$G,2,FALSE),IFERROR(VLOOKUP(D85,'16. Desa. del Sistema Educ.Sup.'!$F:$G,2,FALSE),IFERROR(VLOOKUP(D85,'8. Cultura de Inno. Insti...'!$F:$G,2,FALSE),VLOOKUP(D85,'7. Lo Esencial de la Reforma U.'!$F:$G,2,0))))))))))))))))</f>
        <v>#N/A</v>
      </c>
      <c r="D86" s="31"/>
      <c r="E86" s="93"/>
      <c r="F86" s="93"/>
      <c r="G86" s="93"/>
      <c r="H86" s="76"/>
      <c r="I86" s="76"/>
      <c r="J86" s="76"/>
      <c r="K86" s="112"/>
    </row>
    <row r="87" spans="3:12" x14ac:dyDescent="0.25">
      <c r="F87" s="93"/>
      <c r="G87" s="76"/>
      <c r="H87" s="76"/>
      <c r="I87" s="76"/>
    </row>
    <row r="88" spans="3:12" ht="30.75" thickBot="1" x14ac:dyDescent="0.3">
      <c r="C88" s="149" t="s">
        <v>44</v>
      </c>
      <c r="D88" s="149" t="s">
        <v>55</v>
      </c>
      <c r="E88" s="149" t="s">
        <v>57</v>
      </c>
      <c r="F88" s="150" t="s">
        <v>27</v>
      </c>
      <c r="G88" s="150" t="s">
        <v>130</v>
      </c>
      <c r="H88" s="149" t="s">
        <v>46</v>
      </c>
      <c r="I88" s="149" t="s">
        <v>131</v>
      </c>
      <c r="J88" s="149" t="s">
        <v>409</v>
      </c>
      <c r="K88" s="149" t="s">
        <v>410</v>
      </c>
      <c r="L88" s="149" t="s">
        <v>463</v>
      </c>
    </row>
    <row r="89" spans="3:12" ht="15.75" thickBot="1" x14ac:dyDescent="0.3">
      <c r="C89" s="305" t="s">
        <v>1338</v>
      </c>
      <c r="D89" s="158"/>
      <c r="E89" s="96">
        <f>HLOOKUP($C89,$CB$2:$CE$3,2,0)</f>
        <v>15000</v>
      </c>
      <c r="F89" s="97">
        <f>D89*E89</f>
        <v>0</v>
      </c>
      <c r="G89" s="165"/>
      <c r="H89" s="98" t="s">
        <v>1013</v>
      </c>
      <c r="I89" s="98" t="str">
        <f>VLOOKUP(H89,Presupuesto!$B$11:$C$565,2,0)</f>
        <v>EQUIPO DE COMPUTACION</v>
      </c>
      <c r="J89" s="218" t="s">
        <v>1453</v>
      </c>
      <c r="K89" s="98" t="s">
        <v>393</v>
      </c>
      <c r="L89" s="98"/>
    </row>
    <row r="90" spans="3:12" x14ac:dyDescent="0.25">
      <c r="C90" s="305" t="s">
        <v>1336</v>
      </c>
      <c r="D90" s="151"/>
      <c r="E90" s="96">
        <f>HLOOKUP($C90,$CB$2:$CE$3,2,0)</f>
        <v>35000</v>
      </c>
      <c r="F90" s="97">
        <f>D90*E90</f>
        <v>0</v>
      </c>
      <c r="G90" s="165"/>
      <c r="H90" s="101" t="s">
        <v>1013</v>
      </c>
      <c r="I90" s="101" t="str">
        <f>VLOOKUP(H90,Presupuesto!$B$11:$C$565,2,0)</f>
        <v>EQUIPO DE COMPUTACION</v>
      </c>
      <c r="J90" s="98" t="str">
        <f>$J$89</f>
        <v>Posgrado</v>
      </c>
      <c r="K90" s="98" t="s">
        <v>411</v>
      </c>
      <c r="L90" s="98"/>
    </row>
    <row r="91" spans="3:12" x14ac:dyDescent="0.25">
      <c r="C91" s="99" t="s">
        <v>73</v>
      </c>
      <c r="D91" s="151"/>
      <c r="E91" s="100">
        <v>4000</v>
      </c>
      <c r="F91" s="97">
        <f t="shared" ref="F91:F102" si="7">D91*E91</f>
        <v>0</v>
      </c>
      <c r="G91" s="165"/>
      <c r="H91" s="101" t="s">
        <v>985</v>
      </c>
      <c r="I91" s="101" t="str">
        <f>VLOOKUP(H91,Presupuesto!$B$11:$C$565,2,0)</f>
        <v>EQUIPOS VARIOS DE OFICINA</v>
      </c>
      <c r="J91" s="98" t="str">
        <f t="shared" ref="J91:J102" si="8">$J$89</f>
        <v>Posgrado</v>
      </c>
      <c r="K91" s="98" t="s">
        <v>394</v>
      </c>
      <c r="L91" s="98"/>
    </row>
    <row r="92" spans="3:12" x14ac:dyDescent="0.25">
      <c r="C92" s="99" t="s">
        <v>74</v>
      </c>
      <c r="D92" s="151"/>
      <c r="E92" s="100">
        <v>8000</v>
      </c>
      <c r="F92" s="97">
        <f t="shared" si="7"/>
        <v>0</v>
      </c>
      <c r="G92" s="165"/>
      <c r="H92" s="101" t="s">
        <v>1013</v>
      </c>
      <c r="I92" s="101" t="str">
        <f>VLOOKUP(H92,Presupuesto!$B$11:$C$565,2,0)</f>
        <v>EQUIPO DE COMPUTACION</v>
      </c>
      <c r="J92" s="98" t="str">
        <f t="shared" si="8"/>
        <v>Posgrado</v>
      </c>
      <c r="K92" s="98" t="s">
        <v>394</v>
      </c>
      <c r="L92" s="98"/>
    </row>
    <row r="93" spans="3:12" x14ac:dyDescent="0.25">
      <c r="C93" s="99" t="s">
        <v>75</v>
      </c>
      <c r="D93" s="151"/>
      <c r="E93" s="100">
        <v>5000</v>
      </c>
      <c r="F93" s="97">
        <f t="shared" si="7"/>
        <v>0</v>
      </c>
      <c r="G93" s="165"/>
      <c r="H93" s="101" t="s">
        <v>1013</v>
      </c>
      <c r="I93" s="101" t="str">
        <f>VLOOKUP(H93,Presupuesto!$B$11:$C$565,2,0)</f>
        <v>EQUIPO DE COMPUTACION</v>
      </c>
      <c r="J93" s="98" t="str">
        <f t="shared" si="8"/>
        <v>Posgrado</v>
      </c>
      <c r="K93" s="98" t="s">
        <v>394</v>
      </c>
      <c r="L93" s="98"/>
    </row>
    <row r="94" spans="3:12" x14ac:dyDescent="0.25">
      <c r="C94" s="99" t="s">
        <v>35</v>
      </c>
      <c r="D94" s="151"/>
      <c r="E94" s="100">
        <v>13000</v>
      </c>
      <c r="F94" s="97">
        <f t="shared" si="7"/>
        <v>0</v>
      </c>
      <c r="G94" s="165"/>
      <c r="H94" s="101" t="s">
        <v>999</v>
      </c>
      <c r="I94" s="101" t="str">
        <f>VLOOKUP(H94,Presupuesto!$B$11:$C$565,2,0)</f>
        <v>EQUIPO DE TRANSPORTE TRACCION Y ELEVACION</v>
      </c>
      <c r="J94" s="98" t="str">
        <f t="shared" si="8"/>
        <v>Posgrado</v>
      </c>
      <c r="K94" s="98" t="s">
        <v>394</v>
      </c>
      <c r="L94" s="98"/>
    </row>
    <row r="95" spans="3:12" x14ac:dyDescent="0.25">
      <c r="C95" s="99" t="s">
        <v>76</v>
      </c>
      <c r="D95" s="151"/>
      <c r="E95" s="100">
        <v>15000</v>
      </c>
      <c r="F95" s="97">
        <f t="shared" si="7"/>
        <v>0</v>
      </c>
      <c r="G95" s="165"/>
      <c r="H95" s="101" t="s">
        <v>999</v>
      </c>
      <c r="I95" s="101" t="str">
        <f>VLOOKUP(H95,Presupuesto!$B$11:$C$565,2,0)</f>
        <v>EQUIPO DE TRANSPORTE TRACCION Y ELEVACION</v>
      </c>
      <c r="J95" s="98" t="str">
        <f t="shared" si="8"/>
        <v>Posgrado</v>
      </c>
      <c r="K95" s="98" t="s">
        <v>394</v>
      </c>
      <c r="L95" s="98"/>
    </row>
    <row r="96" spans="3:12" x14ac:dyDescent="0.25">
      <c r="C96" s="99" t="s">
        <v>77</v>
      </c>
      <c r="D96" s="151"/>
      <c r="E96" s="100">
        <v>10000</v>
      </c>
      <c r="F96" s="97">
        <f t="shared" si="7"/>
        <v>0</v>
      </c>
      <c r="G96" s="165"/>
      <c r="H96" s="101" t="s">
        <v>999</v>
      </c>
      <c r="I96" s="101" t="str">
        <f>VLOOKUP(H96,Presupuesto!$B$11:$C$565,2,0)</f>
        <v>EQUIPO DE TRANSPORTE TRACCION Y ELEVACION</v>
      </c>
      <c r="J96" s="98" t="str">
        <f t="shared" si="8"/>
        <v>Posgrado</v>
      </c>
      <c r="K96" s="98" t="s">
        <v>402</v>
      </c>
      <c r="L96" s="98"/>
    </row>
    <row r="97" spans="3:12" x14ac:dyDescent="0.25">
      <c r="C97" s="99" t="s">
        <v>78</v>
      </c>
      <c r="D97" s="151"/>
      <c r="E97" s="100">
        <v>10000</v>
      </c>
      <c r="F97" s="97">
        <f t="shared" si="7"/>
        <v>0</v>
      </c>
      <c r="G97" s="165"/>
      <c r="H97" s="101" t="s">
        <v>1045</v>
      </c>
      <c r="I97" s="101" t="str">
        <f>VLOOKUP(H97,Presupuesto!$B$11:$C$565,2,0)</f>
        <v>APLICACIONES INFORMATICAS</v>
      </c>
      <c r="J97" s="98" t="str">
        <f t="shared" si="8"/>
        <v>Posgrado</v>
      </c>
      <c r="K97" s="98" t="s">
        <v>398</v>
      </c>
      <c r="L97" s="98"/>
    </row>
    <row r="98" spans="3:12" x14ac:dyDescent="0.25">
      <c r="C98" s="109" t="s">
        <v>79</v>
      </c>
      <c r="D98" s="151"/>
      <c r="E98" s="100">
        <v>2000</v>
      </c>
      <c r="F98" s="97">
        <f t="shared" si="7"/>
        <v>0</v>
      </c>
      <c r="G98" s="165"/>
      <c r="H98" s="110" t="s">
        <v>1013</v>
      </c>
      <c r="I98" s="110" t="str">
        <f>VLOOKUP(H98,Presupuesto!$B$11:$C$565,2,0)</f>
        <v>EQUIPO DE COMPUTACION</v>
      </c>
      <c r="J98" s="98" t="str">
        <f t="shared" si="8"/>
        <v>Posgrado</v>
      </c>
      <c r="K98" s="98" t="s">
        <v>394</v>
      </c>
      <c r="L98" s="98"/>
    </row>
    <row r="99" spans="3:12" x14ac:dyDescent="0.25">
      <c r="C99" s="109" t="s">
        <v>1481</v>
      </c>
      <c r="D99" s="151"/>
      <c r="E99" s="100">
        <v>1500</v>
      </c>
      <c r="F99" s="97">
        <f t="shared" si="7"/>
        <v>0</v>
      </c>
      <c r="G99" s="165"/>
      <c r="H99" s="110" t="s">
        <v>945</v>
      </c>
      <c r="I99" s="110" t="str">
        <f>VLOOKUP(H99,Presupuesto!$B$11:$C$565,2,0)</f>
        <v>UTILES Y MATERIALES ELECTRICOS</v>
      </c>
      <c r="J99" s="98" t="str">
        <f t="shared" si="8"/>
        <v>Posgrado</v>
      </c>
      <c r="K99" s="98" t="s">
        <v>394</v>
      </c>
      <c r="L99" s="98"/>
    </row>
    <row r="100" spans="3:12" x14ac:dyDescent="0.25">
      <c r="C100" s="109" t="s">
        <v>80</v>
      </c>
      <c r="D100" s="151"/>
      <c r="E100" s="100">
        <v>1500</v>
      </c>
      <c r="F100" s="97">
        <f t="shared" si="7"/>
        <v>0</v>
      </c>
      <c r="G100" s="165"/>
      <c r="H100" s="110" t="s">
        <v>1013</v>
      </c>
      <c r="I100" s="110" t="str">
        <f>VLOOKUP(H100,Presupuesto!$B$11:$C$565,2,0)</f>
        <v>EQUIPO DE COMPUTACION</v>
      </c>
      <c r="J100" s="98" t="str">
        <f t="shared" si="8"/>
        <v>Posgrado</v>
      </c>
      <c r="K100" s="98" t="s">
        <v>394</v>
      </c>
      <c r="L100" s="98"/>
    </row>
    <row r="101" spans="3:12" x14ac:dyDescent="0.25">
      <c r="C101" s="109" t="s">
        <v>81</v>
      </c>
      <c r="D101" s="151"/>
      <c r="E101" s="100">
        <v>500</v>
      </c>
      <c r="F101" s="97">
        <f t="shared" si="7"/>
        <v>0</v>
      </c>
      <c r="G101" s="165"/>
      <c r="H101" s="110" t="s">
        <v>954</v>
      </c>
      <c r="I101" s="110" t="str">
        <f>VLOOKUP(H101,Presupuesto!$B$11:$C$565,2,0)</f>
        <v>OTROS RESPUESTOS Y ACCESORIOS MENORES</v>
      </c>
      <c r="J101" s="98" t="str">
        <f t="shared" si="8"/>
        <v>Posgrado</v>
      </c>
      <c r="K101" s="98" t="s">
        <v>394</v>
      </c>
      <c r="L101" s="98"/>
    </row>
    <row r="102" spans="3:12" ht="15.75" thickBot="1" x14ac:dyDescent="0.3">
      <c r="C102" s="102" t="s">
        <v>82</v>
      </c>
      <c r="D102" s="159"/>
      <c r="E102" s="104">
        <v>20</v>
      </c>
      <c r="F102" s="105">
        <f t="shared" si="7"/>
        <v>0</v>
      </c>
      <c r="G102" s="162"/>
      <c r="H102" s="106" t="s">
        <v>954</v>
      </c>
      <c r="I102" s="106" t="str">
        <f>VLOOKUP(H102,Presupuesto!$B$11:$C$565,2,0)</f>
        <v>OTROS RESPUESTOS Y ACCESORIOS MENORES</v>
      </c>
      <c r="J102" s="106" t="str">
        <f t="shared" si="8"/>
        <v>Posgrado</v>
      </c>
      <c r="K102" s="124" t="s">
        <v>393</v>
      </c>
      <c r="L102" s="124"/>
    </row>
    <row r="104" spans="3:12" ht="15.75" thickBot="1" x14ac:dyDescent="0.3"/>
    <row r="105" spans="3:12" ht="15.75" thickBot="1" x14ac:dyDescent="0.3">
      <c r="C105" s="29" t="s">
        <v>43</v>
      </c>
      <c r="D105" s="108">
        <f>SUM(F112:F125)</f>
        <v>0</v>
      </c>
      <c r="F105" s="70"/>
      <c r="G105" s="79"/>
      <c r="H105" s="70"/>
      <c r="I105" s="70"/>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x14ac:dyDescent="0.25">
      <c r="F110" s="93"/>
      <c r="G110" s="76"/>
      <c r="H110" s="76"/>
      <c r="I110" s="76"/>
    </row>
    <row r="111" spans="3:12" ht="30.75" thickBot="1" x14ac:dyDescent="0.3">
      <c r="C111" s="149" t="s">
        <v>44</v>
      </c>
      <c r="D111" s="149" t="s">
        <v>55</v>
      </c>
      <c r="E111" s="149" t="s">
        <v>57</v>
      </c>
      <c r="F111" s="150" t="s">
        <v>27</v>
      </c>
      <c r="G111" s="150" t="s">
        <v>130</v>
      </c>
      <c r="H111" s="149" t="s">
        <v>46</v>
      </c>
      <c r="I111" s="149" t="s">
        <v>131</v>
      </c>
      <c r="J111" s="149" t="s">
        <v>409</v>
      </c>
      <c r="K111" s="149" t="s">
        <v>410</v>
      </c>
      <c r="L111" s="149" t="s">
        <v>463</v>
      </c>
    </row>
    <row r="112" spans="3:12" ht="15.75" thickBot="1" x14ac:dyDescent="0.3">
      <c r="C112" s="305" t="s">
        <v>1338</v>
      </c>
      <c r="D112" s="158"/>
      <c r="E112" s="96">
        <f>HLOOKUP($C112,$CB$2:$CE$3,2,0)</f>
        <v>15000</v>
      </c>
      <c r="F112" s="97">
        <f>D112*E112</f>
        <v>0</v>
      </c>
      <c r="G112" s="165"/>
      <c r="H112" s="98" t="s">
        <v>1013</v>
      </c>
      <c r="I112" s="98" t="str">
        <f>VLOOKUP(H112,Presupuesto!$B$11:$C$565,2,0)</f>
        <v>EQUIPO DE COMPUTACION</v>
      </c>
      <c r="J112" s="218" t="s">
        <v>1513</v>
      </c>
      <c r="K112" s="98" t="s">
        <v>393</v>
      </c>
      <c r="L112" s="98"/>
    </row>
    <row r="113" spans="3:12" x14ac:dyDescent="0.25">
      <c r="C113" s="305" t="s">
        <v>1336</v>
      </c>
      <c r="D113" s="151"/>
      <c r="E113" s="96">
        <f>HLOOKUP($C113,$CB$2:$CE$3,2,0)</f>
        <v>35000</v>
      </c>
      <c r="F113" s="97">
        <f>D113*E113</f>
        <v>0</v>
      </c>
      <c r="G113" s="165"/>
      <c r="H113" s="101" t="s">
        <v>1013</v>
      </c>
      <c r="I113" s="101" t="str">
        <f>VLOOKUP(H113,Presupuesto!$B$11:$C$565,2,0)</f>
        <v>EQUIPO DE COMPUTACION</v>
      </c>
      <c r="J113" s="98" t="str">
        <f>$J$112</f>
        <v>Gestión Tecnologías de Información y Comunicación</v>
      </c>
      <c r="K113" s="98" t="s">
        <v>411</v>
      </c>
      <c r="L113" s="98"/>
    </row>
    <row r="114" spans="3:12" x14ac:dyDescent="0.25">
      <c r="C114" s="99" t="s">
        <v>73</v>
      </c>
      <c r="D114" s="151"/>
      <c r="E114" s="100">
        <v>4000</v>
      </c>
      <c r="F114" s="97">
        <f t="shared" ref="F114:F125" si="9">D114*E114</f>
        <v>0</v>
      </c>
      <c r="G114" s="165"/>
      <c r="H114" s="101" t="s">
        <v>985</v>
      </c>
      <c r="I114" s="101" t="str">
        <f>VLOOKUP(H114,Presupuesto!$B$11:$C$565,2,0)</f>
        <v>EQUIPOS VARIOS DE OFICINA</v>
      </c>
      <c r="J114" s="98" t="str">
        <f t="shared" ref="J114:J125" si="10">$J$112</f>
        <v>Gestión Tecnologías de Información y Comunicación</v>
      </c>
      <c r="K114" s="98" t="s">
        <v>394</v>
      </c>
      <c r="L114" s="98"/>
    </row>
    <row r="115" spans="3:12" x14ac:dyDescent="0.25">
      <c r="C115" s="99" t="s">
        <v>74</v>
      </c>
      <c r="D115" s="151"/>
      <c r="E115" s="100">
        <v>8000</v>
      </c>
      <c r="F115" s="97">
        <f t="shared" si="9"/>
        <v>0</v>
      </c>
      <c r="G115" s="165"/>
      <c r="H115" s="101" t="s">
        <v>1013</v>
      </c>
      <c r="I115" s="101" t="str">
        <f>VLOOKUP(H115,Presupuesto!$B$11:$C$565,2,0)</f>
        <v>EQUIPO DE COMPUTACION</v>
      </c>
      <c r="J115" s="98" t="str">
        <f t="shared" si="10"/>
        <v>Gestión Tecnologías de Información y Comunicación</v>
      </c>
      <c r="K115" s="98" t="s">
        <v>394</v>
      </c>
      <c r="L115" s="98"/>
    </row>
    <row r="116" spans="3:12" x14ac:dyDescent="0.25">
      <c r="C116" s="99" t="s">
        <v>75</v>
      </c>
      <c r="D116" s="151"/>
      <c r="E116" s="100">
        <v>5000</v>
      </c>
      <c r="F116" s="97">
        <f t="shared" si="9"/>
        <v>0</v>
      </c>
      <c r="G116" s="165"/>
      <c r="H116" s="101" t="s">
        <v>1013</v>
      </c>
      <c r="I116" s="101" t="str">
        <f>VLOOKUP(H116,Presupuesto!$B$11:$C$565,2,0)</f>
        <v>EQUIPO DE COMPUTACION</v>
      </c>
      <c r="J116" s="98" t="str">
        <f t="shared" si="10"/>
        <v>Gestión Tecnologías de Información y Comunicación</v>
      </c>
      <c r="K116" s="98" t="s">
        <v>394</v>
      </c>
      <c r="L116" s="98"/>
    </row>
    <row r="117" spans="3:12" x14ac:dyDescent="0.25">
      <c r="C117" s="99" t="s">
        <v>35</v>
      </c>
      <c r="D117" s="151"/>
      <c r="E117" s="100">
        <v>13000</v>
      </c>
      <c r="F117" s="97">
        <f t="shared" si="9"/>
        <v>0</v>
      </c>
      <c r="G117" s="165"/>
      <c r="H117" s="101" t="s">
        <v>999</v>
      </c>
      <c r="I117" s="101" t="str">
        <f>VLOOKUP(H117,Presupuesto!$B$11:$C$565,2,0)</f>
        <v>EQUIPO DE TRANSPORTE TRACCION Y ELEVACION</v>
      </c>
      <c r="J117" s="98" t="str">
        <f t="shared" si="10"/>
        <v>Gestión Tecnologías de Información y Comunicación</v>
      </c>
      <c r="K117" s="98" t="s">
        <v>394</v>
      </c>
      <c r="L117" s="98"/>
    </row>
    <row r="118" spans="3:12" x14ac:dyDescent="0.25">
      <c r="C118" s="99" t="s">
        <v>76</v>
      </c>
      <c r="D118" s="151"/>
      <c r="E118" s="100">
        <v>15000</v>
      </c>
      <c r="F118" s="97">
        <f t="shared" si="9"/>
        <v>0</v>
      </c>
      <c r="G118" s="165"/>
      <c r="H118" s="101" t="s">
        <v>999</v>
      </c>
      <c r="I118" s="101" t="str">
        <f>VLOOKUP(H118,Presupuesto!$B$11:$C$565,2,0)</f>
        <v>EQUIPO DE TRANSPORTE TRACCION Y ELEVACION</v>
      </c>
      <c r="J118" s="98" t="str">
        <f t="shared" si="10"/>
        <v>Gestión Tecnologías de Información y Comunicación</v>
      </c>
      <c r="K118" s="98" t="s">
        <v>394</v>
      </c>
      <c r="L118" s="98"/>
    </row>
    <row r="119" spans="3:12" x14ac:dyDescent="0.25">
      <c r="C119" s="99" t="s">
        <v>77</v>
      </c>
      <c r="D119" s="151"/>
      <c r="E119" s="100">
        <v>10000</v>
      </c>
      <c r="F119" s="97">
        <f t="shared" si="9"/>
        <v>0</v>
      </c>
      <c r="G119" s="165"/>
      <c r="H119" s="101" t="s">
        <v>999</v>
      </c>
      <c r="I119" s="101" t="str">
        <f>VLOOKUP(H119,Presupuesto!$B$11:$C$565,2,0)</f>
        <v>EQUIPO DE TRANSPORTE TRACCION Y ELEVACION</v>
      </c>
      <c r="J119" s="98" t="str">
        <f t="shared" si="10"/>
        <v>Gestión Tecnologías de Información y Comunicación</v>
      </c>
      <c r="K119" s="98" t="s">
        <v>402</v>
      </c>
      <c r="L119" s="98"/>
    </row>
    <row r="120" spans="3:12" x14ac:dyDescent="0.25">
      <c r="C120" s="99" t="s">
        <v>78</v>
      </c>
      <c r="D120" s="151"/>
      <c r="E120" s="100">
        <v>10000</v>
      </c>
      <c r="F120" s="97">
        <f t="shared" si="9"/>
        <v>0</v>
      </c>
      <c r="G120" s="165"/>
      <c r="H120" s="101" t="s">
        <v>1045</v>
      </c>
      <c r="I120" s="101" t="str">
        <f>VLOOKUP(H120,Presupuesto!$B$11:$C$565,2,0)</f>
        <v>APLICACIONES INFORMATICAS</v>
      </c>
      <c r="J120" s="98" t="str">
        <f t="shared" si="10"/>
        <v>Gestión Tecnologías de Información y Comunicación</v>
      </c>
      <c r="K120" s="98" t="s">
        <v>398</v>
      </c>
      <c r="L120" s="98"/>
    </row>
    <row r="121" spans="3:12" x14ac:dyDescent="0.25">
      <c r="C121" s="109" t="s">
        <v>79</v>
      </c>
      <c r="D121" s="151"/>
      <c r="E121" s="100">
        <v>2000</v>
      </c>
      <c r="F121" s="97">
        <f t="shared" si="9"/>
        <v>0</v>
      </c>
      <c r="G121" s="165"/>
      <c r="H121" s="110" t="s">
        <v>1013</v>
      </c>
      <c r="I121" s="110" t="str">
        <f>VLOOKUP(H121,Presupuesto!$B$11:$C$565,2,0)</f>
        <v>EQUIPO DE COMPUTACION</v>
      </c>
      <c r="J121" s="98" t="str">
        <f t="shared" si="10"/>
        <v>Gestión Tecnologías de Información y Comunicación</v>
      </c>
      <c r="K121" s="98" t="s">
        <v>394</v>
      </c>
      <c r="L121" s="98"/>
    </row>
    <row r="122" spans="3:12" x14ac:dyDescent="0.25">
      <c r="C122" s="109" t="s">
        <v>1481</v>
      </c>
      <c r="D122" s="151"/>
      <c r="E122" s="100">
        <v>1500</v>
      </c>
      <c r="F122" s="97">
        <f t="shared" si="9"/>
        <v>0</v>
      </c>
      <c r="G122" s="165"/>
      <c r="H122" s="110" t="s">
        <v>945</v>
      </c>
      <c r="I122" s="110" t="str">
        <f>VLOOKUP(H122,Presupuesto!$B$11:$C$565,2,0)</f>
        <v>UTILES Y MATERIALES ELECTRICOS</v>
      </c>
      <c r="J122" s="98" t="str">
        <f t="shared" si="10"/>
        <v>Gestión Tecnologías de Información y Comunicación</v>
      </c>
      <c r="K122" s="98" t="s">
        <v>394</v>
      </c>
      <c r="L122" s="98"/>
    </row>
    <row r="123" spans="3:12" x14ac:dyDescent="0.25">
      <c r="C123" s="109" t="s">
        <v>80</v>
      </c>
      <c r="D123" s="151"/>
      <c r="E123" s="100">
        <v>1500</v>
      </c>
      <c r="F123" s="97">
        <f t="shared" si="9"/>
        <v>0</v>
      </c>
      <c r="G123" s="165"/>
      <c r="H123" s="110" t="s">
        <v>1013</v>
      </c>
      <c r="I123" s="110" t="str">
        <f>VLOOKUP(H123,Presupuesto!$B$11:$C$565,2,0)</f>
        <v>EQUIPO DE COMPUTACION</v>
      </c>
      <c r="J123" s="98" t="str">
        <f t="shared" si="10"/>
        <v>Gestión Tecnologías de Información y Comunicación</v>
      </c>
      <c r="K123" s="98" t="s">
        <v>394</v>
      </c>
      <c r="L123" s="98"/>
    </row>
    <row r="124" spans="3:12" x14ac:dyDescent="0.25">
      <c r="C124" s="109" t="s">
        <v>81</v>
      </c>
      <c r="D124" s="151"/>
      <c r="E124" s="100">
        <v>500</v>
      </c>
      <c r="F124" s="97">
        <f t="shared" si="9"/>
        <v>0</v>
      </c>
      <c r="G124" s="165"/>
      <c r="H124" s="110" t="s">
        <v>954</v>
      </c>
      <c r="I124" s="110" t="str">
        <f>VLOOKUP(H124,Presupuesto!$B$11:$C$565,2,0)</f>
        <v>OTROS RESPUESTOS Y ACCESORIOS MENORES</v>
      </c>
      <c r="J124" s="98" t="str">
        <f t="shared" si="10"/>
        <v>Gestión Tecnologías de Información y Comunicación</v>
      </c>
      <c r="K124" s="98" t="s">
        <v>394</v>
      </c>
      <c r="L124" s="98"/>
    </row>
    <row r="125" spans="3:12" ht="15.75" thickBot="1" x14ac:dyDescent="0.3">
      <c r="C125" s="102" t="s">
        <v>82</v>
      </c>
      <c r="D125" s="159"/>
      <c r="E125" s="104">
        <v>20</v>
      </c>
      <c r="F125" s="105">
        <f t="shared" si="9"/>
        <v>0</v>
      </c>
      <c r="G125" s="162"/>
      <c r="H125" s="106" t="s">
        <v>954</v>
      </c>
      <c r="I125" s="106" t="str">
        <f>VLOOKUP(H125,Presupuesto!$B$11:$C$565,2,0)</f>
        <v>OTROS RESPUESTOS Y ACCESORIOS MENORES</v>
      </c>
      <c r="J125" s="106" t="str">
        <f t="shared" si="10"/>
        <v>Gestión Tecnologías de Información y Comunicación</v>
      </c>
      <c r="K125" s="124" t="s">
        <v>393</v>
      </c>
      <c r="L125" s="124"/>
    </row>
    <row r="126" spans="3:12" x14ac:dyDescent="0.25">
      <c r="F126" s="93"/>
      <c r="G126" s="76"/>
      <c r="H126" s="76"/>
      <c r="I126" s="76"/>
    </row>
    <row r="127" spans="3:12" ht="15.75" thickBot="1" x14ac:dyDescent="0.3"/>
    <row r="128" spans="3:12" ht="15.75" thickBot="1" x14ac:dyDescent="0.3">
      <c r="C128" s="29" t="s">
        <v>43</v>
      </c>
      <c r="D128" s="108">
        <f>SUM(F135:F148)</f>
        <v>0</v>
      </c>
      <c r="F128" s="70"/>
      <c r="G128" s="79"/>
      <c r="H128" s="70"/>
      <c r="I128" s="70"/>
    </row>
    <row r="129" spans="3:12" x14ac:dyDescent="0.25">
      <c r="C129" s="70"/>
      <c r="D129" s="31"/>
      <c r="E129" s="93"/>
      <c r="F129" s="93"/>
      <c r="G129" s="93"/>
      <c r="H129" s="76"/>
      <c r="I129" s="76"/>
      <c r="J129" s="76"/>
      <c r="K129" s="112"/>
    </row>
    <row r="130" spans="3:12" x14ac:dyDescent="0.25">
      <c r="C130" s="70"/>
      <c r="D130" s="31"/>
      <c r="E130" s="93"/>
      <c r="F130" s="93"/>
      <c r="G130" s="93"/>
      <c r="H130" s="76"/>
      <c r="I130" s="76"/>
      <c r="J130" s="76"/>
      <c r="K130" s="112"/>
    </row>
    <row r="131" spans="3:12" ht="15.75" x14ac:dyDescent="0.25">
      <c r="C131" s="202" t="s">
        <v>391</v>
      </c>
      <c r="D131" s="369"/>
      <c r="E131" s="93"/>
      <c r="F131" s="93"/>
      <c r="G131" s="93"/>
      <c r="H131" s="76"/>
      <c r="I131" s="76"/>
      <c r="J131" s="76"/>
      <c r="K131" s="112"/>
    </row>
    <row r="132" spans="3:12" ht="18.75" x14ac:dyDescent="0.25">
      <c r="C132" s="210" t="e">
        <f>IFERROR(VLOOKUP(D131,'1. Desarrollo e Innov. Curricu.'!$F:$G,2,FALSE),IFERROR(VLOOKUP(D131,'2. Investigación Científica'!$F:$G,2,FALSE),IFERROR(VLOOKUP(D131,'3. Vinculación Univ. Sociedad'!$F:$G,2,FALSE),IFERROR(VLOOKUP(D131,'4. Docencia y Profesorado Univ.'!$F:$G,2,FALSE),IFERROR(VLOOKUP(D131,'5. Estudiantes y Graduados'!$F:$G,2,FALSE),IFERROR(VLOOKUP(D131,'11. Gestion Administrativa'!$F:$G,2,FALSE),IFERROR(VLOOKUP(D131,'13. Gestión Académica'!$F:$G,2,FALSE),IFERROR(VLOOKUP(D131,'9. Asegura. de la Calid. y M'!$F:$G,2,FALSE),IFERROR(VLOOKUP(D131,'6. Gestión del Conocimiento'!$F:$G,2,FALSE),IFERROR(VLOOKUP(D131,'15. Gobernabilidad y Proceso...'!$F:$G,2,FALSE),IFERROR(VLOOKUP(D131,'12. Gestión del Talento Humano'!$F:$G,2,FALSE),IFERROR(VLOOKUP(D131,'14. Internacional... de la E.S.'!$F:$G,2,FALSE),IFERROR(VLOOKUP(D131,'10. Posgrado'!$F:$G,2,FALSE),IFERROR(VLOOKUP(D131,'16. Desa. del Sistema Educ.Sup.'!$F:$G,2,FALSE),IFERROR(VLOOKUP(D131,'8. Cultura de Inno. Insti...'!$F:$G,2,FALSE),VLOOKUP(D131,'7. Lo Esencial de la Reforma U.'!$F:$G,2,0))))))))))))))))</f>
        <v>#N/A</v>
      </c>
      <c r="D132" s="31"/>
      <c r="E132" s="93"/>
      <c r="F132" s="93"/>
      <c r="G132" s="93"/>
      <c r="H132" s="76"/>
      <c r="I132" s="76"/>
      <c r="J132" s="76"/>
      <c r="K132" s="112"/>
    </row>
    <row r="133" spans="3:12" x14ac:dyDescent="0.25">
      <c r="F133" s="93"/>
      <c r="G133" s="76"/>
      <c r="H133" s="76"/>
      <c r="I133" s="76"/>
    </row>
    <row r="134" spans="3:12" ht="30.75" thickBot="1" x14ac:dyDescent="0.3">
      <c r="C134" s="149" t="s">
        <v>44</v>
      </c>
      <c r="D134" s="149" t="s">
        <v>55</v>
      </c>
      <c r="E134" s="149" t="s">
        <v>57</v>
      </c>
      <c r="F134" s="150" t="s">
        <v>27</v>
      </c>
      <c r="G134" s="150" t="s">
        <v>130</v>
      </c>
      <c r="H134" s="149" t="s">
        <v>46</v>
      </c>
      <c r="I134" s="149" t="s">
        <v>131</v>
      </c>
      <c r="J134" s="149" t="s">
        <v>409</v>
      </c>
      <c r="K134" s="149" t="s">
        <v>410</v>
      </c>
      <c r="L134" s="149" t="s">
        <v>463</v>
      </c>
    </row>
    <row r="135" spans="3:12" ht="15.75" thickBot="1" x14ac:dyDescent="0.3">
      <c r="C135" s="305" t="s">
        <v>1338</v>
      </c>
      <c r="D135" s="158"/>
      <c r="E135" s="96">
        <f>HLOOKUP($C135,$CB$2:$CE$3,2,0)</f>
        <v>15000</v>
      </c>
      <c r="F135" s="97">
        <f>D135*E135</f>
        <v>0</v>
      </c>
      <c r="G135" s="165"/>
      <c r="H135" s="98" t="s">
        <v>1013</v>
      </c>
      <c r="I135" s="98" t="str">
        <f>VLOOKUP(H135,Presupuesto!$B$11:$C$565,2,0)</f>
        <v>EQUIPO DE COMPUTACION</v>
      </c>
      <c r="J135" s="218" t="s">
        <v>1453</v>
      </c>
      <c r="K135" s="98" t="s">
        <v>393</v>
      </c>
      <c r="L135" s="98"/>
    </row>
    <row r="136" spans="3:12" x14ac:dyDescent="0.25">
      <c r="C136" s="305" t="s">
        <v>1336</v>
      </c>
      <c r="D136" s="151"/>
      <c r="E136" s="96">
        <f>HLOOKUP($C136,$CB$2:$CE$3,2,0)</f>
        <v>35000</v>
      </c>
      <c r="F136" s="97">
        <f>D136*E136</f>
        <v>0</v>
      </c>
      <c r="G136" s="165"/>
      <c r="H136" s="101" t="s">
        <v>1013</v>
      </c>
      <c r="I136" s="101" t="str">
        <f>VLOOKUP(H136,Presupuesto!$B$11:$C$565,2,0)</f>
        <v>EQUIPO DE COMPUTACION</v>
      </c>
      <c r="J136" s="98" t="str">
        <f>$J$135</f>
        <v>Posgrado</v>
      </c>
      <c r="K136" s="98" t="s">
        <v>411</v>
      </c>
      <c r="L136" s="98"/>
    </row>
    <row r="137" spans="3:12" x14ac:dyDescent="0.25">
      <c r="C137" s="99" t="s">
        <v>73</v>
      </c>
      <c r="D137" s="151"/>
      <c r="E137" s="100">
        <v>4000</v>
      </c>
      <c r="F137" s="97">
        <f t="shared" ref="F137:F148" si="11">D137*E137</f>
        <v>0</v>
      </c>
      <c r="G137" s="165"/>
      <c r="H137" s="101" t="s">
        <v>985</v>
      </c>
      <c r="I137" s="101" t="str">
        <f>VLOOKUP(H137,Presupuesto!$B$11:$C$565,2,0)</f>
        <v>EQUIPOS VARIOS DE OFICINA</v>
      </c>
      <c r="J137" s="98" t="str">
        <f t="shared" ref="J137:J147" si="12">$J$135</f>
        <v>Posgrado</v>
      </c>
      <c r="K137" s="98" t="s">
        <v>394</v>
      </c>
      <c r="L137" s="98"/>
    </row>
    <row r="138" spans="3:12" x14ac:dyDescent="0.25">
      <c r="C138" s="99" t="s">
        <v>74</v>
      </c>
      <c r="D138" s="151"/>
      <c r="E138" s="100">
        <v>8000</v>
      </c>
      <c r="F138" s="97">
        <f t="shared" si="11"/>
        <v>0</v>
      </c>
      <c r="G138" s="165"/>
      <c r="H138" s="101" t="s">
        <v>1013</v>
      </c>
      <c r="I138" s="101" t="str">
        <f>VLOOKUP(H138,Presupuesto!$B$11:$C$565,2,0)</f>
        <v>EQUIPO DE COMPUTACION</v>
      </c>
      <c r="J138" s="98" t="str">
        <f t="shared" si="12"/>
        <v>Posgrado</v>
      </c>
      <c r="K138" s="98" t="s">
        <v>394</v>
      </c>
      <c r="L138" s="98"/>
    </row>
    <row r="139" spans="3:12" x14ac:dyDescent="0.25">
      <c r="C139" s="99" t="s">
        <v>75</v>
      </c>
      <c r="D139" s="151"/>
      <c r="E139" s="100">
        <v>5000</v>
      </c>
      <c r="F139" s="97">
        <f t="shared" si="11"/>
        <v>0</v>
      </c>
      <c r="G139" s="165"/>
      <c r="H139" s="101" t="s">
        <v>1013</v>
      </c>
      <c r="I139" s="101" t="str">
        <f>VLOOKUP(H139,Presupuesto!$B$11:$C$565,2,0)</f>
        <v>EQUIPO DE COMPUTACION</v>
      </c>
      <c r="J139" s="98" t="str">
        <f t="shared" si="12"/>
        <v>Posgrado</v>
      </c>
      <c r="K139" s="98" t="s">
        <v>394</v>
      </c>
      <c r="L139" s="98"/>
    </row>
    <row r="140" spans="3:12" x14ac:dyDescent="0.25">
      <c r="C140" s="99" t="s">
        <v>35</v>
      </c>
      <c r="D140" s="151"/>
      <c r="E140" s="100">
        <v>13000</v>
      </c>
      <c r="F140" s="97">
        <f t="shared" si="11"/>
        <v>0</v>
      </c>
      <c r="G140" s="165"/>
      <c r="H140" s="101" t="s">
        <v>999</v>
      </c>
      <c r="I140" s="101" t="str">
        <f>VLOOKUP(H140,Presupuesto!$B$11:$C$565,2,0)</f>
        <v>EQUIPO DE TRANSPORTE TRACCION Y ELEVACION</v>
      </c>
      <c r="J140" s="98" t="str">
        <f t="shared" si="12"/>
        <v>Posgrado</v>
      </c>
      <c r="K140" s="98" t="s">
        <v>394</v>
      </c>
      <c r="L140" s="98"/>
    </row>
    <row r="141" spans="3:12" x14ac:dyDescent="0.25">
      <c r="C141" s="99" t="s">
        <v>76</v>
      </c>
      <c r="D141" s="151"/>
      <c r="E141" s="100">
        <v>15000</v>
      </c>
      <c r="F141" s="97">
        <f t="shared" si="11"/>
        <v>0</v>
      </c>
      <c r="G141" s="165"/>
      <c r="H141" s="101" t="s">
        <v>999</v>
      </c>
      <c r="I141" s="101" t="str">
        <f>VLOOKUP(H141,Presupuesto!$B$11:$C$565,2,0)</f>
        <v>EQUIPO DE TRANSPORTE TRACCION Y ELEVACION</v>
      </c>
      <c r="J141" s="98" t="str">
        <f t="shared" si="12"/>
        <v>Posgrado</v>
      </c>
      <c r="K141" s="98" t="s">
        <v>394</v>
      </c>
      <c r="L141" s="98"/>
    </row>
    <row r="142" spans="3:12" x14ac:dyDescent="0.25">
      <c r="C142" s="99" t="s">
        <v>77</v>
      </c>
      <c r="D142" s="151"/>
      <c r="E142" s="100">
        <v>10000</v>
      </c>
      <c r="F142" s="97">
        <f t="shared" si="11"/>
        <v>0</v>
      </c>
      <c r="G142" s="165"/>
      <c r="H142" s="101" t="s">
        <v>999</v>
      </c>
      <c r="I142" s="101" t="str">
        <f>VLOOKUP(H142,Presupuesto!$B$11:$C$565,2,0)</f>
        <v>EQUIPO DE TRANSPORTE TRACCION Y ELEVACION</v>
      </c>
      <c r="J142" s="98" t="str">
        <f t="shared" si="12"/>
        <v>Posgrado</v>
      </c>
      <c r="K142" s="98" t="s">
        <v>402</v>
      </c>
      <c r="L142" s="98"/>
    </row>
    <row r="143" spans="3:12" x14ac:dyDescent="0.25">
      <c r="C143" s="99" t="s">
        <v>78</v>
      </c>
      <c r="D143" s="151"/>
      <c r="E143" s="100">
        <v>10000</v>
      </c>
      <c r="F143" s="97">
        <f t="shared" si="11"/>
        <v>0</v>
      </c>
      <c r="G143" s="165"/>
      <c r="H143" s="101" t="s">
        <v>1045</v>
      </c>
      <c r="I143" s="101" t="str">
        <f>VLOOKUP(H143,Presupuesto!$B$11:$C$565,2,0)</f>
        <v>APLICACIONES INFORMATICAS</v>
      </c>
      <c r="J143" s="98" t="str">
        <f t="shared" si="12"/>
        <v>Posgrado</v>
      </c>
      <c r="K143" s="98" t="s">
        <v>398</v>
      </c>
      <c r="L143" s="98"/>
    </row>
    <row r="144" spans="3:12" x14ac:dyDescent="0.25">
      <c r="C144" s="109" t="s">
        <v>79</v>
      </c>
      <c r="D144" s="151"/>
      <c r="E144" s="100">
        <v>2000</v>
      </c>
      <c r="F144" s="97">
        <f t="shared" si="11"/>
        <v>0</v>
      </c>
      <c r="G144" s="165"/>
      <c r="H144" s="110" t="s">
        <v>1013</v>
      </c>
      <c r="I144" s="110" t="str">
        <f>VLOOKUP(H144,Presupuesto!$B$11:$C$565,2,0)</f>
        <v>EQUIPO DE COMPUTACION</v>
      </c>
      <c r="J144" s="98" t="str">
        <f t="shared" si="12"/>
        <v>Posgrado</v>
      </c>
      <c r="K144" s="98" t="s">
        <v>394</v>
      </c>
      <c r="L144" s="98"/>
    </row>
    <row r="145" spans="3:12" x14ac:dyDescent="0.25">
      <c r="C145" s="109" t="s">
        <v>1481</v>
      </c>
      <c r="D145" s="151"/>
      <c r="E145" s="100">
        <v>1500</v>
      </c>
      <c r="F145" s="97">
        <f t="shared" si="11"/>
        <v>0</v>
      </c>
      <c r="G145" s="165"/>
      <c r="H145" s="110" t="s">
        <v>945</v>
      </c>
      <c r="I145" s="110" t="str">
        <f>VLOOKUP(H145,Presupuesto!$B$11:$C$565,2,0)</f>
        <v>UTILES Y MATERIALES ELECTRICOS</v>
      </c>
      <c r="J145" s="98" t="str">
        <f t="shared" si="12"/>
        <v>Posgrado</v>
      </c>
      <c r="K145" s="98" t="s">
        <v>394</v>
      </c>
      <c r="L145" s="98"/>
    </row>
    <row r="146" spans="3:12" x14ac:dyDescent="0.25">
      <c r="C146" s="109" t="s">
        <v>80</v>
      </c>
      <c r="D146" s="151"/>
      <c r="E146" s="100">
        <v>1500</v>
      </c>
      <c r="F146" s="97">
        <f t="shared" si="11"/>
        <v>0</v>
      </c>
      <c r="G146" s="165"/>
      <c r="H146" s="110" t="s">
        <v>1013</v>
      </c>
      <c r="I146" s="110" t="str">
        <f>VLOOKUP(H146,Presupuesto!$B$11:$C$565,2,0)</f>
        <v>EQUIPO DE COMPUTACION</v>
      </c>
      <c r="J146" s="98" t="str">
        <f t="shared" si="12"/>
        <v>Posgrado</v>
      </c>
      <c r="K146" s="98" t="s">
        <v>394</v>
      </c>
      <c r="L146" s="98"/>
    </row>
    <row r="147" spans="3:12" x14ac:dyDescent="0.25">
      <c r="C147" s="109" t="s">
        <v>81</v>
      </c>
      <c r="D147" s="151"/>
      <c r="E147" s="100">
        <v>500</v>
      </c>
      <c r="F147" s="97">
        <f t="shared" si="11"/>
        <v>0</v>
      </c>
      <c r="G147" s="165"/>
      <c r="H147" s="110" t="s">
        <v>954</v>
      </c>
      <c r="I147" s="110" t="str">
        <f>VLOOKUP(H147,Presupuesto!$B$11:$C$565,2,0)</f>
        <v>OTROS RESPUESTOS Y ACCESORIOS MENORES</v>
      </c>
      <c r="J147" s="98" t="str">
        <f t="shared" si="12"/>
        <v>Posgrado</v>
      </c>
      <c r="K147" s="98" t="s">
        <v>394</v>
      </c>
      <c r="L147" s="98"/>
    </row>
    <row r="148" spans="3:12" ht="15.75" thickBot="1" x14ac:dyDescent="0.3">
      <c r="C148" s="102" t="s">
        <v>82</v>
      </c>
      <c r="D148" s="159"/>
      <c r="E148" s="104">
        <v>20</v>
      </c>
      <c r="F148" s="105">
        <f t="shared" si="11"/>
        <v>0</v>
      </c>
      <c r="G148" s="162"/>
      <c r="H148" s="106" t="s">
        <v>954</v>
      </c>
      <c r="I148" s="106" t="str">
        <f>VLOOKUP(H148,Presupuesto!$B$11:$C$565,2,0)</f>
        <v>OTROS RESPUESTOS Y ACCESORIOS MENORES</v>
      </c>
      <c r="J148" s="106" t="str">
        <f>$J$135</f>
        <v>Posgrado</v>
      </c>
      <c r="K148" s="124" t="s">
        <v>393</v>
      </c>
      <c r="L148" s="124"/>
    </row>
    <row r="150" spans="3:12" ht="15.75" thickBot="1" x14ac:dyDescent="0.3"/>
    <row r="151" spans="3:12" ht="15.75" thickBot="1" x14ac:dyDescent="0.3">
      <c r="C151" s="29" t="s">
        <v>43</v>
      </c>
      <c r="D151" s="108">
        <f>SUM(F158:F171)</f>
        <v>0</v>
      </c>
      <c r="F151" s="70"/>
      <c r="G151" s="79"/>
      <c r="H151" s="70"/>
      <c r="I151" s="70"/>
    </row>
    <row r="152" spans="3:12" x14ac:dyDescent="0.25">
      <c r="C152" s="70"/>
      <c r="D152" s="31"/>
      <c r="E152" s="93"/>
      <c r="F152" s="93"/>
      <c r="G152" s="93"/>
      <c r="H152" s="76"/>
      <c r="I152" s="76"/>
      <c r="J152" s="76"/>
      <c r="K152" s="112"/>
    </row>
    <row r="153" spans="3:12" x14ac:dyDescent="0.25">
      <c r="C153" s="70"/>
      <c r="D153" s="31"/>
      <c r="E153" s="93"/>
      <c r="F153" s="93"/>
      <c r="G153" s="93"/>
      <c r="H153" s="76"/>
      <c r="I153" s="76"/>
      <c r="J153" s="76"/>
      <c r="K153" s="112"/>
    </row>
    <row r="154" spans="3:12" ht="15.75" x14ac:dyDescent="0.25">
      <c r="C154" s="202" t="s">
        <v>391</v>
      </c>
      <c r="D154" s="369"/>
      <c r="E154" s="93"/>
      <c r="F154" s="93"/>
      <c r="G154" s="93"/>
      <c r="H154" s="76"/>
      <c r="I154" s="76"/>
      <c r="J154" s="76"/>
      <c r="K154" s="112"/>
    </row>
    <row r="155" spans="3:12" ht="18.75" x14ac:dyDescent="0.25">
      <c r="C155" s="210" t="e">
        <f>IFERROR(VLOOKUP(D154,'1. Desarrollo e Innov. Curricu.'!$F:$G,2,FALSE),IFERROR(VLOOKUP(D154,'2. Investigación Científica'!$F:$G,2,FALSE),IFERROR(VLOOKUP(D154,'3. Vinculación Univ. Sociedad'!$F:$G,2,FALSE),IFERROR(VLOOKUP(D154,'4. Docencia y Profesorado Univ.'!$F:$G,2,FALSE),IFERROR(VLOOKUP(D154,'5. Estudiantes y Graduados'!$F:$G,2,FALSE),IFERROR(VLOOKUP(D154,'11. Gestion Administrativa'!$F:$G,2,FALSE),IFERROR(VLOOKUP(D154,'13. Gestión Académica'!$F:$G,2,FALSE),IFERROR(VLOOKUP(D154,'9. Asegura. de la Calid. y M'!$F:$G,2,FALSE),IFERROR(VLOOKUP(D154,'6. Gestión del Conocimiento'!$F:$G,2,FALSE),IFERROR(VLOOKUP(D154,'15. Gobernabilidad y Proceso...'!$F:$G,2,FALSE),IFERROR(VLOOKUP(D154,'12. Gestión del Talento Humano'!$F:$G,2,FALSE),IFERROR(VLOOKUP(D154,'14. Internacional... de la E.S.'!$F:$G,2,FALSE),IFERROR(VLOOKUP(D154,'10. Posgrado'!$F:$G,2,FALSE),IFERROR(VLOOKUP(D154,'16. Desa. del Sistema Educ.Sup.'!$F:$G,2,FALSE),IFERROR(VLOOKUP(D154,'8. Cultura de Inno. Insti...'!$F:$G,2,FALSE),VLOOKUP(D154,'7. Lo Esencial de la Reforma U.'!$F:$G,2,0))))))))))))))))</f>
        <v>#N/A</v>
      </c>
      <c r="D155" s="31"/>
      <c r="E155" s="93"/>
      <c r="F155" s="93"/>
      <c r="G155" s="93"/>
      <c r="H155" s="76"/>
      <c r="I155" s="76"/>
      <c r="J155" s="76"/>
      <c r="K155" s="112"/>
    </row>
    <row r="156" spans="3:12" x14ac:dyDescent="0.25">
      <c r="F156" s="93"/>
      <c r="G156" s="76"/>
      <c r="H156" s="76"/>
      <c r="I156" s="76"/>
    </row>
    <row r="157" spans="3:12" ht="30.75" thickBot="1" x14ac:dyDescent="0.3">
      <c r="C157" s="149" t="s">
        <v>44</v>
      </c>
      <c r="D157" s="149" t="s">
        <v>55</v>
      </c>
      <c r="E157" s="149" t="s">
        <v>57</v>
      </c>
      <c r="F157" s="150" t="s">
        <v>27</v>
      </c>
      <c r="G157" s="150" t="s">
        <v>130</v>
      </c>
      <c r="H157" s="149" t="s">
        <v>46</v>
      </c>
      <c r="I157" s="149" t="s">
        <v>131</v>
      </c>
      <c r="J157" s="149" t="s">
        <v>409</v>
      </c>
      <c r="K157" s="149" t="s">
        <v>410</v>
      </c>
      <c r="L157" s="149" t="s">
        <v>463</v>
      </c>
    </row>
    <row r="158" spans="3:12" ht="15.75" thickBot="1" x14ac:dyDescent="0.3">
      <c r="C158" s="305" t="s">
        <v>1338</v>
      </c>
      <c r="D158" s="158"/>
      <c r="E158" s="96">
        <f>HLOOKUP($C158,$CB$2:$CE$3,2,0)</f>
        <v>15000</v>
      </c>
      <c r="F158" s="97">
        <f>D158*E158</f>
        <v>0</v>
      </c>
      <c r="G158" s="165"/>
      <c r="H158" s="98" t="s">
        <v>1013</v>
      </c>
      <c r="I158" s="98" t="str">
        <f>VLOOKUP(H158,Presupuesto!$B$11:$C$565,2,0)</f>
        <v>EQUIPO DE COMPUTACION</v>
      </c>
      <c r="J158" s="218" t="s">
        <v>1453</v>
      </c>
      <c r="K158" s="98" t="s">
        <v>393</v>
      </c>
      <c r="L158" s="98"/>
    </row>
    <row r="159" spans="3:12" x14ac:dyDescent="0.25">
      <c r="C159" s="305" t="s">
        <v>1336</v>
      </c>
      <c r="D159" s="151"/>
      <c r="E159" s="96">
        <f>HLOOKUP($C159,$CB$2:$CE$3,2,0)</f>
        <v>35000</v>
      </c>
      <c r="F159" s="97">
        <f>D159*E159</f>
        <v>0</v>
      </c>
      <c r="G159" s="165"/>
      <c r="H159" s="101" t="s">
        <v>1013</v>
      </c>
      <c r="I159" s="101" t="str">
        <f>VLOOKUP(H159,Presupuesto!$B$11:$C$565,2,0)</f>
        <v>EQUIPO DE COMPUTACION</v>
      </c>
      <c r="J159" s="98" t="str">
        <f>$J$158</f>
        <v>Posgrado</v>
      </c>
      <c r="K159" s="98" t="s">
        <v>411</v>
      </c>
      <c r="L159" s="98"/>
    </row>
    <row r="160" spans="3:12" x14ac:dyDescent="0.25">
      <c r="C160" s="99" t="s">
        <v>73</v>
      </c>
      <c r="D160" s="151"/>
      <c r="E160" s="100">
        <v>4000</v>
      </c>
      <c r="F160" s="97">
        <f t="shared" ref="F160:F171" si="13">D160*E160</f>
        <v>0</v>
      </c>
      <c r="G160" s="165"/>
      <c r="H160" s="101" t="s">
        <v>985</v>
      </c>
      <c r="I160" s="101" t="str">
        <f>VLOOKUP(H160,Presupuesto!$B$11:$C$565,2,0)</f>
        <v>EQUIPOS VARIOS DE OFICINA</v>
      </c>
      <c r="J160" s="98" t="str">
        <f t="shared" ref="J160:J171" si="14">$J$158</f>
        <v>Posgrado</v>
      </c>
      <c r="K160" s="98" t="s">
        <v>394</v>
      </c>
      <c r="L160" s="98"/>
    </row>
    <row r="161" spans="3:12" x14ac:dyDescent="0.25">
      <c r="C161" s="99" t="s">
        <v>74</v>
      </c>
      <c r="D161" s="151"/>
      <c r="E161" s="100">
        <v>8000</v>
      </c>
      <c r="F161" s="97">
        <f t="shared" si="13"/>
        <v>0</v>
      </c>
      <c r="G161" s="165"/>
      <c r="H161" s="101" t="s">
        <v>1013</v>
      </c>
      <c r="I161" s="101" t="str">
        <f>VLOOKUP(H161,Presupuesto!$B$11:$C$565,2,0)</f>
        <v>EQUIPO DE COMPUTACION</v>
      </c>
      <c r="J161" s="98" t="str">
        <f t="shared" si="14"/>
        <v>Posgrado</v>
      </c>
      <c r="K161" s="98" t="s">
        <v>394</v>
      </c>
      <c r="L161" s="98"/>
    </row>
    <row r="162" spans="3:12" x14ac:dyDescent="0.25">
      <c r="C162" s="99" t="s">
        <v>75</v>
      </c>
      <c r="D162" s="151"/>
      <c r="E162" s="100">
        <v>5000</v>
      </c>
      <c r="F162" s="97">
        <f t="shared" si="13"/>
        <v>0</v>
      </c>
      <c r="G162" s="165"/>
      <c r="H162" s="101" t="s">
        <v>1013</v>
      </c>
      <c r="I162" s="101" t="str">
        <f>VLOOKUP(H162,Presupuesto!$B$11:$C$565,2,0)</f>
        <v>EQUIPO DE COMPUTACION</v>
      </c>
      <c r="J162" s="98" t="str">
        <f t="shared" si="14"/>
        <v>Posgrado</v>
      </c>
      <c r="K162" s="98" t="s">
        <v>394</v>
      </c>
      <c r="L162" s="98"/>
    </row>
    <row r="163" spans="3:12" x14ac:dyDescent="0.25">
      <c r="C163" s="99" t="s">
        <v>35</v>
      </c>
      <c r="D163" s="151"/>
      <c r="E163" s="100">
        <v>13000</v>
      </c>
      <c r="F163" s="97">
        <f t="shared" si="13"/>
        <v>0</v>
      </c>
      <c r="G163" s="165"/>
      <c r="H163" s="101" t="s">
        <v>999</v>
      </c>
      <c r="I163" s="101" t="str">
        <f>VLOOKUP(H163,Presupuesto!$B$11:$C$565,2,0)</f>
        <v>EQUIPO DE TRANSPORTE TRACCION Y ELEVACION</v>
      </c>
      <c r="J163" s="98" t="str">
        <f t="shared" si="14"/>
        <v>Posgrado</v>
      </c>
      <c r="K163" s="98" t="s">
        <v>394</v>
      </c>
      <c r="L163" s="98"/>
    </row>
    <row r="164" spans="3:12" x14ac:dyDescent="0.25">
      <c r="C164" s="99" t="s">
        <v>76</v>
      </c>
      <c r="D164" s="151"/>
      <c r="E164" s="100">
        <v>15000</v>
      </c>
      <c r="F164" s="97">
        <f t="shared" si="13"/>
        <v>0</v>
      </c>
      <c r="G164" s="165"/>
      <c r="H164" s="101" t="s">
        <v>999</v>
      </c>
      <c r="I164" s="101" t="str">
        <f>VLOOKUP(H164,Presupuesto!$B$11:$C$565,2,0)</f>
        <v>EQUIPO DE TRANSPORTE TRACCION Y ELEVACION</v>
      </c>
      <c r="J164" s="98" t="str">
        <f t="shared" si="14"/>
        <v>Posgrado</v>
      </c>
      <c r="K164" s="98" t="s">
        <v>394</v>
      </c>
      <c r="L164" s="98"/>
    </row>
    <row r="165" spans="3:12" x14ac:dyDescent="0.25">
      <c r="C165" s="99" t="s">
        <v>77</v>
      </c>
      <c r="D165" s="151"/>
      <c r="E165" s="100">
        <v>10000</v>
      </c>
      <c r="F165" s="97">
        <f t="shared" si="13"/>
        <v>0</v>
      </c>
      <c r="G165" s="165"/>
      <c r="H165" s="101" t="s">
        <v>999</v>
      </c>
      <c r="I165" s="101" t="str">
        <f>VLOOKUP(H165,Presupuesto!$B$11:$C$565,2,0)</f>
        <v>EQUIPO DE TRANSPORTE TRACCION Y ELEVACION</v>
      </c>
      <c r="J165" s="98" t="str">
        <f t="shared" si="14"/>
        <v>Posgrado</v>
      </c>
      <c r="K165" s="98" t="s">
        <v>402</v>
      </c>
      <c r="L165" s="98"/>
    </row>
    <row r="166" spans="3:12" x14ac:dyDescent="0.25">
      <c r="C166" s="99" t="s">
        <v>78</v>
      </c>
      <c r="D166" s="151"/>
      <c r="E166" s="100">
        <v>10000</v>
      </c>
      <c r="F166" s="97">
        <f t="shared" si="13"/>
        <v>0</v>
      </c>
      <c r="G166" s="165"/>
      <c r="H166" s="101" t="s">
        <v>1045</v>
      </c>
      <c r="I166" s="101" t="str">
        <f>VLOOKUP(H166,Presupuesto!$B$11:$C$565,2,0)</f>
        <v>APLICACIONES INFORMATICAS</v>
      </c>
      <c r="J166" s="98" t="str">
        <f t="shared" si="14"/>
        <v>Posgrado</v>
      </c>
      <c r="K166" s="98" t="s">
        <v>398</v>
      </c>
      <c r="L166" s="98"/>
    </row>
    <row r="167" spans="3:12" x14ac:dyDescent="0.25">
      <c r="C167" s="109" t="s">
        <v>79</v>
      </c>
      <c r="D167" s="151"/>
      <c r="E167" s="100">
        <v>2000</v>
      </c>
      <c r="F167" s="97">
        <f t="shared" si="13"/>
        <v>0</v>
      </c>
      <c r="G167" s="165"/>
      <c r="H167" s="110" t="s">
        <v>1013</v>
      </c>
      <c r="I167" s="110" t="str">
        <f>VLOOKUP(H167,Presupuesto!$B$11:$C$565,2,0)</f>
        <v>EQUIPO DE COMPUTACION</v>
      </c>
      <c r="J167" s="98" t="str">
        <f t="shared" si="14"/>
        <v>Posgrado</v>
      </c>
      <c r="K167" s="98" t="s">
        <v>394</v>
      </c>
      <c r="L167" s="98"/>
    </row>
    <row r="168" spans="3:12" x14ac:dyDescent="0.25">
      <c r="C168" s="109" t="s">
        <v>1481</v>
      </c>
      <c r="D168" s="151"/>
      <c r="E168" s="100">
        <v>1500</v>
      </c>
      <c r="F168" s="97">
        <f t="shared" si="13"/>
        <v>0</v>
      </c>
      <c r="G168" s="165"/>
      <c r="H168" s="110" t="s">
        <v>945</v>
      </c>
      <c r="I168" s="110" t="str">
        <f>VLOOKUP(H168,Presupuesto!$B$11:$C$565,2,0)</f>
        <v>UTILES Y MATERIALES ELECTRICOS</v>
      </c>
      <c r="J168" s="98" t="str">
        <f t="shared" si="14"/>
        <v>Posgrado</v>
      </c>
      <c r="K168" s="98" t="s">
        <v>394</v>
      </c>
      <c r="L168" s="98"/>
    </row>
    <row r="169" spans="3:12" x14ac:dyDescent="0.25">
      <c r="C169" s="109" t="s">
        <v>80</v>
      </c>
      <c r="D169" s="151"/>
      <c r="E169" s="100">
        <v>1500</v>
      </c>
      <c r="F169" s="97">
        <f t="shared" si="13"/>
        <v>0</v>
      </c>
      <c r="G169" s="165"/>
      <c r="H169" s="110" t="s">
        <v>1013</v>
      </c>
      <c r="I169" s="110" t="str">
        <f>VLOOKUP(H169,Presupuesto!$B$11:$C$565,2,0)</f>
        <v>EQUIPO DE COMPUTACION</v>
      </c>
      <c r="J169" s="98" t="str">
        <f t="shared" si="14"/>
        <v>Posgrado</v>
      </c>
      <c r="K169" s="98" t="s">
        <v>394</v>
      </c>
      <c r="L169" s="98"/>
    </row>
    <row r="170" spans="3:12" x14ac:dyDescent="0.25">
      <c r="C170" s="109" t="s">
        <v>81</v>
      </c>
      <c r="D170" s="151"/>
      <c r="E170" s="100">
        <v>500</v>
      </c>
      <c r="F170" s="97">
        <f t="shared" si="13"/>
        <v>0</v>
      </c>
      <c r="G170" s="165"/>
      <c r="H170" s="110" t="s">
        <v>954</v>
      </c>
      <c r="I170" s="110" t="str">
        <f>VLOOKUP(H170,Presupuesto!$B$11:$C$565,2,0)</f>
        <v>OTROS RESPUESTOS Y ACCESORIOS MENORES</v>
      </c>
      <c r="J170" s="98" t="str">
        <f t="shared" si="14"/>
        <v>Posgrado</v>
      </c>
      <c r="K170" s="98" t="s">
        <v>394</v>
      </c>
      <c r="L170" s="98"/>
    </row>
    <row r="171" spans="3:12" ht="15.75" thickBot="1" x14ac:dyDescent="0.3">
      <c r="C171" s="102" t="s">
        <v>82</v>
      </c>
      <c r="D171" s="159"/>
      <c r="E171" s="104">
        <v>20</v>
      </c>
      <c r="F171" s="105">
        <f t="shared" si="13"/>
        <v>0</v>
      </c>
      <c r="G171" s="162"/>
      <c r="H171" s="106" t="s">
        <v>954</v>
      </c>
      <c r="I171" s="106" t="str">
        <f>VLOOKUP(H171,Presupuesto!$B$11:$C$565,2,0)</f>
        <v>OTROS RESPUESTOS Y ACCESORIOS MENORES</v>
      </c>
      <c r="J171" s="106" t="str">
        <f t="shared" si="14"/>
        <v>Posgrado</v>
      </c>
      <c r="K171" s="124" t="s">
        <v>393</v>
      </c>
      <c r="L171" s="124"/>
    </row>
    <row r="172" spans="3:12" x14ac:dyDescent="0.25">
      <c r="F172" s="93"/>
      <c r="G172" s="76"/>
      <c r="H172" s="76"/>
      <c r="I172" s="76"/>
    </row>
    <row r="173" spans="3:12" ht="15.75" thickBot="1" x14ac:dyDescent="0.3"/>
    <row r="174" spans="3:12" ht="15.75" thickBot="1" x14ac:dyDescent="0.3">
      <c r="C174" s="29" t="s">
        <v>43</v>
      </c>
      <c r="D174" s="108">
        <f>SUM(F181:F194)</f>
        <v>0</v>
      </c>
      <c r="F174" s="70"/>
      <c r="G174" s="79"/>
      <c r="H174" s="70"/>
      <c r="I174" s="70"/>
    </row>
    <row r="175" spans="3:12" x14ac:dyDescent="0.25">
      <c r="C175" s="70"/>
      <c r="D175" s="31"/>
      <c r="E175" s="93"/>
      <c r="F175" s="93"/>
      <c r="G175" s="93"/>
      <c r="H175" s="76"/>
      <c r="I175" s="76"/>
      <c r="J175" s="76"/>
      <c r="K175" s="112"/>
    </row>
    <row r="176" spans="3:12" x14ac:dyDescent="0.25">
      <c r="C176" s="70"/>
      <c r="D176" s="31"/>
      <c r="E176" s="93"/>
      <c r="F176" s="93"/>
      <c r="G176" s="93"/>
      <c r="H176" s="76"/>
      <c r="I176" s="76"/>
      <c r="J176" s="76"/>
      <c r="K176" s="112"/>
    </row>
    <row r="177" spans="3:12" ht="15.75" x14ac:dyDescent="0.25">
      <c r="C177" s="202" t="s">
        <v>391</v>
      </c>
      <c r="D177" s="369"/>
      <c r="E177" s="93"/>
      <c r="F177" s="93"/>
      <c r="G177" s="93"/>
      <c r="H177" s="76"/>
      <c r="I177" s="76"/>
      <c r="J177" s="76"/>
      <c r="K177" s="112"/>
    </row>
    <row r="178" spans="3:12" ht="18.75" x14ac:dyDescent="0.25">
      <c r="C178" s="210" t="e">
        <f>IFERROR(VLOOKUP(D177,'1. Desarrollo e Innov. Curricu.'!$F:$G,2,FALSE),IFERROR(VLOOKUP(D177,'2. Investigación Científica'!$F:$G,2,FALSE),IFERROR(VLOOKUP(D177,'3. Vinculación Univ. Sociedad'!$F:$G,2,FALSE),IFERROR(VLOOKUP(D177,'4. Docencia y Profesorado Univ.'!$F:$G,2,FALSE),IFERROR(VLOOKUP(D177,'5. Estudiantes y Graduados'!$F:$G,2,FALSE),IFERROR(VLOOKUP(D177,'11. Gestion Administrativa'!$F:$G,2,FALSE),IFERROR(VLOOKUP(D177,'13. Gestión Académica'!$F:$G,2,FALSE),IFERROR(VLOOKUP(D177,'9. Asegura. de la Calid. y M'!$F:$G,2,FALSE),IFERROR(VLOOKUP(D177,'6. Gestión del Conocimiento'!$F:$G,2,FALSE),IFERROR(VLOOKUP(D177,'15. Gobernabilidad y Proceso...'!$F:$G,2,FALSE),IFERROR(VLOOKUP(D177,'12. Gestión del Talento Humano'!$F:$G,2,FALSE),IFERROR(VLOOKUP(D177,'14. Internacional... de la E.S.'!$F:$G,2,FALSE),IFERROR(VLOOKUP(D177,'10. Posgrado'!$F:$G,2,FALSE),IFERROR(VLOOKUP(D177,'16. Desa. del Sistema Educ.Sup.'!$F:$G,2,FALSE),IFERROR(VLOOKUP(D177,'8. Cultura de Inno. Insti...'!$F:$G,2,FALSE),VLOOKUP(D177,'7. Lo Esencial de la Reforma U.'!$F:$G,2,0))))))))))))))))</f>
        <v>#N/A</v>
      </c>
      <c r="D178" s="31"/>
      <c r="E178" s="93"/>
      <c r="F178" s="93"/>
      <c r="G178" s="93"/>
      <c r="H178" s="76"/>
      <c r="I178" s="76"/>
      <c r="J178" s="76"/>
      <c r="K178" s="112"/>
    </row>
    <row r="179" spans="3:12" x14ac:dyDescent="0.25">
      <c r="F179" s="93"/>
      <c r="G179" s="76"/>
      <c r="H179" s="76"/>
      <c r="I179" s="76"/>
    </row>
    <row r="180" spans="3:12" ht="30.75" thickBot="1" x14ac:dyDescent="0.3">
      <c r="C180" s="149" t="s">
        <v>44</v>
      </c>
      <c r="D180" s="149" t="s">
        <v>55</v>
      </c>
      <c r="E180" s="149" t="s">
        <v>57</v>
      </c>
      <c r="F180" s="150" t="s">
        <v>27</v>
      </c>
      <c r="G180" s="150" t="s">
        <v>130</v>
      </c>
      <c r="H180" s="149" t="s">
        <v>46</v>
      </c>
      <c r="I180" s="149" t="s">
        <v>131</v>
      </c>
      <c r="J180" s="149" t="s">
        <v>409</v>
      </c>
      <c r="K180" s="149" t="s">
        <v>410</v>
      </c>
      <c r="L180" s="149" t="s">
        <v>463</v>
      </c>
    </row>
    <row r="181" spans="3:12" ht="15.75" thickBot="1" x14ac:dyDescent="0.3">
      <c r="C181" s="305" t="s">
        <v>1338</v>
      </c>
      <c r="D181" s="158"/>
      <c r="E181" s="96">
        <f>HLOOKUP($C181,$CB$2:$CE$3,2,0)</f>
        <v>15000</v>
      </c>
      <c r="F181" s="97">
        <f>D181*E181</f>
        <v>0</v>
      </c>
      <c r="G181" s="165"/>
      <c r="H181" s="98" t="s">
        <v>1013</v>
      </c>
      <c r="I181" s="98" t="str">
        <f>VLOOKUP(H181,Presupuesto!$B$11:$C$565,2,0)</f>
        <v>EQUIPO DE COMPUTACION</v>
      </c>
      <c r="J181" s="218" t="s">
        <v>1453</v>
      </c>
      <c r="K181" s="98" t="s">
        <v>393</v>
      </c>
      <c r="L181" s="98"/>
    </row>
    <row r="182" spans="3:12" x14ac:dyDescent="0.25">
      <c r="C182" s="305" t="s">
        <v>1336</v>
      </c>
      <c r="D182" s="151"/>
      <c r="E182" s="96">
        <f>HLOOKUP($C182,$CB$2:$CE$3,2,0)</f>
        <v>35000</v>
      </c>
      <c r="F182" s="97">
        <f>D182*E182</f>
        <v>0</v>
      </c>
      <c r="G182" s="165"/>
      <c r="H182" s="101" t="s">
        <v>1013</v>
      </c>
      <c r="I182" s="101" t="str">
        <f>VLOOKUP(H182,Presupuesto!$B$11:$C$565,2,0)</f>
        <v>EQUIPO DE COMPUTACION</v>
      </c>
      <c r="J182" s="98" t="str">
        <f>$J$181</f>
        <v>Posgrado</v>
      </c>
      <c r="K182" s="98" t="s">
        <v>411</v>
      </c>
      <c r="L182" s="98"/>
    </row>
    <row r="183" spans="3:12" x14ac:dyDescent="0.25">
      <c r="C183" s="99" t="s">
        <v>73</v>
      </c>
      <c r="D183" s="151"/>
      <c r="E183" s="100">
        <v>4000</v>
      </c>
      <c r="F183" s="97">
        <f t="shared" ref="F183:F194" si="15">D183*E183</f>
        <v>0</v>
      </c>
      <c r="G183" s="165"/>
      <c r="H183" s="101" t="s">
        <v>985</v>
      </c>
      <c r="I183" s="101" t="str">
        <f>VLOOKUP(H183,Presupuesto!$B$11:$C$565,2,0)</f>
        <v>EQUIPOS VARIOS DE OFICINA</v>
      </c>
      <c r="J183" s="98" t="str">
        <f t="shared" ref="J183:J194" si="16">$J$181</f>
        <v>Posgrado</v>
      </c>
      <c r="K183" s="98" t="s">
        <v>394</v>
      </c>
      <c r="L183" s="98"/>
    </row>
    <row r="184" spans="3:12" x14ac:dyDescent="0.25">
      <c r="C184" s="99" t="s">
        <v>74</v>
      </c>
      <c r="D184" s="151"/>
      <c r="E184" s="100">
        <v>8000</v>
      </c>
      <c r="F184" s="97">
        <f t="shared" si="15"/>
        <v>0</v>
      </c>
      <c r="G184" s="165"/>
      <c r="H184" s="101" t="s">
        <v>1013</v>
      </c>
      <c r="I184" s="101" t="str">
        <f>VLOOKUP(H184,Presupuesto!$B$11:$C$565,2,0)</f>
        <v>EQUIPO DE COMPUTACION</v>
      </c>
      <c r="J184" s="98" t="str">
        <f t="shared" si="16"/>
        <v>Posgrado</v>
      </c>
      <c r="K184" s="98" t="s">
        <v>394</v>
      </c>
      <c r="L184" s="98"/>
    </row>
    <row r="185" spans="3:12" x14ac:dyDescent="0.25">
      <c r="C185" s="99" t="s">
        <v>75</v>
      </c>
      <c r="D185" s="151"/>
      <c r="E185" s="100">
        <v>5000</v>
      </c>
      <c r="F185" s="97">
        <f t="shared" si="15"/>
        <v>0</v>
      </c>
      <c r="G185" s="165"/>
      <c r="H185" s="101" t="s">
        <v>1013</v>
      </c>
      <c r="I185" s="101" t="str">
        <f>VLOOKUP(H185,Presupuesto!$B$11:$C$565,2,0)</f>
        <v>EQUIPO DE COMPUTACION</v>
      </c>
      <c r="J185" s="98" t="str">
        <f t="shared" si="16"/>
        <v>Posgrado</v>
      </c>
      <c r="K185" s="98" t="s">
        <v>394</v>
      </c>
      <c r="L185" s="98"/>
    </row>
    <row r="186" spans="3:12" x14ac:dyDescent="0.25">
      <c r="C186" s="99" t="s">
        <v>35</v>
      </c>
      <c r="D186" s="151"/>
      <c r="E186" s="100">
        <v>13000</v>
      </c>
      <c r="F186" s="97">
        <f t="shared" si="15"/>
        <v>0</v>
      </c>
      <c r="G186" s="165"/>
      <c r="H186" s="101" t="s">
        <v>999</v>
      </c>
      <c r="I186" s="101" t="str">
        <f>VLOOKUP(H186,Presupuesto!$B$11:$C$565,2,0)</f>
        <v>EQUIPO DE TRANSPORTE TRACCION Y ELEVACION</v>
      </c>
      <c r="J186" s="98" t="str">
        <f t="shared" si="16"/>
        <v>Posgrado</v>
      </c>
      <c r="K186" s="98" t="s">
        <v>394</v>
      </c>
      <c r="L186" s="98"/>
    </row>
    <row r="187" spans="3:12" x14ac:dyDescent="0.25">
      <c r="C187" s="99" t="s">
        <v>76</v>
      </c>
      <c r="D187" s="151"/>
      <c r="E187" s="100">
        <v>15000</v>
      </c>
      <c r="F187" s="97">
        <f t="shared" si="15"/>
        <v>0</v>
      </c>
      <c r="G187" s="165"/>
      <c r="H187" s="101" t="s">
        <v>999</v>
      </c>
      <c r="I187" s="101" t="str">
        <f>VLOOKUP(H187,Presupuesto!$B$11:$C$565,2,0)</f>
        <v>EQUIPO DE TRANSPORTE TRACCION Y ELEVACION</v>
      </c>
      <c r="J187" s="98" t="str">
        <f t="shared" si="16"/>
        <v>Posgrado</v>
      </c>
      <c r="K187" s="98" t="s">
        <v>394</v>
      </c>
      <c r="L187" s="98"/>
    </row>
    <row r="188" spans="3:12" x14ac:dyDescent="0.25">
      <c r="C188" s="99" t="s">
        <v>77</v>
      </c>
      <c r="D188" s="151"/>
      <c r="E188" s="100">
        <v>10000</v>
      </c>
      <c r="F188" s="97">
        <f t="shared" si="15"/>
        <v>0</v>
      </c>
      <c r="G188" s="165"/>
      <c r="H188" s="101" t="s">
        <v>999</v>
      </c>
      <c r="I188" s="101" t="str">
        <f>VLOOKUP(H188,Presupuesto!$B$11:$C$565,2,0)</f>
        <v>EQUIPO DE TRANSPORTE TRACCION Y ELEVACION</v>
      </c>
      <c r="J188" s="98" t="str">
        <f t="shared" si="16"/>
        <v>Posgrado</v>
      </c>
      <c r="K188" s="98" t="s">
        <v>402</v>
      </c>
      <c r="L188" s="98"/>
    </row>
    <row r="189" spans="3:12" x14ac:dyDescent="0.25">
      <c r="C189" s="99" t="s">
        <v>78</v>
      </c>
      <c r="D189" s="151"/>
      <c r="E189" s="100">
        <v>10000</v>
      </c>
      <c r="F189" s="97">
        <f t="shared" si="15"/>
        <v>0</v>
      </c>
      <c r="G189" s="165"/>
      <c r="H189" s="101" t="s">
        <v>1045</v>
      </c>
      <c r="I189" s="101" t="str">
        <f>VLOOKUP(H189,Presupuesto!$B$11:$C$565,2,0)</f>
        <v>APLICACIONES INFORMATICAS</v>
      </c>
      <c r="J189" s="98" t="str">
        <f t="shared" si="16"/>
        <v>Posgrado</v>
      </c>
      <c r="K189" s="98" t="s">
        <v>398</v>
      </c>
      <c r="L189" s="98"/>
    </row>
    <row r="190" spans="3:12" x14ac:dyDescent="0.25">
      <c r="C190" s="109" t="s">
        <v>79</v>
      </c>
      <c r="D190" s="151"/>
      <c r="E190" s="100">
        <v>2000</v>
      </c>
      <c r="F190" s="97">
        <f t="shared" si="15"/>
        <v>0</v>
      </c>
      <c r="G190" s="165"/>
      <c r="H190" s="110" t="s">
        <v>1013</v>
      </c>
      <c r="I190" s="110" t="str">
        <f>VLOOKUP(H190,Presupuesto!$B$11:$C$565,2,0)</f>
        <v>EQUIPO DE COMPUTACION</v>
      </c>
      <c r="J190" s="98" t="str">
        <f t="shared" si="16"/>
        <v>Posgrado</v>
      </c>
      <c r="K190" s="98" t="s">
        <v>394</v>
      </c>
      <c r="L190" s="98"/>
    </row>
    <row r="191" spans="3:12" x14ac:dyDescent="0.25">
      <c r="C191" s="109" t="s">
        <v>1481</v>
      </c>
      <c r="D191" s="151"/>
      <c r="E191" s="100">
        <v>1500</v>
      </c>
      <c r="F191" s="97">
        <f t="shared" si="15"/>
        <v>0</v>
      </c>
      <c r="G191" s="165"/>
      <c r="H191" s="110" t="s">
        <v>945</v>
      </c>
      <c r="I191" s="110" t="str">
        <f>VLOOKUP(H191,Presupuesto!$B$11:$C$565,2,0)</f>
        <v>UTILES Y MATERIALES ELECTRICOS</v>
      </c>
      <c r="J191" s="98" t="str">
        <f t="shared" si="16"/>
        <v>Posgrado</v>
      </c>
      <c r="K191" s="98" t="s">
        <v>394</v>
      </c>
      <c r="L191" s="98"/>
    </row>
    <row r="192" spans="3:12" x14ac:dyDescent="0.25">
      <c r="C192" s="109" t="s">
        <v>80</v>
      </c>
      <c r="D192" s="151"/>
      <c r="E192" s="100">
        <v>1500</v>
      </c>
      <c r="F192" s="97">
        <f t="shared" si="15"/>
        <v>0</v>
      </c>
      <c r="G192" s="165"/>
      <c r="H192" s="110" t="s">
        <v>1013</v>
      </c>
      <c r="I192" s="110" t="str">
        <f>VLOOKUP(H192,Presupuesto!$B$11:$C$565,2,0)</f>
        <v>EQUIPO DE COMPUTACION</v>
      </c>
      <c r="J192" s="98" t="str">
        <f t="shared" si="16"/>
        <v>Posgrado</v>
      </c>
      <c r="K192" s="98" t="s">
        <v>394</v>
      </c>
      <c r="L192" s="98"/>
    </row>
    <row r="193" spans="3:12" x14ac:dyDescent="0.25">
      <c r="C193" s="109" t="s">
        <v>81</v>
      </c>
      <c r="D193" s="151"/>
      <c r="E193" s="100">
        <v>500</v>
      </c>
      <c r="F193" s="97">
        <f t="shared" si="15"/>
        <v>0</v>
      </c>
      <c r="G193" s="165"/>
      <c r="H193" s="110" t="s">
        <v>954</v>
      </c>
      <c r="I193" s="110" t="str">
        <f>VLOOKUP(H193,Presupuesto!$B$11:$C$565,2,0)</f>
        <v>OTROS RESPUESTOS Y ACCESORIOS MENORES</v>
      </c>
      <c r="J193" s="98" t="str">
        <f t="shared" si="16"/>
        <v>Posgrado</v>
      </c>
      <c r="K193" s="98" t="s">
        <v>394</v>
      </c>
      <c r="L193" s="98"/>
    </row>
    <row r="194" spans="3:12" ht="15.75" thickBot="1" x14ac:dyDescent="0.3">
      <c r="C194" s="102" t="s">
        <v>82</v>
      </c>
      <c r="D194" s="159"/>
      <c r="E194" s="104">
        <v>20</v>
      </c>
      <c r="F194" s="105">
        <f t="shared" si="15"/>
        <v>0</v>
      </c>
      <c r="G194" s="162"/>
      <c r="H194" s="106" t="s">
        <v>954</v>
      </c>
      <c r="I194" s="106" t="str">
        <f>VLOOKUP(H194,Presupuesto!$B$11:$C$565,2,0)</f>
        <v>OTROS RESPUESTOS Y ACCESORIOS MENORES</v>
      </c>
      <c r="J194" s="106" t="str">
        <f t="shared" si="16"/>
        <v>Posgrado</v>
      </c>
      <c r="K194" s="124" t="s">
        <v>393</v>
      </c>
      <c r="L194" s="124"/>
    </row>
    <row r="196" spans="3:12" ht="15.75" thickBot="1" x14ac:dyDescent="0.3"/>
    <row r="197" spans="3:12" ht="15.75" thickBot="1" x14ac:dyDescent="0.3">
      <c r="C197" s="29" t="s">
        <v>43</v>
      </c>
      <c r="D197" s="108">
        <f>SUM(F204:F217)</f>
        <v>0</v>
      </c>
      <c r="F197" s="70"/>
      <c r="G197" s="79"/>
      <c r="H197" s="70"/>
      <c r="I197" s="70"/>
    </row>
    <row r="198" spans="3:12" x14ac:dyDescent="0.25">
      <c r="C198" s="70"/>
      <c r="D198" s="31"/>
      <c r="E198" s="93"/>
      <c r="F198" s="93"/>
      <c r="G198" s="93"/>
      <c r="H198" s="76"/>
      <c r="I198" s="76"/>
      <c r="J198" s="76"/>
      <c r="K198" s="112"/>
    </row>
    <row r="199" spans="3:12" x14ac:dyDescent="0.25">
      <c r="C199" s="70"/>
      <c r="D199" s="31"/>
      <c r="E199" s="93"/>
      <c r="F199" s="93"/>
      <c r="G199" s="93"/>
      <c r="H199" s="76"/>
      <c r="I199" s="76"/>
      <c r="J199" s="76"/>
      <c r="K199" s="112"/>
    </row>
    <row r="200" spans="3:12" ht="15.75" x14ac:dyDescent="0.25">
      <c r="C200" s="202" t="s">
        <v>391</v>
      </c>
      <c r="D200" s="369"/>
      <c r="E200" s="93"/>
      <c r="F200" s="93"/>
      <c r="G200" s="93"/>
      <c r="H200" s="76"/>
      <c r="I200" s="76"/>
      <c r="J200" s="76"/>
      <c r="K200" s="112"/>
    </row>
    <row r="201" spans="3:12" ht="18.75" x14ac:dyDescent="0.25">
      <c r="C201" s="210" t="e">
        <f>IFERROR(VLOOKUP(D200,'1. Desarrollo e Innov. Curricu.'!$F:$G,2,FALSE),IFERROR(VLOOKUP(D200,'2. Investigación Científica'!$F:$G,2,FALSE),IFERROR(VLOOKUP(D200,'3. Vinculación Univ. Sociedad'!$F:$G,2,FALSE),IFERROR(VLOOKUP(D200,'4. Docencia y Profesorado Univ.'!$F:$G,2,FALSE),IFERROR(VLOOKUP(D200,'5. Estudiantes y Graduados'!$F:$G,2,FALSE),IFERROR(VLOOKUP(D200,'11. Gestion Administrativa'!$F:$G,2,FALSE),IFERROR(VLOOKUP(D200,'13. Gestión Académica'!$F:$G,2,FALSE),IFERROR(VLOOKUP(D200,'9. Asegura. de la Calid. y M'!$F:$G,2,FALSE),IFERROR(VLOOKUP(D200,'6. Gestión del Conocimiento'!$F:$G,2,FALSE),IFERROR(VLOOKUP(D200,'15. Gobernabilidad y Proceso...'!$F:$G,2,FALSE),IFERROR(VLOOKUP(D200,'12. Gestión del Talento Humano'!$F:$G,2,FALSE),IFERROR(VLOOKUP(D200,'14. Internacional... de la E.S.'!$F:$G,2,FALSE),IFERROR(VLOOKUP(D200,'10. Posgrado'!$F:$G,2,FALSE),IFERROR(VLOOKUP(D200,'16. Desa. del Sistema Educ.Sup.'!$F:$G,2,FALSE),IFERROR(VLOOKUP(D200,'8. Cultura de Inno. Insti...'!$F:$G,2,FALSE),VLOOKUP(D200,'7. Lo Esencial de la Reforma U.'!$F:$G,2,0))))))))))))))))</f>
        <v>#N/A</v>
      </c>
      <c r="D201" s="31"/>
      <c r="E201" s="93"/>
      <c r="F201" s="93"/>
      <c r="G201" s="93"/>
      <c r="H201" s="76"/>
      <c r="I201" s="76"/>
      <c r="J201" s="76"/>
      <c r="K201" s="112"/>
    </row>
    <row r="202" spans="3:12" x14ac:dyDescent="0.25">
      <c r="F202" s="93"/>
      <c r="G202" s="76"/>
      <c r="H202" s="76"/>
      <c r="I202" s="76"/>
    </row>
    <row r="203" spans="3:12" ht="30.75" thickBot="1" x14ac:dyDescent="0.3">
      <c r="C203" s="149" t="s">
        <v>44</v>
      </c>
      <c r="D203" s="149" t="s">
        <v>55</v>
      </c>
      <c r="E203" s="149" t="s">
        <v>57</v>
      </c>
      <c r="F203" s="150" t="s">
        <v>27</v>
      </c>
      <c r="G203" s="150" t="s">
        <v>130</v>
      </c>
      <c r="H203" s="149" t="s">
        <v>46</v>
      </c>
      <c r="I203" s="149" t="s">
        <v>131</v>
      </c>
      <c r="J203" s="149" t="s">
        <v>409</v>
      </c>
      <c r="K203" s="149" t="s">
        <v>410</v>
      </c>
      <c r="L203" s="149" t="s">
        <v>463</v>
      </c>
    </row>
    <row r="204" spans="3:12" ht="15.75" thickBot="1" x14ac:dyDescent="0.3">
      <c r="C204" s="305" t="s">
        <v>1338</v>
      </c>
      <c r="D204" s="158"/>
      <c r="E204" s="96">
        <f>HLOOKUP($C204,$CB$2:$CE$3,2,0)</f>
        <v>15000</v>
      </c>
      <c r="F204" s="97">
        <f>D204*E204</f>
        <v>0</v>
      </c>
      <c r="G204" s="165"/>
      <c r="H204" s="98" t="s">
        <v>1013</v>
      </c>
      <c r="I204" s="98" t="str">
        <f>VLOOKUP(H204,Presupuesto!$B$11:$C$565,2,0)</f>
        <v>EQUIPO DE COMPUTACION</v>
      </c>
      <c r="J204" s="218" t="s">
        <v>1453</v>
      </c>
      <c r="K204" s="98" t="s">
        <v>393</v>
      </c>
      <c r="L204" s="98"/>
    </row>
    <row r="205" spans="3:12" x14ac:dyDescent="0.25">
      <c r="C205" s="305" t="s">
        <v>1336</v>
      </c>
      <c r="D205" s="151"/>
      <c r="E205" s="96">
        <f>HLOOKUP($C205,$CB$2:$CE$3,2,0)</f>
        <v>35000</v>
      </c>
      <c r="F205" s="97">
        <f>D205*E205</f>
        <v>0</v>
      </c>
      <c r="G205" s="165"/>
      <c r="H205" s="101" t="s">
        <v>1013</v>
      </c>
      <c r="I205" s="101" t="str">
        <f>VLOOKUP(H205,Presupuesto!$B$11:$C$565,2,0)</f>
        <v>EQUIPO DE COMPUTACION</v>
      </c>
      <c r="J205" s="98" t="str">
        <f>$J$204</f>
        <v>Posgrado</v>
      </c>
      <c r="K205" s="98" t="s">
        <v>411</v>
      </c>
      <c r="L205" s="98"/>
    </row>
    <row r="206" spans="3:12" x14ac:dyDescent="0.25">
      <c r="C206" s="99" t="s">
        <v>73</v>
      </c>
      <c r="D206" s="151"/>
      <c r="E206" s="100">
        <v>4000</v>
      </c>
      <c r="F206" s="97">
        <f t="shared" ref="F206:F217" si="17">D206*E206</f>
        <v>0</v>
      </c>
      <c r="G206" s="165"/>
      <c r="H206" s="101" t="s">
        <v>985</v>
      </c>
      <c r="I206" s="101" t="str">
        <f>VLOOKUP(H206,Presupuesto!$B$11:$C$565,2,0)</f>
        <v>EQUIPOS VARIOS DE OFICINA</v>
      </c>
      <c r="J206" s="98" t="str">
        <f t="shared" ref="J206:J217" si="18">$J$204</f>
        <v>Posgrado</v>
      </c>
      <c r="K206" s="98" t="s">
        <v>394</v>
      </c>
      <c r="L206" s="98"/>
    </row>
    <row r="207" spans="3:12" x14ac:dyDescent="0.25">
      <c r="C207" s="99" t="s">
        <v>74</v>
      </c>
      <c r="D207" s="151"/>
      <c r="E207" s="100">
        <v>8000</v>
      </c>
      <c r="F207" s="97">
        <f t="shared" si="17"/>
        <v>0</v>
      </c>
      <c r="G207" s="165"/>
      <c r="H207" s="101" t="s">
        <v>1013</v>
      </c>
      <c r="I207" s="101" t="str">
        <f>VLOOKUP(H207,Presupuesto!$B$11:$C$565,2,0)</f>
        <v>EQUIPO DE COMPUTACION</v>
      </c>
      <c r="J207" s="98" t="str">
        <f t="shared" si="18"/>
        <v>Posgrado</v>
      </c>
      <c r="K207" s="98" t="s">
        <v>394</v>
      </c>
      <c r="L207" s="98"/>
    </row>
    <row r="208" spans="3:12" x14ac:dyDescent="0.25">
      <c r="C208" s="99" t="s">
        <v>75</v>
      </c>
      <c r="D208" s="151"/>
      <c r="E208" s="100">
        <v>5000</v>
      </c>
      <c r="F208" s="97">
        <f t="shared" si="17"/>
        <v>0</v>
      </c>
      <c r="G208" s="165"/>
      <c r="H208" s="101" t="s">
        <v>1013</v>
      </c>
      <c r="I208" s="101" t="str">
        <f>VLOOKUP(H208,Presupuesto!$B$11:$C$565,2,0)</f>
        <v>EQUIPO DE COMPUTACION</v>
      </c>
      <c r="J208" s="98" t="str">
        <f t="shared" si="18"/>
        <v>Posgrado</v>
      </c>
      <c r="K208" s="98" t="s">
        <v>394</v>
      </c>
      <c r="L208" s="98"/>
    </row>
    <row r="209" spans="3:12" x14ac:dyDescent="0.25">
      <c r="C209" s="99" t="s">
        <v>35</v>
      </c>
      <c r="D209" s="151"/>
      <c r="E209" s="100">
        <v>13000</v>
      </c>
      <c r="F209" s="97">
        <f t="shared" si="17"/>
        <v>0</v>
      </c>
      <c r="G209" s="165"/>
      <c r="H209" s="101" t="s">
        <v>999</v>
      </c>
      <c r="I209" s="101" t="str">
        <f>VLOOKUP(H209,Presupuesto!$B$11:$C$565,2,0)</f>
        <v>EQUIPO DE TRANSPORTE TRACCION Y ELEVACION</v>
      </c>
      <c r="J209" s="98" t="str">
        <f t="shared" si="18"/>
        <v>Posgrado</v>
      </c>
      <c r="K209" s="98" t="s">
        <v>394</v>
      </c>
      <c r="L209" s="98"/>
    </row>
    <row r="210" spans="3:12" x14ac:dyDescent="0.25">
      <c r="C210" s="99" t="s">
        <v>76</v>
      </c>
      <c r="D210" s="151"/>
      <c r="E210" s="100">
        <v>15000</v>
      </c>
      <c r="F210" s="97">
        <f t="shared" si="17"/>
        <v>0</v>
      </c>
      <c r="G210" s="165"/>
      <c r="H210" s="101" t="s">
        <v>999</v>
      </c>
      <c r="I210" s="101" t="str">
        <f>VLOOKUP(H210,Presupuesto!$B$11:$C$565,2,0)</f>
        <v>EQUIPO DE TRANSPORTE TRACCION Y ELEVACION</v>
      </c>
      <c r="J210" s="98" t="str">
        <f t="shared" si="18"/>
        <v>Posgrado</v>
      </c>
      <c r="K210" s="98" t="s">
        <v>394</v>
      </c>
      <c r="L210" s="98"/>
    </row>
    <row r="211" spans="3:12" x14ac:dyDescent="0.25">
      <c r="C211" s="99" t="s">
        <v>77</v>
      </c>
      <c r="D211" s="151"/>
      <c r="E211" s="100">
        <v>10000</v>
      </c>
      <c r="F211" s="97">
        <f t="shared" si="17"/>
        <v>0</v>
      </c>
      <c r="G211" s="165"/>
      <c r="H211" s="101" t="s">
        <v>999</v>
      </c>
      <c r="I211" s="101" t="str">
        <f>VLOOKUP(H211,Presupuesto!$B$11:$C$565,2,0)</f>
        <v>EQUIPO DE TRANSPORTE TRACCION Y ELEVACION</v>
      </c>
      <c r="J211" s="98" t="str">
        <f t="shared" si="18"/>
        <v>Posgrado</v>
      </c>
      <c r="K211" s="98" t="s">
        <v>402</v>
      </c>
      <c r="L211" s="98"/>
    </row>
    <row r="212" spans="3:12" x14ac:dyDescent="0.25">
      <c r="C212" s="99" t="s">
        <v>78</v>
      </c>
      <c r="D212" s="151"/>
      <c r="E212" s="100">
        <v>10000</v>
      </c>
      <c r="F212" s="97">
        <f t="shared" si="17"/>
        <v>0</v>
      </c>
      <c r="G212" s="165"/>
      <c r="H212" s="101" t="s">
        <v>1045</v>
      </c>
      <c r="I212" s="101" t="str">
        <f>VLOOKUP(H212,Presupuesto!$B$11:$C$565,2,0)</f>
        <v>APLICACIONES INFORMATICAS</v>
      </c>
      <c r="J212" s="98" t="str">
        <f t="shared" si="18"/>
        <v>Posgrado</v>
      </c>
      <c r="K212" s="98" t="s">
        <v>398</v>
      </c>
      <c r="L212" s="98"/>
    </row>
    <row r="213" spans="3:12" x14ac:dyDescent="0.25">
      <c r="C213" s="109" t="s">
        <v>79</v>
      </c>
      <c r="D213" s="151"/>
      <c r="E213" s="100">
        <v>2000</v>
      </c>
      <c r="F213" s="97">
        <f t="shared" si="17"/>
        <v>0</v>
      </c>
      <c r="G213" s="165"/>
      <c r="H213" s="110" t="s">
        <v>1013</v>
      </c>
      <c r="I213" s="110" t="str">
        <f>VLOOKUP(H213,Presupuesto!$B$11:$C$565,2,0)</f>
        <v>EQUIPO DE COMPUTACION</v>
      </c>
      <c r="J213" s="98" t="str">
        <f t="shared" si="18"/>
        <v>Posgrado</v>
      </c>
      <c r="K213" s="98" t="s">
        <v>394</v>
      </c>
      <c r="L213" s="98"/>
    </row>
    <row r="214" spans="3:12" x14ac:dyDescent="0.25">
      <c r="C214" s="109" t="s">
        <v>1481</v>
      </c>
      <c r="D214" s="151"/>
      <c r="E214" s="100">
        <v>1500</v>
      </c>
      <c r="F214" s="97">
        <f t="shared" si="17"/>
        <v>0</v>
      </c>
      <c r="G214" s="165"/>
      <c r="H214" s="110" t="s">
        <v>945</v>
      </c>
      <c r="I214" s="110" t="str">
        <f>VLOOKUP(H214,Presupuesto!$B$11:$C$565,2,0)</f>
        <v>UTILES Y MATERIALES ELECTRICOS</v>
      </c>
      <c r="J214" s="98" t="str">
        <f t="shared" si="18"/>
        <v>Posgrado</v>
      </c>
      <c r="K214" s="98" t="s">
        <v>394</v>
      </c>
      <c r="L214" s="98"/>
    </row>
    <row r="215" spans="3:12" x14ac:dyDescent="0.25">
      <c r="C215" s="109" t="s">
        <v>80</v>
      </c>
      <c r="D215" s="151"/>
      <c r="E215" s="100">
        <v>1500</v>
      </c>
      <c r="F215" s="97">
        <f t="shared" si="17"/>
        <v>0</v>
      </c>
      <c r="G215" s="165"/>
      <c r="H215" s="110" t="s">
        <v>1013</v>
      </c>
      <c r="I215" s="110" t="str">
        <f>VLOOKUP(H215,Presupuesto!$B$11:$C$565,2,0)</f>
        <v>EQUIPO DE COMPUTACION</v>
      </c>
      <c r="J215" s="98" t="str">
        <f t="shared" si="18"/>
        <v>Posgrado</v>
      </c>
      <c r="K215" s="98" t="s">
        <v>394</v>
      </c>
      <c r="L215" s="98"/>
    </row>
    <row r="216" spans="3:12" x14ac:dyDescent="0.25">
      <c r="C216" s="109" t="s">
        <v>81</v>
      </c>
      <c r="D216" s="151"/>
      <c r="E216" s="100">
        <v>500</v>
      </c>
      <c r="F216" s="97">
        <f t="shared" si="17"/>
        <v>0</v>
      </c>
      <c r="G216" s="165"/>
      <c r="H216" s="110" t="s">
        <v>954</v>
      </c>
      <c r="I216" s="110" t="str">
        <f>VLOOKUP(H216,Presupuesto!$B$11:$C$565,2,0)</f>
        <v>OTROS RESPUESTOS Y ACCESORIOS MENORES</v>
      </c>
      <c r="J216" s="98" t="str">
        <f t="shared" si="18"/>
        <v>Posgrado</v>
      </c>
      <c r="K216" s="98" t="s">
        <v>394</v>
      </c>
      <c r="L216" s="98"/>
    </row>
    <row r="217" spans="3:12" ht="15.75" thickBot="1" x14ac:dyDescent="0.3">
      <c r="C217" s="102" t="s">
        <v>82</v>
      </c>
      <c r="D217" s="159"/>
      <c r="E217" s="104">
        <v>20</v>
      </c>
      <c r="F217" s="105">
        <f t="shared" si="17"/>
        <v>0</v>
      </c>
      <c r="G217" s="162"/>
      <c r="H217" s="106" t="s">
        <v>954</v>
      </c>
      <c r="I217" s="106" t="str">
        <f>VLOOKUP(H217,Presupuesto!$B$11:$C$565,2,0)</f>
        <v>OTROS RESPUESTOS Y ACCESORIOS MENORES</v>
      </c>
      <c r="J217" s="106" t="str">
        <f t="shared" si="18"/>
        <v>Posgrado</v>
      </c>
      <c r="K217" s="124" t="s">
        <v>393</v>
      </c>
      <c r="L217" s="124"/>
    </row>
    <row r="218" spans="3:12" x14ac:dyDescent="0.25">
      <c r="F218" s="93"/>
      <c r="G218" s="76"/>
      <c r="H218" s="76"/>
      <c r="I218" s="76"/>
    </row>
    <row r="219" spans="3:12" ht="15.75" thickBot="1" x14ac:dyDescent="0.3"/>
    <row r="220" spans="3:12" ht="15.75" thickBot="1" x14ac:dyDescent="0.3">
      <c r="C220" s="29" t="s">
        <v>43</v>
      </c>
      <c r="D220" s="108">
        <f>SUM(F227:F240)</f>
        <v>0</v>
      </c>
      <c r="F220" s="70"/>
      <c r="G220" s="79"/>
      <c r="H220" s="70"/>
      <c r="I220" s="70"/>
    </row>
    <row r="221" spans="3:12" x14ac:dyDescent="0.25">
      <c r="C221" s="70"/>
      <c r="D221" s="31"/>
      <c r="E221" s="93"/>
      <c r="F221" s="93"/>
      <c r="G221" s="93"/>
      <c r="H221" s="76"/>
      <c r="I221" s="76"/>
      <c r="J221" s="76"/>
      <c r="K221" s="112"/>
    </row>
    <row r="222" spans="3:12" x14ac:dyDescent="0.25">
      <c r="C222" s="70"/>
      <c r="D222" s="31"/>
      <c r="E222" s="93"/>
      <c r="F222" s="93"/>
      <c r="G222" s="93"/>
      <c r="H222" s="76"/>
      <c r="I222" s="76"/>
      <c r="J222" s="76"/>
      <c r="K222" s="112"/>
    </row>
    <row r="223" spans="3:12" ht="15.75" x14ac:dyDescent="0.25">
      <c r="C223" s="202" t="s">
        <v>391</v>
      </c>
      <c r="D223" s="369"/>
      <c r="E223" s="93"/>
      <c r="F223" s="93"/>
      <c r="G223" s="93"/>
      <c r="H223" s="76"/>
      <c r="I223" s="76"/>
      <c r="J223" s="76"/>
      <c r="K223" s="112"/>
    </row>
    <row r="224" spans="3:12" ht="18.75" x14ac:dyDescent="0.25">
      <c r="C224" s="210" t="e">
        <f>IFERROR(VLOOKUP(D223,'1. Desarrollo e Innov. Curricu.'!$F:$G,2,FALSE),IFERROR(VLOOKUP(D223,'2. Investigación Científica'!$F:$G,2,FALSE),IFERROR(VLOOKUP(D223,'3. Vinculación Univ. Sociedad'!$F:$G,2,FALSE),IFERROR(VLOOKUP(D223,'4. Docencia y Profesorado Univ.'!$F:$G,2,FALSE),IFERROR(VLOOKUP(D223,'5. Estudiantes y Graduados'!$F:$G,2,FALSE),IFERROR(VLOOKUP(D223,'11. Gestion Administrativa'!$F:$G,2,FALSE),IFERROR(VLOOKUP(D223,'13. Gestión Académica'!$F:$G,2,FALSE),IFERROR(VLOOKUP(D223,'9. Asegura. de la Calid. y M'!$F:$G,2,FALSE),IFERROR(VLOOKUP(D223,'6. Gestión del Conocimiento'!$F:$G,2,FALSE),IFERROR(VLOOKUP(D223,'15. Gobernabilidad y Proceso...'!$F:$G,2,FALSE),IFERROR(VLOOKUP(D223,'12. Gestión del Talento Humano'!$F:$G,2,FALSE),IFERROR(VLOOKUP(D223,'14. Internacional... de la E.S.'!$F:$G,2,FALSE),IFERROR(VLOOKUP(D223,'10. Posgrado'!$F:$G,2,FALSE),IFERROR(VLOOKUP(D223,'16. Desa. del Sistema Educ.Sup.'!$F:$G,2,FALSE),IFERROR(VLOOKUP(D223,'8. Cultura de Inno. Insti...'!$F:$G,2,FALSE),VLOOKUP(D223,'7. Lo Esencial de la Reforma U.'!$F:$G,2,0))))))))))))))))</f>
        <v>#N/A</v>
      </c>
      <c r="D224" s="31"/>
      <c r="E224" s="93"/>
      <c r="F224" s="93"/>
      <c r="G224" s="93"/>
      <c r="H224" s="76"/>
      <c r="I224" s="76"/>
      <c r="J224" s="76"/>
      <c r="K224" s="112"/>
    </row>
    <row r="225" spans="3:12" x14ac:dyDescent="0.25">
      <c r="F225" s="93"/>
      <c r="G225" s="76"/>
      <c r="H225" s="76"/>
      <c r="I225" s="76"/>
    </row>
    <row r="226" spans="3:12" ht="30.75" thickBot="1" x14ac:dyDescent="0.3">
      <c r="C226" s="149" t="s">
        <v>44</v>
      </c>
      <c r="D226" s="149" t="s">
        <v>55</v>
      </c>
      <c r="E226" s="149" t="s">
        <v>57</v>
      </c>
      <c r="F226" s="150" t="s">
        <v>27</v>
      </c>
      <c r="G226" s="150" t="s">
        <v>130</v>
      </c>
      <c r="H226" s="149" t="s">
        <v>46</v>
      </c>
      <c r="I226" s="149" t="s">
        <v>131</v>
      </c>
      <c r="J226" s="149" t="s">
        <v>409</v>
      </c>
      <c r="K226" s="149" t="s">
        <v>410</v>
      </c>
      <c r="L226" s="149" t="s">
        <v>463</v>
      </c>
    </row>
    <row r="227" spans="3:12" ht="15.75" thickBot="1" x14ac:dyDescent="0.3">
      <c r="C227" s="305" t="s">
        <v>1338</v>
      </c>
      <c r="D227" s="158"/>
      <c r="E227" s="96">
        <f>HLOOKUP($C227,$CB$2:$CE$3,2,0)</f>
        <v>15000</v>
      </c>
      <c r="F227" s="97">
        <f>D227*E227</f>
        <v>0</v>
      </c>
      <c r="G227" s="165"/>
      <c r="H227" s="98" t="s">
        <v>1013</v>
      </c>
      <c r="I227" s="98" t="str">
        <f>VLOOKUP(H227,Presupuesto!$B$11:$C$565,2,0)</f>
        <v>EQUIPO DE COMPUTACION</v>
      </c>
      <c r="J227" s="218" t="s">
        <v>1453</v>
      </c>
      <c r="K227" s="98" t="s">
        <v>393</v>
      </c>
      <c r="L227" s="98"/>
    </row>
    <row r="228" spans="3:12" x14ac:dyDescent="0.25">
      <c r="C228" s="305" t="s">
        <v>1336</v>
      </c>
      <c r="D228" s="151"/>
      <c r="E228" s="96">
        <f>HLOOKUP($C228,$CB$2:$CE$3,2,0)</f>
        <v>35000</v>
      </c>
      <c r="F228" s="97">
        <f>D228*E228</f>
        <v>0</v>
      </c>
      <c r="G228" s="165"/>
      <c r="H228" s="101" t="s">
        <v>1013</v>
      </c>
      <c r="I228" s="101" t="str">
        <f>VLOOKUP(H228,Presupuesto!$B$11:$C$565,2,0)</f>
        <v>EQUIPO DE COMPUTACION</v>
      </c>
      <c r="J228" s="98" t="str">
        <f>$J$227</f>
        <v>Posgrado</v>
      </c>
      <c r="K228" s="98" t="s">
        <v>411</v>
      </c>
      <c r="L228" s="98"/>
    </row>
    <row r="229" spans="3:12" x14ac:dyDescent="0.25">
      <c r="C229" s="99" t="s">
        <v>73</v>
      </c>
      <c r="D229" s="151"/>
      <c r="E229" s="100">
        <v>4000</v>
      </c>
      <c r="F229" s="97">
        <f t="shared" ref="F229:F240" si="19">D229*E229</f>
        <v>0</v>
      </c>
      <c r="G229" s="165"/>
      <c r="H229" s="101" t="s">
        <v>985</v>
      </c>
      <c r="I229" s="101" t="str">
        <f>VLOOKUP(H229,Presupuesto!$B$11:$C$565,2,0)</f>
        <v>EQUIPOS VARIOS DE OFICINA</v>
      </c>
      <c r="J229" s="98" t="str">
        <f t="shared" ref="J229:J240" si="20">$J$227</f>
        <v>Posgrado</v>
      </c>
      <c r="K229" s="98" t="s">
        <v>394</v>
      </c>
      <c r="L229" s="98"/>
    </row>
    <row r="230" spans="3:12" x14ac:dyDescent="0.25">
      <c r="C230" s="99" t="s">
        <v>74</v>
      </c>
      <c r="D230" s="151"/>
      <c r="E230" s="100">
        <v>8000</v>
      </c>
      <c r="F230" s="97">
        <f t="shared" si="19"/>
        <v>0</v>
      </c>
      <c r="G230" s="165"/>
      <c r="H230" s="101" t="s">
        <v>1013</v>
      </c>
      <c r="I230" s="101" t="str">
        <f>VLOOKUP(H230,Presupuesto!$B$11:$C$565,2,0)</f>
        <v>EQUIPO DE COMPUTACION</v>
      </c>
      <c r="J230" s="98" t="str">
        <f t="shared" si="20"/>
        <v>Posgrado</v>
      </c>
      <c r="K230" s="98" t="s">
        <v>394</v>
      </c>
      <c r="L230" s="98"/>
    </row>
    <row r="231" spans="3:12" x14ac:dyDescent="0.25">
      <c r="C231" s="99" t="s">
        <v>75</v>
      </c>
      <c r="D231" s="151"/>
      <c r="E231" s="100">
        <v>5000</v>
      </c>
      <c r="F231" s="97">
        <f t="shared" si="19"/>
        <v>0</v>
      </c>
      <c r="G231" s="165"/>
      <c r="H231" s="101" t="s">
        <v>1013</v>
      </c>
      <c r="I231" s="101" t="str">
        <f>VLOOKUP(H231,Presupuesto!$B$11:$C$565,2,0)</f>
        <v>EQUIPO DE COMPUTACION</v>
      </c>
      <c r="J231" s="98" t="str">
        <f t="shared" si="20"/>
        <v>Posgrado</v>
      </c>
      <c r="K231" s="98" t="s">
        <v>394</v>
      </c>
      <c r="L231" s="98"/>
    </row>
    <row r="232" spans="3:12" x14ac:dyDescent="0.25">
      <c r="C232" s="99" t="s">
        <v>35</v>
      </c>
      <c r="D232" s="151"/>
      <c r="E232" s="100">
        <v>13000</v>
      </c>
      <c r="F232" s="97">
        <f t="shared" si="19"/>
        <v>0</v>
      </c>
      <c r="G232" s="165"/>
      <c r="H232" s="101" t="s">
        <v>999</v>
      </c>
      <c r="I232" s="101" t="str">
        <f>VLOOKUP(H232,Presupuesto!$B$11:$C$565,2,0)</f>
        <v>EQUIPO DE TRANSPORTE TRACCION Y ELEVACION</v>
      </c>
      <c r="J232" s="98" t="str">
        <f t="shared" si="20"/>
        <v>Posgrado</v>
      </c>
      <c r="K232" s="98" t="s">
        <v>394</v>
      </c>
      <c r="L232" s="98"/>
    </row>
    <row r="233" spans="3:12" x14ac:dyDescent="0.25">
      <c r="C233" s="99" t="s">
        <v>76</v>
      </c>
      <c r="D233" s="151"/>
      <c r="E233" s="100">
        <v>15000</v>
      </c>
      <c r="F233" s="97">
        <f t="shared" si="19"/>
        <v>0</v>
      </c>
      <c r="G233" s="165"/>
      <c r="H233" s="101" t="s">
        <v>999</v>
      </c>
      <c r="I233" s="101" t="str">
        <f>VLOOKUP(H233,Presupuesto!$B$11:$C$565,2,0)</f>
        <v>EQUIPO DE TRANSPORTE TRACCION Y ELEVACION</v>
      </c>
      <c r="J233" s="98" t="str">
        <f t="shared" si="20"/>
        <v>Posgrado</v>
      </c>
      <c r="K233" s="98" t="s">
        <v>394</v>
      </c>
      <c r="L233" s="98"/>
    </row>
    <row r="234" spans="3:12" x14ac:dyDescent="0.25">
      <c r="C234" s="99" t="s">
        <v>77</v>
      </c>
      <c r="D234" s="151"/>
      <c r="E234" s="100">
        <v>10000</v>
      </c>
      <c r="F234" s="97">
        <f t="shared" si="19"/>
        <v>0</v>
      </c>
      <c r="G234" s="165"/>
      <c r="H234" s="101" t="s">
        <v>999</v>
      </c>
      <c r="I234" s="101" t="str">
        <f>VLOOKUP(H234,Presupuesto!$B$11:$C$565,2,0)</f>
        <v>EQUIPO DE TRANSPORTE TRACCION Y ELEVACION</v>
      </c>
      <c r="J234" s="98" t="str">
        <f t="shared" si="20"/>
        <v>Posgrado</v>
      </c>
      <c r="K234" s="98" t="s">
        <v>402</v>
      </c>
      <c r="L234" s="98"/>
    </row>
    <row r="235" spans="3:12" x14ac:dyDescent="0.25">
      <c r="C235" s="99" t="s">
        <v>78</v>
      </c>
      <c r="D235" s="151"/>
      <c r="E235" s="100">
        <v>10000</v>
      </c>
      <c r="F235" s="97">
        <f t="shared" si="19"/>
        <v>0</v>
      </c>
      <c r="G235" s="165"/>
      <c r="H235" s="101" t="s">
        <v>1045</v>
      </c>
      <c r="I235" s="101" t="str">
        <f>VLOOKUP(H235,Presupuesto!$B$11:$C$565,2,0)</f>
        <v>APLICACIONES INFORMATICAS</v>
      </c>
      <c r="J235" s="98" t="str">
        <f t="shared" si="20"/>
        <v>Posgrado</v>
      </c>
      <c r="K235" s="98" t="s">
        <v>398</v>
      </c>
      <c r="L235" s="98"/>
    </row>
    <row r="236" spans="3:12" x14ac:dyDescent="0.25">
      <c r="C236" s="109" t="s">
        <v>79</v>
      </c>
      <c r="D236" s="151"/>
      <c r="E236" s="100">
        <v>2000</v>
      </c>
      <c r="F236" s="97">
        <f t="shared" si="19"/>
        <v>0</v>
      </c>
      <c r="G236" s="165"/>
      <c r="H236" s="110" t="s">
        <v>1013</v>
      </c>
      <c r="I236" s="110" t="str">
        <f>VLOOKUP(H236,Presupuesto!$B$11:$C$565,2,0)</f>
        <v>EQUIPO DE COMPUTACION</v>
      </c>
      <c r="J236" s="98" t="str">
        <f t="shared" si="20"/>
        <v>Posgrado</v>
      </c>
      <c r="K236" s="98" t="s">
        <v>394</v>
      </c>
      <c r="L236" s="98"/>
    </row>
    <row r="237" spans="3:12" x14ac:dyDescent="0.25">
      <c r="C237" s="109" t="s">
        <v>1481</v>
      </c>
      <c r="D237" s="151"/>
      <c r="E237" s="100">
        <v>1500</v>
      </c>
      <c r="F237" s="97">
        <f t="shared" si="19"/>
        <v>0</v>
      </c>
      <c r="G237" s="165"/>
      <c r="H237" s="110" t="s">
        <v>945</v>
      </c>
      <c r="I237" s="110" t="str">
        <f>VLOOKUP(H237,Presupuesto!$B$11:$C$565,2,0)</f>
        <v>UTILES Y MATERIALES ELECTRICOS</v>
      </c>
      <c r="J237" s="98" t="str">
        <f t="shared" si="20"/>
        <v>Posgrado</v>
      </c>
      <c r="K237" s="98" t="s">
        <v>394</v>
      </c>
      <c r="L237" s="98"/>
    </row>
    <row r="238" spans="3:12" x14ac:dyDescent="0.25">
      <c r="C238" s="109" t="s">
        <v>80</v>
      </c>
      <c r="D238" s="151"/>
      <c r="E238" s="100">
        <v>1500</v>
      </c>
      <c r="F238" s="97">
        <f t="shared" si="19"/>
        <v>0</v>
      </c>
      <c r="G238" s="165"/>
      <c r="H238" s="110" t="s">
        <v>1013</v>
      </c>
      <c r="I238" s="110" t="str">
        <f>VLOOKUP(H238,Presupuesto!$B$11:$C$565,2,0)</f>
        <v>EQUIPO DE COMPUTACION</v>
      </c>
      <c r="J238" s="98" t="str">
        <f t="shared" si="20"/>
        <v>Posgrado</v>
      </c>
      <c r="K238" s="98" t="s">
        <v>394</v>
      </c>
      <c r="L238" s="98"/>
    </row>
    <row r="239" spans="3:12" x14ac:dyDescent="0.25">
      <c r="C239" s="109" t="s">
        <v>81</v>
      </c>
      <c r="D239" s="151"/>
      <c r="E239" s="100">
        <v>500</v>
      </c>
      <c r="F239" s="97">
        <f t="shared" si="19"/>
        <v>0</v>
      </c>
      <c r="G239" s="165"/>
      <c r="H239" s="110" t="s">
        <v>954</v>
      </c>
      <c r="I239" s="110" t="str">
        <f>VLOOKUP(H239,Presupuesto!$B$11:$C$565,2,0)</f>
        <v>OTROS RESPUESTOS Y ACCESORIOS MENORES</v>
      </c>
      <c r="J239" s="98" t="str">
        <f t="shared" si="20"/>
        <v>Posgrado</v>
      </c>
      <c r="K239" s="98" t="s">
        <v>394</v>
      </c>
      <c r="L239" s="98"/>
    </row>
    <row r="240" spans="3:12" ht="15.75" thickBot="1" x14ac:dyDescent="0.3">
      <c r="C240" s="102" t="s">
        <v>82</v>
      </c>
      <c r="D240" s="159"/>
      <c r="E240" s="104">
        <v>20</v>
      </c>
      <c r="F240" s="105">
        <f t="shared" si="19"/>
        <v>0</v>
      </c>
      <c r="G240" s="162"/>
      <c r="H240" s="106" t="s">
        <v>954</v>
      </c>
      <c r="I240" s="106" t="str">
        <f>VLOOKUP(H240,Presupuesto!$B$11:$C$565,2,0)</f>
        <v>OTROS RESPUESTOS Y ACCESORIOS MENORES</v>
      </c>
      <c r="J240" s="106" t="str">
        <f t="shared" si="20"/>
        <v>Posgrado</v>
      </c>
      <c r="K240" s="124" t="s">
        <v>393</v>
      </c>
      <c r="L240" s="124"/>
    </row>
    <row r="242" spans="3:12" ht="15.75" thickBot="1" x14ac:dyDescent="0.3"/>
    <row r="243" spans="3:12" ht="15.75" thickBot="1" x14ac:dyDescent="0.3">
      <c r="C243" s="29" t="s">
        <v>43</v>
      </c>
      <c r="D243" s="108">
        <f>SUM(F250:F263)</f>
        <v>0</v>
      </c>
      <c r="F243" s="70"/>
      <c r="G243" s="79"/>
      <c r="H243" s="70"/>
      <c r="I243" s="70"/>
    </row>
    <row r="244" spans="3:12" x14ac:dyDescent="0.25">
      <c r="C244" s="70"/>
      <c r="D244" s="31"/>
      <c r="E244" s="93"/>
      <c r="F244" s="93"/>
      <c r="G244" s="93"/>
      <c r="H244" s="76"/>
      <c r="I244" s="76"/>
      <c r="J244" s="76"/>
      <c r="K244" s="112"/>
    </row>
    <row r="245" spans="3:12" x14ac:dyDescent="0.25">
      <c r="C245" s="70"/>
      <c r="D245" s="31"/>
      <c r="E245" s="93"/>
      <c r="F245" s="93"/>
      <c r="G245" s="93"/>
      <c r="H245" s="76"/>
      <c r="I245" s="76"/>
      <c r="J245" s="76"/>
      <c r="K245" s="112"/>
    </row>
    <row r="246" spans="3:12" ht="15.75" x14ac:dyDescent="0.25">
      <c r="C246" s="202" t="s">
        <v>391</v>
      </c>
      <c r="D246" s="369"/>
      <c r="E246" s="93"/>
      <c r="F246" s="93"/>
      <c r="G246" s="93"/>
      <c r="H246" s="76"/>
      <c r="I246" s="76"/>
      <c r="J246" s="76"/>
      <c r="K246" s="112"/>
    </row>
    <row r="247" spans="3:12" ht="18.75" x14ac:dyDescent="0.25">
      <c r="C247" s="210" t="e">
        <f>IFERROR(VLOOKUP(D246,'1. Desarrollo e Innov. Curricu.'!$F:$G,2,FALSE),IFERROR(VLOOKUP(D246,'2. Investigación Científica'!$F:$G,2,FALSE),IFERROR(VLOOKUP(D246,'3. Vinculación Univ. Sociedad'!$F:$G,2,FALSE),IFERROR(VLOOKUP(D246,'4. Docencia y Profesorado Univ.'!$F:$G,2,FALSE),IFERROR(VLOOKUP(D246,'5. Estudiantes y Graduados'!$F:$G,2,FALSE),IFERROR(VLOOKUP(D246,'11. Gestion Administrativa'!$F:$G,2,FALSE),IFERROR(VLOOKUP(D246,'13. Gestión Académica'!$F:$G,2,FALSE),IFERROR(VLOOKUP(D246,'9. Asegura. de la Calid. y M'!$F:$G,2,FALSE),IFERROR(VLOOKUP(D246,'6. Gestión del Conocimiento'!$F:$G,2,FALSE),IFERROR(VLOOKUP(D246,'15. Gobernabilidad y Proceso...'!$F:$G,2,FALSE),IFERROR(VLOOKUP(D246,'12. Gestión del Talento Humano'!$F:$G,2,FALSE),IFERROR(VLOOKUP(D246,'14. Internacional... de la E.S.'!$F:$G,2,FALSE),IFERROR(VLOOKUP(D246,'10. Posgrado'!$F:$G,2,FALSE),IFERROR(VLOOKUP(D246,'16. Desa. del Sistema Educ.Sup.'!$F:$G,2,FALSE),IFERROR(VLOOKUP(D246,'8. Cultura de Inno. Insti...'!$F:$G,2,FALSE),VLOOKUP(D246,'7. Lo Esencial de la Reforma U.'!$F:$G,2,0))))))))))))))))</f>
        <v>#N/A</v>
      </c>
      <c r="D247" s="31"/>
      <c r="E247" s="93"/>
      <c r="F247" s="93"/>
      <c r="G247" s="93"/>
      <c r="H247" s="76"/>
      <c r="I247" s="76"/>
      <c r="J247" s="76"/>
      <c r="K247" s="112"/>
    </row>
    <row r="248" spans="3:12" x14ac:dyDescent="0.25">
      <c r="F248" s="93"/>
      <c r="G248" s="76"/>
      <c r="H248" s="76"/>
      <c r="I248" s="76"/>
    </row>
    <row r="249" spans="3:12" ht="30.75" thickBot="1" x14ac:dyDescent="0.3">
      <c r="C249" s="149" t="s">
        <v>44</v>
      </c>
      <c r="D249" s="149" t="s">
        <v>55</v>
      </c>
      <c r="E249" s="149" t="s">
        <v>57</v>
      </c>
      <c r="F249" s="150" t="s">
        <v>27</v>
      </c>
      <c r="G249" s="150" t="s">
        <v>130</v>
      </c>
      <c r="H249" s="149" t="s">
        <v>46</v>
      </c>
      <c r="I249" s="149" t="s">
        <v>131</v>
      </c>
      <c r="J249" s="149" t="s">
        <v>409</v>
      </c>
      <c r="K249" s="149" t="s">
        <v>410</v>
      </c>
      <c r="L249" s="149" t="s">
        <v>463</v>
      </c>
    </row>
    <row r="250" spans="3:12" ht="15.75" thickBot="1" x14ac:dyDescent="0.3">
      <c r="C250" s="305" t="s">
        <v>1338</v>
      </c>
      <c r="D250" s="158"/>
      <c r="E250" s="96">
        <f>HLOOKUP($C250,$CB$2:$CE$3,2,0)</f>
        <v>15000</v>
      </c>
      <c r="F250" s="97">
        <f>D250*E250</f>
        <v>0</v>
      </c>
      <c r="G250" s="165"/>
      <c r="H250" s="98" t="s">
        <v>1013</v>
      </c>
      <c r="I250" s="98" t="str">
        <f>VLOOKUP(H250,Presupuesto!$B$11:$C$565,2,0)</f>
        <v>EQUIPO DE COMPUTACION</v>
      </c>
      <c r="J250" s="218" t="s">
        <v>1453</v>
      </c>
      <c r="K250" s="98" t="s">
        <v>393</v>
      </c>
      <c r="L250" s="98"/>
    </row>
    <row r="251" spans="3:12" x14ac:dyDescent="0.25">
      <c r="C251" s="305" t="s">
        <v>1336</v>
      </c>
      <c r="D251" s="151"/>
      <c r="E251" s="96">
        <f>HLOOKUP($C251,$CB$2:$CE$3,2,0)</f>
        <v>35000</v>
      </c>
      <c r="F251" s="97">
        <f>D251*E251</f>
        <v>0</v>
      </c>
      <c r="G251" s="165"/>
      <c r="H251" s="101" t="s">
        <v>1013</v>
      </c>
      <c r="I251" s="101" t="str">
        <f>VLOOKUP(H251,Presupuesto!$B$11:$C$565,2,0)</f>
        <v>EQUIPO DE COMPUTACION</v>
      </c>
      <c r="J251" s="98" t="str">
        <f>$J$250</f>
        <v>Posgrado</v>
      </c>
      <c r="K251" s="98" t="s">
        <v>411</v>
      </c>
      <c r="L251" s="98"/>
    </row>
    <row r="252" spans="3:12" x14ac:dyDescent="0.25">
      <c r="C252" s="99" t="s">
        <v>73</v>
      </c>
      <c r="D252" s="151"/>
      <c r="E252" s="100">
        <v>4000</v>
      </c>
      <c r="F252" s="97">
        <f t="shared" ref="F252:F263" si="21">D252*E252</f>
        <v>0</v>
      </c>
      <c r="G252" s="165"/>
      <c r="H252" s="101" t="s">
        <v>985</v>
      </c>
      <c r="I252" s="101" t="str">
        <f>VLOOKUP(H252,Presupuesto!$B$11:$C$565,2,0)</f>
        <v>EQUIPOS VARIOS DE OFICINA</v>
      </c>
      <c r="J252" s="98" t="str">
        <f t="shared" ref="J252:J263" si="22">$J$250</f>
        <v>Posgrado</v>
      </c>
      <c r="K252" s="98" t="s">
        <v>394</v>
      </c>
      <c r="L252" s="98"/>
    </row>
    <row r="253" spans="3:12" x14ac:dyDescent="0.25">
      <c r="C253" s="99" t="s">
        <v>74</v>
      </c>
      <c r="D253" s="151"/>
      <c r="E253" s="100">
        <v>8000</v>
      </c>
      <c r="F253" s="97">
        <f t="shared" si="21"/>
        <v>0</v>
      </c>
      <c r="G253" s="165"/>
      <c r="H253" s="101" t="s">
        <v>1013</v>
      </c>
      <c r="I253" s="101" t="str">
        <f>VLOOKUP(H253,Presupuesto!$B$11:$C$565,2,0)</f>
        <v>EQUIPO DE COMPUTACION</v>
      </c>
      <c r="J253" s="98" t="str">
        <f t="shared" si="22"/>
        <v>Posgrado</v>
      </c>
      <c r="K253" s="98" t="s">
        <v>394</v>
      </c>
      <c r="L253" s="98"/>
    </row>
    <row r="254" spans="3:12" x14ac:dyDescent="0.25">
      <c r="C254" s="99" t="s">
        <v>75</v>
      </c>
      <c r="D254" s="151"/>
      <c r="E254" s="100">
        <v>5000</v>
      </c>
      <c r="F254" s="97">
        <f t="shared" si="21"/>
        <v>0</v>
      </c>
      <c r="G254" s="165"/>
      <c r="H254" s="101" t="s">
        <v>1013</v>
      </c>
      <c r="I254" s="101" t="str">
        <f>VLOOKUP(H254,Presupuesto!$B$11:$C$565,2,0)</f>
        <v>EQUIPO DE COMPUTACION</v>
      </c>
      <c r="J254" s="98" t="str">
        <f t="shared" si="22"/>
        <v>Posgrado</v>
      </c>
      <c r="K254" s="98" t="s">
        <v>394</v>
      </c>
      <c r="L254" s="98"/>
    </row>
    <row r="255" spans="3:12" x14ac:dyDescent="0.25">
      <c r="C255" s="99" t="s">
        <v>35</v>
      </c>
      <c r="D255" s="151"/>
      <c r="E255" s="100">
        <v>13000</v>
      </c>
      <c r="F255" s="97">
        <f t="shared" si="21"/>
        <v>0</v>
      </c>
      <c r="G255" s="165"/>
      <c r="H255" s="101" t="s">
        <v>999</v>
      </c>
      <c r="I255" s="101" t="str">
        <f>VLOOKUP(H255,Presupuesto!$B$11:$C$565,2,0)</f>
        <v>EQUIPO DE TRANSPORTE TRACCION Y ELEVACION</v>
      </c>
      <c r="J255" s="98" t="str">
        <f t="shared" si="22"/>
        <v>Posgrado</v>
      </c>
      <c r="K255" s="98" t="s">
        <v>394</v>
      </c>
      <c r="L255" s="98"/>
    </row>
    <row r="256" spans="3:12" x14ac:dyDescent="0.25">
      <c r="C256" s="99" t="s">
        <v>76</v>
      </c>
      <c r="D256" s="151"/>
      <c r="E256" s="100">
        <v>15000</v>
      </c>
      <c r="F256" s="97">
        <f t="shared" si="21"/>
        <v>0</v>
      </c>
      <c r="G256" s="165"/>
      <c r="H256" s="101" t="s">
        <v>999</v>
      </c>
      <c r="I256" s="101" t="str">
        <f>VLOOKUP(H256,Presupuesto!$B$11:$C$565,2,0)</f>
        <v>EQUIPO DE TRANSPORTE TRACCION Y ELEVACION</v>
      </c>
      <c r="J256" s="98" t="str">
        <f t="shared" si="22"/>
        <v>Posgrado</v>
      </c>
      <c r="K256" s="98" t="s">
        <v>394</v>
      </c>
      <c r="L256" s="98"/>
    </row>
    <row r="257" spans="3:12" x14ac:dyDescent="0.25">
      <c r="C257" s="99" t="s">
        <v>77</v>
      </c>
      <c r="D257" s="151"/>
      <c r="E257" s="100">
        <v>10000</v>
      </c>
      <c r="F257" s="97">
        <f t="shared" si="21"/>
        <v>0</v>
      </c>
      <c r="G257" s="165"/>
      <c r="H257" s="101" t="s">
        <v>999</v>
      </c>
      <c r="I257" s="101" t="str">
        <f>VLOOKUP(H257,Presupuesto!$B$11:$C$565,2,0)</f>
        <v>EQUIPO DE TRANSPORTE TRACCION Y ELEVACION</v>
      </c>
      <c r="J257" s="98" t="str">
        <f t="shared" si="22"/>
        <v>Posgrado</v>
      </c>
      <c r="K257" s="98" t="s">
        <v>402</v>
      </c>
      <c r="L257" s="98"/>
    </row>
    <row r="258" spans="3:12" x14ac:dyDescent="0.25">
      <c r="C258" s="99" t="s">
        <v>78</v>
      </c>
      <c r="D258" s="151"/>
      <c r="E258" s="100">
        <v>10000</v>
      </c>
      <c r="F258" s="97">
        <f t="shared" si="21"/>
        <v>0</v>
      </c>
      <c r="G258" s="165"/>
      <c r="H258" s="101" t="s">
        <v>1045</v>
      </c>
      <c r="I258" s="101" t="str">
        <f>VLOOKUP(H258,Presupuesto!$B$11:$C$565,2,0)</f>
        <v>APLICACIONES INFORMATICAS</v>
      </c>
      <c r="J258" s="98" t="str">
        <f t="shared" si="22"/>
        <v>Posgrado</v>
      </c>
      <c r="K258" s="98" t="s">
        <v>398</v>
      </c>
      <c r="L258" s="98"/>
    </row>
    <row r="259" spans="3:12" x14ac:dyDescent="0.25">
      <c r="C259" s="109" t="s">
        <v>79</v>
      </c>
      <c r="D259" s="151"/>
      <c r="E259" s="100">
        <v>2000</v>
      </c>
      <c r="F259" s="97">
        <f t="shared" si="21"/>
        <v>0</v>
      </c>
      <c r="G259" s="165"/>
      <c r="H259" s="110" t="s">
        <v>1013</v>
      </c>
      <c r="I259" s="110" t="str">
        <f>VLOOKUP(H259,Presupuesto!$B$11:$C$565,2,0)</f>
        <v>EQUIPO DE COMPUTACION</v>
      </c>
      <c r="J259" s="98" t="str">
        <f t="shared" si="22"/>
        <v>Posgrado</v>
      </c>
      <c r="K259" s="98" t="s">
        <v>394</v>
      </c>
      <c r="L259" s="98"/>
    </row>
    <row r="260" spans="3:12" x14ac:dyDescent="0.25">
      <c r="C260" s="109" t="s">
        <v>1481</v>
      </c>
      <c r="D260" s="151"/>
      <c r="E260" s="100">
        <v>1500</v>
      </c>
      <c r="F260" s="97">
        <f t="shared" si="21"/>
        <v>0</v>
      </c>
      <c r="G260" s="165"/>
      <c r="H260" s="110" t="s">
        <v>945</v>
      </c>
      <c r="I260" s="110" t="str">
        <f>VLOOKUP(H260,Presupuesto!$B$11:$C$565,2,0)</f>
        <v>UTILES Y MATERIALES ELECTRICOS</v>
      </c>
      <c r="J260" s="98" t="str">
        <f t="shared" si="22"/>
        <v>Posgrado</v>
      </c>
      <c r="K260" s="98" t="s">
        <v>394</v>
      </c>
      <c r="L260" s="98"/>
    </row>
    <row r="261" spans="3:12" x14ac:dyDescent="0.25">
      <c r="C261" s="109" t="s">
        <v>80</v>
      </c>
      <c r="D261" s="151"/>
      <c r="E261" s="100">
        <v>1500</v>
      </c>
      <c r="F261" s="97">
        <f t="shared" si="21"/>
        <v>0</v>
      </c>
      <c r="G261" s="165"/>
      <c r="H261" s="110" t="s">
        <v>1013</v>
      </c>
      <c r="I261" s="110" t="str">
        <f>VLOOKUP(H261,Presupuesto!$B$11:$C$565,2,0)</f>
        <v>EQUIPO DE COMPUTACION</v>
      </c>
      <c r="J261" s="98" t="str">
        <f t="shared" si="22"/>
        <v>Posgrado</v>
      </c>
      <c r="K261" s="98" t="s">
        <v>394</v>
      </c>
      <c r="L261" s="98"/>
    </row>
    <row r="262" spans="3:12" x14ac:dyDescent="0.25">
      <c r="C262" s="109" t="s">
        <v>81</v>
      </c>
      <c r="D262" s="151"/>
      <c r="E262" s="100">
        <v>500</v>
      </c>
      <c r="F262" s="97">
        <f t="shared" si="21"/>
        <v>0</v>
      </c>
      <c r="G262" s="165"/>
      <c r="H262" s="110" t="s">
        <v>954</v>
      </c>
      <c r="I262" s="110" t="str">
        <f>VLOOKUP(H262,Presupuesto!$B$11:$C$565,2,0)</f>
        <v>OTROS RESPUESTOS Y ACCESORIOS MENORES</v>
      </c>
      <c r="J262" s="98" t="str">
        <f t="shared" si="22"/>
        <v>Posgrado</v>
      </c>
      <c r="K262" s="98" t="s">
        <v>394</v>
      </c>
      <c r="L262" s="98"/>
    </row>
    <row r="263" spans="3:12" ht="15.75" thickBot="1" x14ac:dyDescent="0.3">
      <c r="C263" s="102" t="s">
        <v>82</v>
      </c>
      <c r="D263" s="159"/>
      <c r="E263" s="104">
        <v>20</v>
      </c>
      <c r="F263" s="105">
        <f t="shared" si="21"/>
        <v>0</v>
      </c>
      <c r="G263" s="162"/>
      <c r="H263" s="106" t="s">
        <v>954</v>
      </c>
      <c r="I263" s="106" t="str">
        <f>VLOOKUP(H263,Presupuesto!$B$11:$C$565,2,0)</f>
        <v>OTROS RESPUESTOS Y ACCESORIOS MENORES</v>
      </c>
      <c r="J263" s="106" t="str">
        <f t="shared" si="22"/>
        <v>Posgrado</v>
      </c>
      <c r="K263" s="124" t="s">
        <v>393</v>
      </c>
      <c r="L263" s="124"/>
    </row>
    <row r="264" spans="3:12" x14ac:dyDescent="0.25">
      <c r="F264" s="93"/>
      <c r="G264" s="76"/>
      <c r="H264" s="76"/>
      <c r="I264" s="76"/>
    </row>
    <row r="265" spans="3:12" ht="15.75" thickBot="1" x14ac:dyDescent="0.3"/>
    <row r="266" spans="3:12" ht="15.75" thickBot="1" x14ac:dyDescent="0.3">
      <c r="C266" s="29" t="s">
        <v>43</v>
      </c>
      <c r="D266" s="108">
        <f>SUM(F273:F286)</f>
        <v>0</v>
      </c>
      <c r="F266" s="70"/>
      <c r="G266" s="79"/>
      <c r="H266" s="70"/>
      <c r="I266" s="70"/>
    </row>
    <row r="267" spans="3:12" x14ac:dyDescent="0.25">
      <c r="C267" s="70"/>
      <c r="D267" s="31"/>
      <c r="E267" s="93"/>
      <c r="F267" s="93"/>
      <c r="G267" s="93"/>
      <c r="H267" s="76"/>
      <c r="I267" s="76"/>
      <c r="J267" s="76"/>
      <c r="K267" s="112"/>
    </row>
    <row r="268" spans="3:12" x14ac:dyDescent="0.25">
      <c r="C268" s="70"/>
      <c r="D268" s="31"/>
      <c r="E268" s="93"/>
      <c r="F268" s="93"/>
      <c r="G268" s="93"/>
      <c r="H268" s="76"/>
      <c r="I268" s="76"/>
      <c r="J268" s="76"/>
      <c r="K268" s="112"/>
    </row>
    <row r="269" spans="3:12" ht="15.75" x14ac:dyDescent="0.25">
      <c r="C269" s="202" t="s">
        <v>391</v>
      </c>
      <c r="D269" s="369"/>
      <c r="E269" s="93"/>
      <c r="F269" s="93"/>
      <c r="G269" s="93"/>
      <c r="H269" s="76"/>
      <c r="I269" s="76"/>
      <c r="J269" s="76"/>
      <c r="K269" s="112"/>
    </row>
    <row r="270" spans="3:12" ht="18.75" x14ac:dyDescent="0.25">
      <c r="C270" s="210" t="e">
        <f>IFERROR(VLOOKUP(D269,'1. Desarrollo e Innov. Curricu.'!$F:$G,2,FALSE),IFERROR(VLOOKUP(D269,'2. Investigación Científica'!$F:$G,2,FALSE),IFERROR(VLOOKUP(D269,'3. Vinculación Univ. Sociedad'!$F:$G,2,FALSE),IFERROR(VLOOKUP(D269,'4. Docencia y Profesorado Univ.'!$F:$G,2,FALSE),IFERROR(VLOOKUP(D269,'5. Estudiantes y Graduados'!$F:$G,2,FALSE),IFERROR(VLOOKUP(D269,'11. Gestion Administrativa'!$F:$G,2,FALSE),IFERROR(VLOOKUP(D269,'13. Gestión Académica'!$F:$G,2,FALSE),IFERROR(VLOOKUP(D269,'9. Asegura. de la Calid. y M'!$F:$G,2,FALSE),IFERROR(VLOOKUP(D269,'6. Gestión del Conocimiento'!$F:$G,2,FALSE),IFERROR(VLOOKUP(D269,'15. Gobernabilidad y Proceso...'!$F:$G,2,FALSE),IFERROR(VLOOKUP(D269,'12. Gestión del Talento Humano'!$F:$G,2,FALSE),IFERROR(VLOOKUP(D269,'14. Internacional... de la E.S.'!$F:$G,2,FALSE),IFERROR(VLOOKUP(D269,'10. Posgrado'!$F:$G,2,FALSE),IFERROR(VLOOKUP(D269,'16. Desa. del Sistema Educ.Sup.'!$F:$G,2,FALSE),IFERROR(VLOOKUP(D269,'8. Cultura de Inno. Insti...'!$F:$G,2,FALSE),VLOOKUP(D269,'7. Lo Esencial de la Reforma U.'!$F:$G,2,0))))))))))))))))</f>
        <v>#N/A</v>
      </c>
      <c r="D270" s="31"/>
      <c r="E270" s="93"/>
      <c r="F270" s="93"/>
      <c r="G270" s="93"/>
      <c r="H270" s="76"/>
      <c r="I270" s="76"/>
      <c r="J270" s="76"/>
      <c r="K270" s="112"/>
    </row>
    <row r="271" spans="3:12" x14ac:dyDescent="0.25">
      <c r="F271" s="93"/>
      <c r="G271" s="76"/>
      <c r="H271" s="76"/>
      <c r="I271" s="76"/>
    </row>
    <row r="272" spans="3:12" ht="30.75" thickBot="1" x14ac:dyDescent="0.3">
      <c r="C272" s="149" t="s">
        <v>44</v>
      </c>
      <c r="D272" s="149" t="s">
        <v>55</v>
      </c>
      <c r="E272" s="149" t="s">
        <v>57</v>
      </c>
      <c r="F272" s="150" t="s">
        <v>27</v>
      </c>
      <c r="G272" s="150" t="s">
        <v>130</v>
      </c>
      <c r="H272" s="149" t="s">
        <v>46</v>
      </c>
      <c r="I272" s="149" t="s">
        <v>131</v>
      </c>
      <c r="J272" s="149" t="s">
        <v>409</v>
      </c>
      <c r="K272" s="149" t="s">
        <v>410</v>
      </c>
      <c r="L272" s="149" t="s">
        <v>463</v>
      </c>
    </row>
    <row r="273" spans="3:12" ht="15.75" thickBot="1" x14ac:dyDescent="0.3">
      <c r="C273" s="305" t="s">
        <v>1338</v>
      </c>
      <c r="D273" s="158"/>
      <c r="E273" s="96">
        <f>HLOOKUP($C273,$CB$2:$CE$3,2,0)</f>
        <v>15000</v>
      </c>
      <c r="F273" s="97">
        <f>D273*E273</f>
        <v>0</v>
      </c>
      <c r="G273" s="165"/>
      <c r="H273" s="98" t="s">
        <v>1013</v>
      </c>
      <c r="I273" s="98" t="str">
        <f>VLOOKUP(H273,Presupuesto!$B$11:$C$565,2,0)</f>
        <v>EQUIPO DE COMPUTACION</v>
      </c>
      <c r="J273" s="218" t="s">
        <v>1478</v>
      </c>
      <c r="K273" s="98" t="s">
        <v>393</v>
      </c>
      <c r="L273" s="98"/>
    </row>
    <row r="274" spans="3:12" x14ac:dyDescent="0.25">
      <c r="C274" s="305" t="s">
        <v>1336</v>
      </c>
      <c r="D274" s="151"/>
      <c r="E274" s="96">
        <f>HLOOKUP($C274,$CB$2:$CE$3,2,0)</f>
        <v>35000</v>
      </c>
      <c r="F274" s="97">
        <f>D274*E274</f>
        <v>0</v>
      </c>
      <c r="G274" s="165"/>
      <c r="H274" s="101" t="s">
        <v>1013</v>
      </c>
      <c r="I274" s="101" t="str">
        <f>VLOOKUP(H274,Presupuesto!$B$11:$C$565,2,0)</f>
        <v>EQUIPO DE COMPUTACION</v>
      </c>
      <c r="J274" s="98" t="str">
        <f>$J$273</f>
        <v>Desarrollo del Sistema de Educación Superior</v>
      </c>
      <c r="K274" s="98" t="s">
        <v>411</v>
      </c>
      <c r="L274" s="98"/>
    </row>
    <row r="275" spans="3:12" x14ac:dyDescent="0.25">
      <c r="C275" s="99" t="s">
        <v>73</v>
      </c>
      <c r="D275" s="151"/>
      <c r="E275" s="100">
        <v>4000</v>
      </c>
      <c r="F275" s="97">
        <f t="shared" ref="F275:F286" si="23">D275*E275</f>
        <v>0</v>
      </c>
      <c r="G275" s="165"/>
      <c r="H275" s="101" t="s">
        <v>985</v>
      </c>
      <c r="I275" s="101" t="str">
        <f>VLOOKUP(H275,Presupuesto!$B$11:$C$565,2,0)</f>
        <v>EQUIPOS VARIOS DE OFICINA</v>
      </c>
      <c r="J275" s="98" t="str">
        <f t="shared" ref="J275:J286" si="24">$J$273</f>
        <v>Desarrollo del Sistema de Educación Superior</v>
      </c>
      <c r="K275" s="98" t="s">
        <v>394</v>
      </c>
      <c r="L275" s="98"/>
    </row>
    <row r="276" spans="3:12" x14ac:dyDescent="0.25">
      <c r="C276" s="99" t="s">
        <v>74</v>
      </c>
      <c r="D276" s="151"/>
      <c r="E276" s="100">
        <v>8000</v>
      </c>
      <c r="F276" s="97">
        <f t="shared" si="23"/>
        <v>0</v>
      </c>
      <c r="G276" s="165"/>
      <c r="H276" s="101" t="s">
        <v>1013</v>
      </c>
      <c r="I276" s="101" t="str">
        <f>VLOOKUP(H276,Presupuesto!$B$11:$C$565,2,0)</f>
        <v>EQUIPO DE COMPUTACION</v>
      </c>
      <c r="J276" s="98" t="str">
        <f t="shared" si="24"/>
        <v>Desarrollo del Sistema de Educación Superior</v>
      </c>
      <c r="K276" s="98" t="s">
        <v>394</v>
      </c>
      <c r="L276" s="98"/>
    </row>
    <row r="277" spans="3:12" x14ac:dyDescent="0.25">
      <c r="C277" s="99" t="s">
        <v>75</v>
      </c>
      <c r="D277" s="151"/>
      <c r="E277" s="100">
        <v>5000</v>
      </c>
      <c r="F277" s="97">
        <f t="shared" si="23"/>
        <v>0</v>
      </c>
      <c r="G277" s="165"/>
      <c r="H277" s="101" t="s">
        <v>1013</v>
      </c>
      <c r="I277" s="101" t="str">
        <f>VLOOKUP(H277,Presupuesto!$B$11:$C$565,2,0)</f>
        <v>EQUIPO DE COMPUTACION</v>
      </c>
      <c r="J277" s="98" t="str">
        <f t="shared" si="24"/>
        <v>Desarrollo del Sistema de Educación Superior</v>
      </c>
      <c r="K277" s="98" t="s">
        <v>394</v>
      </c>
      <c r="L277" s="98"/>
    </row>
    <row r="278" spans="3:12" x14ac:dyDescent="0.25">
      <c r="C278" s="99" t="s">
        <v>35</v>
      </c>
      <c r="D278" s="151"/>
      <c r="E278" s="100">
        <v>13000</v>
      </c>
      <c r="F278" s="97">
        <f t="shared" si="23"/>
        <v>0</v>
      </c>
      <c r="G278" s="165"/>
      <c r="H278" s="101" t="s">
        <v>999</v>
      </c>
      <c r="I278" s="101" t="str">
        <f>VLOOKUP(H278,Presupuesto!$B$11:$C$565,2,0)</f>
        <v>EQUIPO DE TRANSPORTE TRACCION Y ELEVACION</v>
      </c>
      <c r="J278" s="98" t="str">
        <f t="shared" si="24"/>
        <v>Desarrollo del Sistema de Educación Superior</v>
      </c>
      <c r="K278" s="98" t="s">
        <v>394</v>
      </c>
      <c r="L278" s="98"/>
    </row>
    <row r="279" spans="3:12" x14ac:dyDescent="0.25">
      <c r="C279" s="99" t="s">
        <v>76</v>
      </c>
      <c r="D279" s="151"/>
      <c r="E279" s="100">
        <v>15000</v>
      </c>
      <c r="F279" s="97">
        <f t="shared" si="23"/>
        <v>0</v>
      </c>
      <c r="G279" s="165"/>
      <c r="H279" s="101" t="s">
        <v>999</v>
      </c>
      <c r="I279" s="101" t="str">
        <f>VLOOKUP(H279,Presupuesto!$B$11:$C$565,2,0)</f>
        <v>EQUIPO DE TRANSPORTE TRACCION Y ELEVACION</v>
      </c>
      <c r="J279" s="98" t="str">
        <f t="shared" si="24"/>
        <v>Desarrollo del Sistema de Educación Superior</v>
      </c>
      <c r="K279" s="98" t="s">
        <v>394</v>
      </c>
      <c r="L279" s="98"/>
    </row>
    <row r="280" spans="3:12" x14ac:dyDescent="0.25">
      <c r="C280" s="99" t="s">
        <v>77</v>
      </c>
      <c r="D280" s="151"/>
      <c r="E280" s="100">
        <v>10000</v>
      </c>
      <c r="F280" s="97">
        <f t="shared" si="23"/>
        <v>0</v>
      </c>
      <c r="G280" s="165"/>
      <c r="H280" s="101" t="s">
        <v>999</v>
      </c>
      <c r="I280" s="101" t="str">
        <f>VLOOKUP(H280,Presupuesto!$B$11:$C$565,2,0)</f>
        <v>EQUIPO DE TRANSPORTE TRACCION Y ELEVACION</v>
      </c>
      <c r="J280" s="98" t="str">
        <f t="shared" si="24"/>
        <v>Desarrollo del Sistema de Educación Superior</v>
      </c>
      <c r="K280" s="98" t="s">
        <v>402</v>
      </c>
      <c r="L280" s="98"/>
    </row>
    <row r="281" spans="3:12" x14ac:dyDescent="0.25">
      <c r="C281" s="99" t="s">
        <v>78</v>
      </c>
      <c r="D281" s="151"/>
      <c r="E281" s="100">
        <v>10000</v>
      </c>
      <c r="F281" s="97">
        <f t="shared" si="23"/>
        <v>0</v>
      </c>
      <c r="G281" s="165"/>
      <c r="H281" s="101" t="s">
        <v>1045</v>
      </c>
      <c r="I281" s="101" t="str">
        <f>VLOOKUP(H281,Presupuesto!$B$11:$C$565,2,0)</f>
        <v>APLICACIONES INFORMATICAS</v>
      </c>
      <c r="J281" s="98" t="str">
        <f t="shared" si="24"/>
        <v>Desarrollo del Sistema de Educación Superior</v>
      </c>
      <c r="K281" s="98" t="s">
        <v>398</v>
      </c>
      <c r="L281" s="98"/>
    </row>
    <row r="282" spans="3:12" x14ac:dyDescent="0.25">
      <c r="C282" s="109" t="s">
        <v>79</v>
      </c>
      <c r="D282" s="151"/>
      <c r="E282" s="100">
        <v>2000</v>
      </c>
      <c r="F282" s="97">
        <f t="shared" si="23"/>
        <v>0</v>
      </c>
      <c r="G282" s="165"/>
      <c r="H282" s="110" t="s">
        <v>1013</v>
      </c>
      <c r="I282" s="110" t="str">
        <f>VLOOKUP(H282,Presupuesto!$B$11:$C$565,2,0)</f>
        <v>EQUIPO DE COMPUTACION</v>
      </c>
      <c r="J282" s="98" t="str">
        <f t="shared" si="24"/>
        <v>Desarrollo del Sistema de Educación Superior</v>
      </c>
      <c r="K282" s="98" t="s">
        <v>394</v>
      </c>
      <c r="L282" s="98"/>
    </row>
    <row r="283" spans="3:12" x14ac:dyDescent="0.25">
      <c r="C283" s="109" t="s">
        <v>1481</v>
      </c>
      <c r="D283" s="151"/>
      <c r="E283" s="100">
        <v>1500</v>
      </c>
      <c r="F283" s="97">
        <f t="shared" si="23"/>
        <v>0</v>
      </c>
      <c r="G283" s="165"/>
      <c r="H283" s="110" t="s">
        <v>945</v>
      </c>
      <c r="I283" s="110" t="str">
        <f>VLOOKUP(H283,Presupuesto!$B$11:$C$565,2,0)</f>
        <v>UTILES Y MATERIALES ELECTRICOS</v>
      </c>
      <c r="J283" s="98" t="str">
        <f t="shared" si="24"/>
        <v>Desarrollo del Sistema de Educación Superior</v>
      </c>
      <c r="K283" s="98" t="s">
        <v>394</v>
      </c>
      <c r="L283" s="98"/>
    </row>
    <row r="284" spans="3:12" x14ac:dyDescent="0.25">
      <c r="C284" s="109" t="s">
        <v>80</v>
      </c>
      <c r="D284" s="151"/>
      <c r="E284" s="100">
        <v>1500</v>
      </c>
      <c r="F284" s="97">
        <f t="shared" si="23"/>
        <v>0</v>
      </c>
      <c r="G284" s="165"/>
      <c r="H284" s="110" t="s">
        <v>1013</v>
      </c>
      <c r="I284" s="110" t="str">
        <f>VLOOKUP(H284,Presupuesto!$B$11:$C$565,2,0)</f>
        <v>EQUIPO DE COMPUTACION</v>
      </c>
      <c r="J284" s="98" t="str">
        <f t="shared" si="24"/>
        <v>Desarrollo del Sistema de Educación Superior</v>
      </c>
      <c r="K284" s="98" t="s">
        <v>394</v>
      </c>
      <c r="L284" s="98"/>
    </row>
    <row r="285" spans="3:12" x14ac:dyDescent="0.25">
      <c r="C285" s="109" t="s">
        <v>81</v>
      </c>
      <c r="D285" s="151"/>
      <c r="E285" s="100">
        <v>500</v>
      </c>
      <c r="F285" s="97">
        <f t="shared" si="23"/>
        <v>0</v>
      </c>
      <c r="G285" s="165"/>
      <c r="H285" s="110" t="s">
        <v>954</v>
      </c>
      <c r="I285" s="110" t="str">
        <f>VLOOKUP(H285,Presupuesto!$B$11:$C$565,2,0)</f>
        <v>OTROS RESPUESTOS Y ACCESORIOS MENORES</v>
      </c>
      <c r="J285" s="98" t="str">
        <f t="shared" si="24"/>
        <v>Desarrollo del Sistema de Educación Superior</v>
      </c>
      <c r="K285" s="98" t="s">
        <v>394</v>
      </c>
      <c r="L285" s="98"/>
    </row>
    <row r="286" spans="3:12" ht="15.75" thickBot="1" x14ac:dyDescent="0.3">
      <c r="C286" s="102" t="s">
        <v>82</v>
      </c>
      <c r="D286" s="159"/>
      <c r="E286" s="104">
        <v>20</v>
      </c>
      <c r="F286" s="105">
        <f t="shared" si="23"/>
        <v>0</v>
      </c>
      <c r="G286" s="162"/>
      <c r="H286" s="106" t="s">
        <v>954</v>
      </c>
      <c r="I286" s="106" t="str">
        <f>VLOOKUP(H286,Presupuesto!$B$11:$C$565,2,0)</f>
        <v>OTROS RESPUESTOS Y ACCESORIOS MENORES</v>
      </c>
      <c r="J286" s="106" t="str">
        <f t="shared" si="24"/>
        <v>Desarrollo del Sistema de Educación Superior</v>
      </c>
      <c r="K286" s="124" t="s">
        <v>393</v>
      </c>
      <c r="L286" s="124"/>
    </row>
  </sheetData>
  <dataValidations xWindow="801" yWindow="652" count="7">
    <dataValidation type="list" allowBlank="1" showInputMessage="1" showErrorMessage="1" errorTitle="¡Ingreso Inválido!" error="Seleccione una opción de la lista._x000a_" promptTitle="Tipo de Presupuesto" prompt="Seleccione una opción de la lista." sqref="G273:G286 G43:G56 G66:G79 G89:G102 G112:G125 G135:G148 G158:G171 G181:G194 G204:G217 G227:G240 G250:G263 G17:G33">
      <formula1>$R$2:$S$2</formula1>
    </dataValidation>
    <dataValidation type="list" allowBlank="1" showInputMessage="1" showErrorMessage="1" errorTitle="¡Ingreso Inválido!" error="Seleccione una opción de la lista" promptTitle="Mes Requerido" prompt="Seleccione el mes en el que requiere el recurso." sqref="K273:K286 K43:K56 K66:K79 K89:K102 K112:K125 K135:K148 K158:K171 K181:K194 K204:K217 K227:K240 K250:K263 K17:K33">
      <formula1>$U$2:$AF$2</formula1>
    </dataValidation>
    <dataValidation type="list" allowBlank="1" showInputMessage="1" showErrorMessage="1" sqref="C273:C274 C43:C44 C66:C67 C89:C90 C112:C113 C135:C136 C158:C159 C181:C182 C204:C205 C227:C228 C250:C251 C17">
      <formula1>$CB$2:$CE$2</formula1>
    </dataValidation>
    <dataValidation type="list" allowBlank="1" showInputMessage="1" showErrorMessage="1" errorTitle="¡Ingreso Inválido!" error="Verifique el valor ingresado" promptTitle="Objeto de Gasto" prompt="Ingrese el Objeto de Gasto" sqref="H273:H286 H43:H56 H66:H79 H89:H102 H112:H125 H135:H148 H158:H171 H181:H194 H204:H217 H227:H240 H250:H263 H17:H22 H31:H33">
      <formula1>$A$1:$UI$1</formula1>
    </dataValidation>
    <dataValidation type="list" allowBlank="1" showInputMessage="1" showErrorMessage="1" errorTitle="¡Ingreso Inválido!" error="Seleccione una opción de la lista." promptTitle="Dimensión Estratégica" prompt="Seleccione una opción de la lista." sqref="J274:J286 J44:J56 J67:J79 J90:J102 J113:J125 J136:J148 J159:J171 J182:J194 J205:J217 J228:J240 J251:J263 J18:J33">
      <formula1>$A$2:$P$2</formula1>
    </dataValidation>
    <dataValidation type="list" allowBlank="1" showInputMessage="1" showErrorMessage="1" errorTitle="¡Ingreso Inválido!" error="Seleccione una opción de la lista." promptTitle="Dimensión Estratégica" prompt="Seleccione una opción de la lista." sqref="J17 J43 J66 J89 J112 J135 J158 J181 J204 J227 J250 J273">
      <formula1>$A$2:$Q$2</formula1>
    </dataValidation>
    <dataValidation type="list" allowBlank="1" showInputMessage="1" showErrorMessage="1" errorTitle="¡Ingreso Inválido!" error="Verifique el valor ingresado" promptTitle="Objeto de Gasto" prompt="Ingrese el Objeto de Gasto" sqref="H23:H30">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38"/>
  <sheetViews>
    <sheetView showGridLines="0" topLeftCell="A4" zoomScale="86" zoomScaleNormal="86" workbookViewId="0">
      <selection activeCell="G25" sqref="G25"/>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6871337.2960000001</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SUM(F17:F19)</f>
        <v>6480000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1739</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b.1 Compra de libros a editoriales</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522" t="s">
        <v>1732</v>
      </c>
      <c r="D17" s="523">
        <v>12000</v>
      </c>
      <c r="E17" s="524">
        <v>500</v>
      </c>
      <c r="F17" s="97">
        <f t="shared" ref="F17:F18" si="0">D17*E17</f>
        <v>6000000</v>
      </c>
      <c r="G17" s="161" t="s">
        <v>128</v>
      </c>
      <c r="H17" s="142" t="s">
        <v>828</v>
      </c>
      <c r="I17" s="130" t="str">
        <f>VLOOKUP(H17,Presupuesto!$B$11:$C$565,2,0)</f>
        <v>TEXTOS DE ENSE¥ANZA LIBRERÖA</v>
      </c>
      <c r="J17" s="98" t="s">
        <v>1363</v>
      </c>
      <c r="K17" s="98" t="s">
        <v>399</v>
      </c>
    </row>
    <row r="18" spans="3:11" x14ac:dyDescent="0.25">
      <c r="C18" s="525" t="s">
        <v>1733</v>
      </c>
      <c r="D18" s="526">
        <v>20</v>
      </c>
      <c r="E18" s="527">
        <v>24000</v>
      </c>
      <c r="F18" s="97">
        <f t="shared" si="0"/>
        <v>480000</v>
      </c>
      <c r="G18" s="161" t="s">
        <v>128</v>
      </c>
      <c r="H18" s="142" t="s">
        <v>708</v>
      </c>
      <c r="I18" s="130" t="str">
        <f>VLOOKUP(H18,Presupuesto!$B$11:$C$565,2,0)</f>
        <v>SERVICIOS DE TRANSPORTE EMPLEADOS</v>
      </c>
      <c r="J18" s="98" t="s">
        <v>1363</v>
      </c>
      <c r="K18" s="98" t="s">
        <v>399</v>
      </c>
    </row>
    <row r="19" spans="3:11" ht="15.75" thickBot="1" x14ac:dyDescent="0.3">
      <c r="C19" s="147"/>
      <c r="D19" s="159"/>
      <c r="E19" s="103"/>
      <c r="F19" s="105">
        <f t="shared" ref="F19" si="1">D19*E19</f>
        <v>0</v>
      </c>
      <c r="G19" s="162"/>
      <c r="H19" s="148"/>
      <c r="I19" s="132"/>
      <c r="J19" s="106"/>
      <c r="K19" s="124" t="s">
        <v>393</v>
      </c>
    </row>
    <row r="21" spans="3:11" ht="15.75" thickBot="1" x14ac:dyDescent="0.3">
      <c r="F21" s="90"/>
      <c r="G21" s="89"/>
      <c r="H21" s="90"/>
      <c r="I21" s="90"/>
    </row>
    <row r="22" spans="3:11" ht="15.75" thickBot="1" x14ac:dyDescent="0.3">
      <c r="C22" s="157" t="s">
        <v>53</v>
      </c>
      <c r="D22" s="373">
        <f>SUM(F29:F45)</f>
        <v>391337.29599999997</v>
      </c>
      <c r="F22" s="70"/>
      <c r="G22" s="79"/>
      <c r="H22" s="70"/>
      <c r="I22" s="70"/>
    </row>
    <row r="23" spans="3:11" x14ac:dyDescent="0.25">
      <c r="C23" s="70"/>
      <c r="D23" s="31"/>
      <c r="E23" s="93"/>
      <c r="F23" s="93"/>
      <c r="G23" s="93"/>
      <c r="H23" s="76"/>
      <c r="I23" s="76"/>
      <c r="J23" s="76"/>
      <c r="K23" s="112"/>
    </row>
    <row r="24" spans="3:11" x14ac:dyDescent="0.25">
      <c r="C24" s="70"/>
      <c r="D24" s="31"/>
      <c r="E24" s="93"/>
      <c r="F24" s="93"/>
      <c r="G24" s="93"/>
      <c r="H24" s="76"/>
      <c r="I24" s="76"/>
      <c r="J24" s="76"/>
      <c r="K24" s="112"/>
    </row>
    <row r="25" spans="3:11" ht="15.75" x14ac:dyDescent="0.25">
      <c r="C25" s="202" t="s">
        <v>391</v>
      </c>
      <c r="D25" s="369" t="s">
        <v>1767</v>
      </c>
      <c r="E25" s="93"/>
      <c r="F25" s="93"/>
      <c r="G25" s="93"/>
      <c r="H25" s="76"/>
      <c r="I25" s="76"/>
      <c r="J25" s="76"/>
      <c r="K25" s="112"/>
    </row>
    <row r="26" spans="3:11" ht="18.75" x14ac:dyDescent="0.25">
      <c r="C26" s="210" t="str">
        <f>IFERROR(VLOOKUP(D25,'1. Desarrollo e Innov. Curricu.'!$F:$G,2,FALSE),IFERROR(VLOOKUP(D25,'2. Investigación Científica'!$F:$G,2,FALSE),IFERROR(VLOOKUP(D25,'3. Vinculación Univ. Sociedad'!$F:$G,2,FALSE),IFERROR(VLOOKUP(D25,'4. Docencia y Profesorado Univ.'!$F:$G,2,FALSE),IFERROR(VLOOKUP(D25,'5. Estudiantes y Graduados'!$F:$G,2,FALSE),IFERROR(VLOOKUP(D25,'11. Gestion Administrativa'!$F:$G,2,FALSE),IFERROR(VLOOKUP(D25,'13. Gestión Académica'!$F:$G,2,FALSE),IFERROR(VLOOKUP(D25,'9. Asegura. de la Calid. y M'!$F:$G,2,FALSE),IFERROR(VLOOKUP(D25,'6. Gestión del Conocimiento'!$F:$G,2,FALSE),IFERROR(VLOOKUP(D25,'15. Gobernabilidad y Proceso...'!$F:$G,2,FALSE),IFERROR(VLOOKUP(D25,'12. Gestión del Talento Humano'!$F:$G,2,FALSE),IFERROR(VLOOKUP(D25,'14. Internacional... de la E.S.'!$F:$G,2,FALSE),IFERROR(VLOOKUP(D25,'10. Posgrado'!$F:$G,2,FALSE),IFERROR(VLOOKUP(D25,'17. Gestión TIC'!$F:$G,2,FALSE),IFERROR(VLOOKUP(D25,'16. Desa. del Sistema Educ.Sup.'!$F:$G,2,FALSE),IFERROR(VLOOKUP(D25,'8. Cultura de Inno. Insti...'!$F:$G,2,FALSE),VLOOKUP(D25,'7. Lo Esencial de la Reforma U.'!$F:$G,2,0)))))))))))))))))</f>
        <v>a.1 Asistencia a seminarios sobre el libro, charlas sobre las novedades editoriales, y cualquier otras que estén en el ámbito librero</v>
      </c>
      <c r="D26" s="31"/>
      <c r="E26" s="93"/>
      <c r="F26" s="93"/>
      <c r="G26" s="93"/>
      <c r="H26" s="76"/>
      <c r="I26" s="76"/>
      <c r="J26" s="76"/>
      <c r="K26" s="112"/>
    </row>
    <row r="27" spans="3:11" ht="15.75" thickBot="1" x14ac:dyDescent="0.3">
      <c r="F27" s="93"/>
      <c r="G27" s="76"/>
      <c r="H27" s="76"/>
      <c r="I27" s="76"/>
    </row>
    <row r="28" spans="3:11" ht="30.75" thickBot="1" x14ac:dyDescent="0.3">
      <c r="C28" s="129" t="s">
        <v>44</v>
      </c>
      <c r="D28" s="129" t="s">
        <v>55</v>
      </c>
      <c r="E28" s="136" t="s">
        <v>57</v>
      </c>
      <c r="F28" s="135" t="s">
        <v>27</v>
      </c>
      <c r="G28" s="133" t="s">
        <v>130</v>
      </c>
      <c r="H28" s="136" t="s">
        <v>46</v>
      </c>
      <c r="I28" s="133" t="s">
        <v>131</v>
      </c>
      <c r="J28" s="133" t="s">
        <v>409</v>
      </c>
      <c r="K28" s="133" t="s">
        <v>410</v>
      </c>
    </row>
    <row r="29" spans="3:11" x14ac:dyDescent="0.25">
      <c r="C29" s="528" t="s">
        <v>1758</v>
      </c>
      <c r="D29" s="529"/>
      <c r="E29" s="530"/>
      <c r="F29" s="97">
        <f t="shared" ref="F29:F45" si="2">D29*E29</f>
        <v>0</v>
      </c>
      <c r="G29" s="161"/>
      <c r="H29" s="142"/>
      <c r="I29" s="130"/>
      <c r="J29" s="218"/>
      <c r="K29" s="98"/>
    </row>
    <row r="30" spans="3:11" x14ac:dyDescent="0.25">
      <c r="C30" s="531" t="s">
        <v>445</v>
      </c>
      <c r="D30" s="532">
        <v>12</v>
      </c>
      <c r="E30" s="533">
        <f>HLOOKUP(C30,$AH$2:$BU$3,2,0)</f>
        <v>6097.9230000000007</v>
      </c>
      <c r="F30" s="97">
        <f t="shared" si="2"/>
        <v>73175.076000000001</v>
      </c>
      <c r="G30" s="161" t="s">
        <v>128</v>
      </c>
      <c r="H30" s="142" t="s">
        <v>760</v>
      </c>
      <c r="I30" s="130" t="str">
        <f>VLOOKUP(H30,Presupuesto!$B$11:$C$565,2,0)</f>
        <v>VIATICOS NACIONALES</v>
      </c>
      <c r="J30" s="98" t="s">
        <v>1364</v>
      </c>
      <c r="K30" s="98" t="s">
        <v>395</v>
      </c>
    </row>
    <row r="31" spans="3:11" ht="15.75" thickBot="1" x14ac:dyDescent="0.3">
      <c r="C31" s="531" t="s">
        <v>449</v>
      </c>
      <c r="D31" s="532">
        <v>12</v>
      </c>
      <c r="E31" s="533">
        <f>HLOOKUP(C31,$AH$2:$BU$3,2,0)</f>
        <v>5420.3760000000002</v>
      </c>
      <c r="F31" s="97">
        <f t="shared" si="2"/>
        <v>65044.512000000002</v>
      </c>
      <c r="G31" s="161" t="s">
        <v>128</v>
      </c>
      <c r="H31" s="142" t="s">
        <v>760</v>
      </c>
      <c r="I31" s="130" t="str">
        <f>VLOOKUP(H31,Presupuesto!$B$11:$C$565,2,0)</f>
        <v>VIATICOS NACIONALES</v>
      </c>
      <c r="J31" s="98" t="s">
        <v>1364</v>
      </c>
      <c r="K31" s="98" t="s">
        <v>395</v>
      </c>
    </row>
    <row r="32" spans="3:11" x14ac:dyDescent="0.25">
      <c r="C32" s="534" t="s">
        <v>1759</v>
      </c>
      <c r="D32" s="535">
        <v>2</v>
      </c>
      <c r="E32" s="536">
        <v>35000</v>
      </c>
      <c r="F32" s="97">
        <f t="shared" si="2"/>
        <v>70000</v>
      </c>
      <c r="G32" s="161" t="s">
        <v>128</v>
      </c>
      <c r="H32" s="142" t="s">
        <v>748</v>
      </c>
      <c r="I32" s="130" t="str">
        <f>VLOOKUP(H32,Presupuesto!$B$11:$C$565,2,0)</f>
        <v>PASAJES NACIONALES</v>
      </c>
      <c r="J32" s="98" t="s">
        <v>1364</v>
      </c>
      <c r="K32" s="98" t="s">
        <v>395</v>
      </c>
    </row>
    <row r="33" spans="3:11" x14ac:dyDescent="0.25">
      <c r="C33" s="537" t="s">
        <v>1760</v>
      </c>
      <c r="D33" s="535">
        <v>2</v>
      </c>
      <c r="E33" s="536">
        <v>3500</v>
      </c>
      <c r="F33" s="97">
        <f t="shared" si="2"/>
        <v>7000</v>
      </c>
      <c r="G33" s="161" t="s">
        <v>128</v>
      </c>
      <c r="H33" s="142" t="s">
        <v>289</v>
      </c>
      <c r="I33" s="130" t="str">
        <f>VLOOKUP(H33,Presupuesto!$B$11:$C$565,2,0)</f>
        <v>SERVICIOS TECNICOS Y PROFESIONALES DE CAPAC. (24500-00)</v>
      </c>
      <c r="J33" s="98" t="s">
        <v>1364</v>
      </c>
      <c r="K33" s="98" t="s">
        <v>395</v>
      </c>
    </row>
    <row r="34" spans="3:11" x14ac:dyDescent="0.25">
      <c r="C34" s="537" t="s">
        <v>1761</v>
      </c>
      <c r="D34" s="535">
        <v>2</v>
      </c>
      <c r="E34" s="538">
        <v>7500</v>
      </c>
      <c r="F34" s="97">
        <f t="shared" si="2"/>
        <v>15000</v>
      </c>
      <c r="G34" s="161" t="s">
        <v>128</v>
      </c>
      <c r="H34" s="142" t="s">
        <v>289</v>
      </c>
      <c r="I34" s="130" t="str">
        <f>VLOOKUP(H34,Presupuesto!$B$11:$C$565,2,0)</f>
        <v>SERVICIOS TECNICOS Y PROFESIONALES DE CAPAC. (24500-00)</v>
      </c>
      <c r="J34" s="98" t="s">
        <v>1364</v>
      </c>
      <c r="K34" s="98" t="s">
        <v>395</v>
      </c>
    </row>
    <row r="35" spans="3:11" x14ac:dyDescent="0.25">
      <c r="C35" s="539"/>
      <c r="D35" s="199"/>
      <c r="E35" s="540"/>
      <c r="F35" s="97">
        <f t="shared" si="2"/>
        <v>0</v>
      </c>
      <c r="G35" s="161"/>
      <c r="H35" s="142"/>
      <c r="I35" s="130"/>
      <c r="J35" s="98">
        <f t="shared" ref="J35:J40" si="3">$J$29</f>
        <v>0</v>
      </c>
      <c r="K35" s="98"/>
    </row>
    <row r="36" spans="3:11" x14ac:dyDescent="0.25">
      <c r="C36" s="528" t="s">
        <v>1762</v>
      </c>
      <c r="D36" s="199"/>
      <c r="E36" s="540"/>
      <c r="F36" s="97">
        <f t="shared" si="2"/>
        <v>0</v>
      </c>
      <c r="G36" s="161"/>
      <c r="H36" s="142"/>
      <c r="I36" s="130"/>
      <c r="J36" s="98">
        <f t="shared" si="3"/>
        <v>0</v>
      </c>
      <c r="K36" s="98"/>
    </row>
    <row r="37" spans="3:11" ht="15.75" thickBot="1" x14ac:dyDescent="0.3">
      <c r="C37" s="531" t="s">
        <v>445</v>
      </c>
      <c r="D37" s="199">
        <v>5</v>
      </c>
      <c r="E37" s="533">
        <f>HLOOKUP(C37,$AH$2:$BU$3,2,0)</f>
        <v>6097.9230000000007</v>
      </c>
      <c r="F37" s="97">
        <f t="shared" si="2"/>
        <v>30489.615000000005</v>
      </c>
      <c r="G37" s="161" t="s">
        <v>128</v>
      </c>
      <c r="H37" s="142" t="s">
        <v>760</v>
      </c>
      <c r="I37" s="130" t="str">
        <f>VLOOKUP(H37,Presupuesto!$B$11:$C$565,2,0)</f>
        <v>VIATICOS NACIONALES</v>
      </c>
      <c r="J37" s="98" t="s">
        <v>1364</v>
      </c>
      <c r="K37" s="98" t="s">
        <v>400</v>
      </c>
    </row>
    <row r="38" spans="3:11" x14ac:dyDescent="0.25">
      <c r="C38" s="534" t="s">
        <v>1759</v>
      </c>
      <c r="D38" s="535">
        <v>1</v>
      </c>
      <c r="E38" s="533">
        <v>9000</v>
      </c>
      <c r="F38" s="97">
        <f t="shared" si="2"/>
        <v>9000</v>
      </c>
      <c r="G38" s="161" t="s">
        <v>128</v>
      </c>
      <c r="H38" s="142" t="s">
        <v>748</v>
      </c>
      <c r="I38" s="130" t="str">
        <f>VLOOKUP(H38,Presupuesto!$B$11:$C$565,2,0)</f>
        <v>PASAJES NACIONALES</v>
      </c>
      <c r="J38" s="98" t="s">
        <v>1364</v>
      </c>
      <c r="K38" s="98" t="s">
        <v>400</v>
      </c>
    </row>
    <row r="39" spans="3:11" x14ac:dyDescent="0.25">
      <c r="C39" s="539"/>
      <c r="D39" s="199"/>
      <c r="E39" s="540"/>
      <c r="F39" s="97">
        <f t="shared" si="2"/>
        <v>0</v>
      </c>
      <c r="G39" s="161"/>
      <c r="H39" s="142"/>
      <c r="I39" s="130"/>
      <c r="J39" s="98">
        <f t="shared" si="3"/>
        <v>0</v>
      </c>
      <c r="K39" s="98"/>
    </row>
    <row r="40" spans="3:11" x14ac:dyDescent="0.25">
      <c r="C40" s="528" t="s">
        <v>1763</v>
      </c>
      <c r="D40" s="199"/>
      <c r="E40" s="540"/>
      <c r="F40" s="97">
        <f t="shared" si="2"/>
        <v>0</v>
      </c>
      <c r="G40" s="161"/>
      <c r="H40" s="142"/>
      <c r="I40" s="130"/>
      <c r="J40" s="98">
        <f t="shared" si="3"/>
        <v>0</v>
      </c>
      <c r="K40" s="98"/>
    </row>
    <row r="41" spans="3:11" x14ac:dyDescent="0.25">
      <c r="C41" s="531" t="s">
        <v>445</v>
      </c>
      <c r="D41" s="199">
        <v>7</v>
      </c>
      <c r="E41" s="533">
        <f>HLOOKUP(C41,$AH$2:$BU$3,2,0)</f>
        <v>6097.9230000000007</v>
      </c>
      <c r="F41" s="97">
        <f t="shared" si="2"/>
        <v>42685.461000000003</v>
      </c>
      <c r="G41" s="161" t="s">
        <v>128</v>
      </c>
      <c r="H41" s="142" t="s">
        <v>760</v>
      </c>
      <c r="I41" s="130" t="str">
        <f>VLOOKUP(H41,Presupuesto!$B$11:$C$565,2,0)</f>
        <v>VIATICOS NACIONALES</v>
      </c>
      <c r="J41" s="98" t="s">
        <v>1364</v>
      </c>
      <c r="K41" s="98" t="s">
        <v>402</v>
      </c>
    </row>
    <row r="42" spans="3:11" ht="15.75" thickBot="1" x14ac:dyDescent="0.3">
      <c r="C42" s="531" t="s">
        <v>449</v>
      </c>
      <c r="D42" s="199">
        <v>7</v>
      </c>
      <c r="E42" s="533">
        <f>HLOOKUP(C42,$AH$2:$BU$3,2,0)</f>
        <v>5420.3760000000002</v>
      </c>
      <c r="F42" s="97">
        <f t="shared" si="2"/>
        <v>37942.631999999998</v>
      </c>
      <c r="G42" s="161" t="s">
        <v>128</v>
      </c>
      <c r="H42" s="142" t="s">
        <v>760</v>
      </c>
      <c r="I42" s="130" t="str">
        <f>VLOOKUP(H42,Presupuesto!$B$11:$C$565,2,0)</f>
        <v>VIATICOS NACIONALES</v>
      </c>
      <c r="J42" s="98" t="s">
        <v>1364</v>
      </c>
      <c r="K42" s="98" t="s">
        <v>402</v>
      </c>
    </row>
    <row r="43" spans="3:11" x14ac:dyDescent="0.25">
      <c r="C43" s="534" t="s">
        <v>1759</v>
      </c>
      <c r="D43" s="535">
        <v>2</v>
      </c>
      <c r="E43" s="536">
        <v>15000</v>
      </c>
      <c r="F43" s="97">
        <f t="shared" si="2"/>
        <v>30000</v>
      </c>
      <c r="G43" s="161" t="s">
        <v>128</v>
      </c>
      <c r="H43" s="142" t="s">
        <v>748</v>
      </c>
      <c r="I43" s="130" t="str">
        <f>VLOOKUP(H43,Presupuesto!$B$11:$C$565,2,0)</f>
        <v>PASAJES NACIONALES</v>
      </c>
      <c r="J43" s="98" t="s">
        <v>1364</v>
      </c>
      <c r="K43" s="98" t="s">
        <v>402</v>
      </c>
    </row>
    <row r="44" spans="3:11" x14ac:dyDescent="0.25">
      <c r="C44" s="537" t="s">
        <v>1764</v>
      </c>
      <c r="D44" s="535">
        <v>2</v>
      </c>
      <c r="E44" s="536">
        <v>5500</v>
      </c>
      <c r="F44" s="97">
        <f t="shared" si="2"/>
        <v>11000</v>
      </c>
      <c r="G44" s="161" t="s">
        <v>128</v>
      </c>
      <c r="H44" s="142" t="s">
        <v>289</v>
      </c>
      <c r="I44" s="130" t="str">
        <f>VLOOKUP(H44,Presupuesto!$B$11:$C$565,2,0)</f>
        <v>SERVICIOS TECNICOS Y PROFESIONALES DE CAPAC. (24500-00)</v>
      </c>
      <c r="J44" s="98" t="s">
        <v>1364</v>
      </c>
      <c r="K44" s="98" t="s">
        <v>402</v>
      </c>
    </row>
    <row r="45" spans="3:11" ht="15.75" thickBot="1" x14ac:dyDescent="0.3">
      <c r="C45" s="147"/>
      <c r="D45" s="159"/>
      <c r="E45" s="103"/>
      <c r="F45" s="105">
        <f t="shared" si="2"/>
        <v>0</v>
      </c>
      <c r="G45" s="162"/>
      <c r="H45" s="148"/>
      <c r="I45" s="132"/>
      <c r="J45" s="106"/>
      <c r="K45" s="124"/>
    </row>
    <row r="47" spans="3:11" ht="15.75" thickBot="1" x14ac:dyDescent="0.3">
      <c r="F47" s="542"/>
    </row>
    <row r="48" spans="3:11" ht="15.75" thickBot="1" x14ac:dyDescent="0.3">
      <c r="C48" s="157" t="s">
        <v>53</v>
      </c>
      <c r="D48" s="373">
        <f>SUM(F55:F89)</f>
        <v>0</v>
      </c>
      <c r="F48" s="70"/>
      <c r="G48" s="79"/>
      <c r="H48" s="70"/>
      <c r="I48" s="70"/>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408"/>
      <c r="E52" s="93"/>
      <c r="F52" s="93"/>
      <c r="G52" s="93"/>
      <c r="H52" s="76"/>
      <c r="I52" s="76"/>
      <c r="J52" s="76"/>
      <c r="K52" s="112"/>
    </row>
    <row r="53" spans="3:11" ht="15.75" thickBot="1" x14ac:dyDescent="0.3">
      <c r="F53" s="93"/>
      <c r="G53" s="76"/>
      <c r="H53" s="76"/>
      <c r="I53" s="76"/>
    </row>
    <row r="54" spans="3:11" ht="30.75" thickBot="1" x14ac:dyDescent="0.3">
      <c r="C54" s="129" t="s">
        <v>44</v>
      </c>
      <c r="D54" s="129" t="s">
        <v>55</v>
      </c>
      <c r="E54" s="136" t="s">
        <v>57</v>
      </c>
      <c r="F54" s="135" t="s">
        <v>27</v>
      </c>
      <c r="G54" s="133" t="s">
        <v>130</v>
      </c>
      <c r="H54" s="136" t="s">
        <v>46</v>
      </c>
      <c r="I54" s="133" t="s">
        <v>131</v>
      </c>
      <c r="J54" s="133" t="s">
        <v>409</v>
      </c>
      <c r="K54" s="133" t="s">
        <v>410</v>
      </c>
    </row>
    <row r="55" spans="3:11" x14ac:dyDescent="0.25">
      <c r="C55" s="220" t="s">
        <v>438</v>
      </c>
      <c r="D55" s="221"/>
      <c r="E55" s="219">
        <f>HLOOKUP(C55,$AH$2:$BU$3,2,0)</f>
        <v>620</v>
      </c>
      <c r="F55" s="97">
        <f t="shared" ref="F55:F89" si="4">D55*E55</f>
        <v>0</v>
      </c>
      <c r="G55" s="161"/>
      <c r="H55" s="142"/>
      <c r="I55" s="130" t="e">
        <f>VLOOKUP(H55,Presupuesto!$B$11:$C$565,2,0)</f>
        <v>#N/A</v>
      </c>
      <c r="J55" s="218" t="s">
        <v>1478</v>
      </c>
      <c r="K55" s="98" t="s">
        <v>393</v>
      </c>
    </row>
    <row r="56" spans="3:11" x14ac:dyDescent="0.25">
      <c r="C56" s="141"/>
      <c r="D56" s="158"/>
      <c r="E56" s="123"/>
      <c r="F56" s="97">
        <f t="shared" si="4"/>
        <v>0</v>
      </c>
      <c r="G56" s="161"/>
      <c r="H56" s="142"/>
      <c r="I56" s="130" t="e">
        <f>VLOOKUP(H56,Presupuesto!$B$11:$C$565,2,0)</f>
        <v>#N/A</v>
      </c>
      <c r="J56" s="98" t="str">
        <f>$J$55</f>
        <v>Desarrollo del Sistema de Educación Superior</v>
      </c>
      <c r="K56" s="98" t="s">
        <v>411</v>
      </c>
    </row>
    <row r="57" spans="3:11" x14ac:dyDescent="0.25">
      <c r="C57" s="141"/>
      <c r="D57" s="158"/>
      <c r="E57" s="123"/>
      <c r="F57" s="97">
        <f t="shared" si="4"/>
        <v>0</v>
      </c>
      <c r="G57" s="161"/>
      <c r="H57" s="142"/>
      <c r="I57" s="130" t="e">
        <f>VLOOKUP(H57,Presupuesto!$B$11:$C$565,2,0)</f>
        <v>#N/A</v>
      </c>
      <c r="J57" s="98" t="str">
        <f t="shared" ref="J57:J89" si="5">$J$55</f>
        <v>Desarrollo del Sistema de Educación Superior</v>
      </c>
      <c r="K57" s="98" t="s">
        <v>411</v>
      </c>
    </row>
    <row r="58" spans="3:11" x14ac:dyDescent="0.25">
      <c r="C58" s="141"/>
      <c r="D58" s="158"/>
      <c r="E58" s="123"/>
      <c r="F58" s="97">
        <f t="shared" si="4"/>
        <v>0</v>
      </c>
      <c r="G58" s="161"/>
      <c r="H58" s="142"/>
      <c r="I58" s="130" t="e">
        <f>VLOOKUP(H58,Presupuesto!$B$11:$C$565,2,0)</f>
        <v>#N/A</v>
      </c>
      <c r="J58" s="98" t="str">
        <f t="shared" si="5"/>
        <v>Desarrollo del Sistema de Educación Superior</v>
      </c>
      <c r="K58" s="98" t="s">
        <v>411</v>
      </c>
    </row>
    <row r="59" spans="3:11" x14ac:dyDescent="0.25">
      <c r="C59" s="141"/>
      <c r="D59" s="158"/>
      <c r="E59" s="123"/>
      <c r="F59" s="97">
        <f t="shared" si="4"/>
        <v>0</v>
      </c>
      <c r="G59" s="161"/>
      <c r="H59" s="142"/>
      <c r="I59" s="130" t="e">
        <f>VLOOKUP(H59,Presupuesto!$B$11:$C$565,2,0)</f>
        <v>#N/A</v>
      </c>
      <c r="J59" s="98" t="str">
        <f t="shared" si="5"/>
        <v>Desarrollo del Sistema de Educación Superior</v>
      </c>
      <c r="K59" s="98" t="s">
        <v>411</v>
      </c>
    </row>
    <row r="60" spans="3:11" x14ac:dyDescent="0.25">
      <c r="C60" s="141"/>
      <c r="D60" s="158"/>
      <c r="E60" s="123"/>
      <c r="F60" s="97">
        <f t="shared" si="4"/>
        <v>0</v>
      </c>
      <c r="G60" s="161"/>
      <c r="H60" s="142"/>
      <c r="I60" s="130" t="e">
        <f>VLOOKUP(H60,Presupuesto!$B$11:$C$565,2,0)</f>
        <v>#N/A</v>
      </c>
      <c r="J60" s="98" t="str">
        <f t="shared" si="5"/>
        <v>Desarrollo del Sistema de Educación Superior</v>
      </c>
      <c r="K60" s="98" t="s">
        <v>400</v>
      </c>
    </row>
    <row r="61" spans="3:11" x14ac:dyDescent="0.25">
      <c r="C61" s="141"/>
      <c r="D61" s="158"/>
      <c r="E61" s="123"/>
      <c r="F61" s="97">
        <f t="shared" si="4"/>
        <v>0</v>
      </c>
      <c r="G61" s="161"/>
      <c r="H61" s="142"/>
      <c r="I61" s="130" t="e">
        <f>VLOOKUP(H61,Presupuesto!$B$11:$C$565,2,0)</f>
        <v>#N/A</v>
      </c>
      <c r="J61" s="98" t="str">
        <f t="shared" si="5"/>
        <v>Desarrollo del Sistema de Educación Superior</v>
      </c>
      <c r="K61" s="98" t="s">
        <v>411</v>
      </c>
    </row>
    <row r="62" spans="3:11" x14ac:dyDescent="0.25">
      <c r="C62" s="141"/>
      <c r="D62" s="158"/>
      <c r="E62" s="123"/>
      <c r="F62" s="97">
        <f t="shared" si="4"/>
        <v>0</v>
      </c>
      <c r="G62" s="161"/>
      <c r="H62" s="142"/>
      <c r="I62" s="130" t="e">
        <f>VLOOKUP(H62,Presupuesto!$B$11:$C$565,2,0)</f>
        <v>#N/A</v>
      </c>
      <c r="J62" s="98" t="str">
        <f t="shared" si="5"/>
        <v>Desarrollo del Sistema de Educación Superior</v>
      </c>
      <c r="K62" s="98" t="s">
        <v>411</v>
      </c>
    </row>
    <row r="63" spans="3:11" x14ac:dyDescent="0.25">
      <c r="C63" s="141"/>
      <c r="D63" s="158"/>
      <c r="E63" s="123"/>
      <c r="F63" s="97">
        <f t="shared" si="4"/>
        <v>0</v>
      </c>
      <c r="G63" s="161"/>
      <c r="H63" s="142"/>
      <c r="I63" s="130" t="e">
        <f>VLOOKUP(H63,Presupuesto!$B$11:$C$565,2,0)</f>
        <v>#N/A</v>
      </c>
      <c r="J63" s="98" t="str">
        <f t="shared" si="5"/>
        <v>Desarrollo del Sistema de Educación Superior</v>
      </c>
      <c r="K63" s="98" t="s">
        <v>411</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411</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411</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411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411</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411</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411</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411</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411</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411</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411</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411</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411</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411</v>
      </c>
    </row>
    <row r="77" spans="3:11" x14ac:dyDescent="0.25">
      <c r="C77" s="143"/>
      <c r="D77" s="151"/>
      <c r="E77" s="118"/>
      <c r="F77" s="97">
        <f t="shared" si="4"/>
        <v>0</v>
      </c>
      <c r="G77" s="161"/>
      <c r="H77" s="144"/>
      <c r="I77" s="130" t="e">
        <f>VLOOKUP(H77,Presupuesto!$B$11:$C$565,2,0)</f>
        <v>#N/A</v>
      </c>
      <c r="J77" s="98" t="str">
        <f t="shared" si="5"/>
        <v>Desarrollo del Sistema de Educación Superior</v>
      </c>
      <c r="K77" s="98" t="s">
        <v>411</v>
      </c>
    </row>
    <row r="78" spans="3:11" x14ac:dyDescent="0.25">
      <c r="C78" s="143"/>
      <c r="D78" s="151"/>
      <c r="E78" s="118"/>
      <c r="F78" s="97">
        <f t="shared" si="4"/>
        <v>0</v>
      </c>
      <c r="G78" s="161"/>
      <c r="H78" s="144"/>
      <c r="I78" s="130" t="e">
        <f>VLOOKUP(H78,Presupuesto!$B$11:$C$565,2,0)</f>
        <v>#N/A</v>
      </c>
      <c r="J78" s="98" t="str">
        <f t="shared" si="5"/>
        <v>Desarrollo del Sistema de Educación Superior</v>
      </c>
      <c r="K78" s="98" t="s">
        <v>411</v>
      </c>
    </row>
    <row r="79" spans="3:11" x14ac:dyDescent="0.25">
      <c r="C79" s="143"/>
      <c r="D79" s="151"/>
      <c r="E79" s="118"/>
      <c r="F79" s="97">
        <f t="shared" si="4"/>
        <v>0</v>
      </c>
      <c r="G79" s="161"/>
      <c r="H79" s="144"/>
      <c r="I79" s="130" t="e">
        <f>VLOOKUP(H79,Presupuesto!$B$11:$C$565,2,0)</f>
        <v>#N/A</v>
      </c>
      <c r="J79" s="98" t="str">
        <f t="shared" si="5"/>
        <v>Desarrollo del Sistema de Educación Superior</v>
      </c>
      <c r="K79" s="98" t="s">
        <v>411</v>
      </c>
    </row>
    <row r="80" spans="3:11" x14ac:dyDescent="0.25">
      <c r="C80" s="143"/>
      <c r="D80" s="151"/>
      <c r="E80" s="118"/>
      <c r="F80" s="97">
        <f t="shared" si="4"/>
        <v>0</v>
      </c>
      <c r="G80" s="161"/>
      <c r="H80" s="144"/>
      <c r="I80" s="130" t="e">
        <f>VLOOKUP(H80,Presupuesto!$B$11:$C$565,2,0)</f>
        <v>#N/A</v>
      </c>
      <c r="J80" s="98" t="str">
        <f t="shared" si="5"/>
        <v>Desarrollo del Sistema de Educación Superior</v>
      </c>
      <c r="K80" s="98" t="s">
        <v>411</v>
      </c>
    </row>
    <row r="81" spans="3:11" x14ac:dyDescent="0.25">
      <c r="C81" s="143"/>
      <c r="D81" s="151"/>
      <c r="E81" s="118"/>
      <c r="F81" s="97">
        <f t="shared" si="4"/>
        <v>0</v>
      </c>
      <c r="G81" s="161"/>
      <c r="H81" s="144"/>
      <c r="I81" s="130" t="e">
        <f>VLOOKUP(H81,Presupuesto!$B$11:$C$565,2,0)</f>
        <v>#N/A</v>
      </c>
      <c r="J81" s="98" t="str">
        <f t="shared" si="5"/>
        <v>Desarrollo del Sistema de Educación Superior</v>
      </c>
      <c r="K81" s="98" t="s">
        <v>411</v>
      </c>
    </row>
    <row r="82" spans="3:11" x14ac:dyDescent="0.25">
      <c r="C82" s="143"/>
      <c r="D82" s="151"/>
      <c r="E82" s="118"/>
      <c r="F82" s="97">
        <f t="shared" si="4"/>
        <v>0</v>
      </c>
      <c r="G82" s="161"/>
      <c r="H82" s="144"/>
      <c r="I82" s="130" t="e">
        <f>VLOOKUP(H82,Presupuesto!$B$11:$C$565,2,0)</f>
        <v>#N/A</v>
      </c>
      <c r="J82" s="98" t="str">
        <f t="shared" si="5"/>
        <v>Desarrollo del Sistema de Educación Superior</v>
      </c>
      <c r="K82" s="98" t="s">
        <v>411</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411</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411</v>
      </c>
    </row>
    <row r="85" spans="3:11" x14ac:dyDescent="0.25">
      <c r="C85" s="145"/>
      <c r="D85" s="151"/>
      <c r="E85" s="118"/>
      <c r="F85" s="97">
        <f t="shared" si="4"/>
        <v>0</v>
      </c>
      <c r="G85" s="161"/>
      <c r="H85" s="146"/>
      <c r="I85" s="130" t="e">
        <f>VLOOKUP(H85,Presupuesto!$B$11:$C$565,2,0)</f>
        <v>#N/A</v>
      </c>
      <c r="J85" s="98" t="str">
        <f t="shared" si="5"/>
        <v>Desarrollo del Sistema de Educación Superior</v>
      </c>
      <c r="K85" s="98" t="s">
        <v>402</v>
      </c>
    </row>
    <row r="86" spans="3:11" x14ac:dyDescent="0.25">
      <c r="C86" s="145"/>
      <c r="D86" s="151"/>
      <c r="E86" s="118"/>
      <c r="F86" s="97">
        <f t="shared" si="4"/>
        <v>0</v>
      </c>
      <c r="G86" s="161"/>
      <c r="H86" s="146"/>
      <c r="I86" s="130" t="e">
        <f>VLOOKUP(H86,Presupuesto!$B$11:$C$565,2,0)</f>
        <v>#N/A</v>
      </c>
      <c r="J86" s="98" t="str">
        <f t="shared" si="5"/>
        <v>Desarrollo del Sistema de Educación Superior</v>
      </c>
      <c r="K86" s="98" t="s">
        <v>411</v>
      </c>
    </row>
    <row r="87" spans="3:11" x14ac:dyDescent="0.25">
      <c r="C87" s="145"/>
      <c r="D87" s="151"/>
      <c r="E87" s="118"/>
      <c r="F87" s="97">
        <f t="shared" si="4"/>
        <v>0</v>
      </c>
      <c r="G87" s="161"/>
      <c r="H87" s="146"/>
      <c r="I87" s="130" t="e">
        <f>VLOOKUP(H87,Presupuesto!$B$11:$C$565,2,0)</f>
        <v>#N/A</v>
      </c>
      <c r="J87" s="98" t="str">
        <f t="shared" si="5"/>
        <v>Desarrollo del Sistema de Educación Superior</v>
      </c>
      <c r="K87" s="98" t="s">
        <v>411</v>
      </c>
    </row>
    <row r="88" spans="3:11" x14ac:dyDescent="0.25">
      <c r="C88" s="145"/>
      <c r="D88" s="151"/>
      <c r="E88" s="118"/>
      <c r="F88" s="97">
        <f t="shared" si="4"/>
        <v>0</v>
      </c>
      <c r="G88" s="161"/>
      <c r="H88" s="146"/>
      <c r="I88" s="130" t="e">
        <f>VLOOKUP(H88,Presupuesto!$B$11:$C$565,2,0)</f>
        <v>#N/A</v>
      </c>
      <c r="J88" s="98" t="str">
        <f t="shared" si="5"/>
        <v>Desarrollo del Sistema de Educación Superior</v>
      </c>
      <c r="K88" s="98" t="s">
        <v>411</v>
      </c>
    </row>
    <row r="89" spans="3:11" ht="15.75" thickBot="1" x14ac:dyDescent="0.3">
      <c r="C89" s="147"/>
      <c r="D89" s="159"/>
      <c r="E89" s="103"/>
      <c r="F89" s="105">
        <f t="shared" si="4"/>
        <v>0</v>
      </c>
      <c r="G89" s="162"/>
      <c r="H89" s="148"/>
      <c r="I89" s="132" t="e">
        <f>VLOOKUP(H89,Presupuesto!$B$11:$C$565,2,0)</f>
        <v>#N/A</v>
      </c>
      <c r="J89" s="106" t="str">
        <f t="shared" si="5"/>
        <v>Desarrollo del Sistema de Educación Superior</v>
      </c>
      <c r="K89" s="124" t="s">
        <v>393</v>
      </c>
    </row>
    <row r="91" spans="3:11" ht="15.75" thickBot="1" x14ac:dyDescent="0.3">
      <c r="F91" s="90"/>
      <c r="G91" s="89"/>
      <c r="H91" s="90"/>
      <c r="I91" s="90"/>
    </row>
    <row r="92" spans="3:11" ht="15.75" thickBot="1" x14ac:dyDescent="0.3">
      <c r="C92" s="157" t="s">
        <v>53</v>
      </c>
      <c r="D92" s="373">
        <f>SUM(F99:F133)</f>
        <v>0</v>
      </c>
      <c r="F92" s="70"/>
      <c r="G92" s="79"/>
      <c r="H92" s="70"/>
      <c r="I92" s="70"/>
    </row>
    <row r="93" spans="3:11" x14ac:dyDescent="0.25">
      <c r="C93" s="70"/>
      <c r="D93" s="31"/>
      <c r="E93" s="93"/>
      <c r="F93" s="93"/>
      <c r="G93" s="93"/>
      <c r="H93" s="76"/>
      <c r="I93" s="76"/>
      <c r="J93" s="76"/>
      <c r="K93" s="112"/>
    </row>
    <row r="94" spans="3:11" x14ac:dyDescent="0.25">
      <c r="C94" s="70"/>
      <c r="D94" s="31"/>
      <c r="E94" s="93"/>
      <c r="F94" s="93"/>
      <c r="G94" s="93"/>
      <c r="H94" s="76"/>
      <c r="I94" s="76"/>
      <c r="J94" s="76"/>
      <c r="K94" s="112"/>
    </row>
    <row r="95" spans="3:11" ht="15.75" x14ac:dyDescent="0.25">
      <c r="C95" s="202" t="s">
        <v>391</v>
      </c>
      <c r="D95" s="369"/>
      <c r="E95" s="93"/>
      <c r="F95" s="93"/>
      <c r="G95" s="93"/>
      <c r="H95" s="76"/>
      <c r="I95" s="76"/>
      <c r="J95" s="76"/>
      <c r="K95" s="112"/>
    </row>
    <row r="96" spans="3:11" ht="18.75" x14ac:dyDescent="0.25">
      <c r="C96" s="210" t="e">
        <f>IFERROR(VLOOKUP(D95,'1. Desarrollo e Innov. Curricu.'!$F:$G,2,FALSE),IFERROR(VLOOKUP(D95,'2. Investigación Científica'!$F:$G,2,FALSE),IFERROR(VLOOKUP(D95,'3. Vinculación Univ. Sociedad'!$F:$G,2,FALSE),IFERROR(VLOOKUP(D95,'4. Docencia y Profesorado Univ.'!$F:$G,2,FALSE),IFERROR(VLOOKUP(D95,'5. Estudiantes y Graduados'!$F:$G,2,FALSE),IFERROR(VLOOKUP(D95,'11. Gestion Administrativa'!$F:$G,2,FALSE),IFERROR(VLOOKUP(D95,'13. Gestión Académica'!$F:$G,2,FALSE),IFERROR(VLOOKUP(D95,'9. Asegura. de la Calid. y M'!$F:$G,2,FALSE),IFERROR(VLOOKUP(D95,'6. Gestión del Conocimiento'!$F:$G,2,FALSE),IFERROR(VLOOKUP(D95,'15. Gobernabilidad y Proceso...'!$F:$G,2,FALSE),IFERROR(VLOOKUP(D95,'12. Gestión del Talento Humano'!$F:$G,2,FALSE),IFERROR(VLOOKUP(D95,'14. Internacional... de la E.S.'!$F:$G,2,FALSE),IFERROR(VLOOKUP(D95,'10. Posgrado'!$F:$G,2,FALSE),IFERROR(VLOOKUP(D95,'17. Gestión TIC'!$F:$G,2,FALSE),IFERROR(VLOOKUP(D95,'16. Desa. del Sistema Educ.Sup.'!$F:$G,2,FALSE),IFERROR(VLOOKUP(D95,'8. Cultura de Inno. Insti...'!$F:$G,2,FALSE),VLOOKUP(D95,'7. Lo Esencial de la Reforma U.'!$F:$G,2,0)))))))))))))))))</f>
        <v>#N/A</v>
      </c>
      <c r="D96" s="31"/>
      <c r="E96" s="93"/>
      <c r="F96" s="93"/>
      <c r="G96" s="93"/>
      <c r="H96" s="76"/>
      <c r="I96" s="76"/>
      <c r="J96" s="76"/>
      <c r="K96" s="112"/>
    </row>
    <row r="97" spans="3:11" ht="15.75" thickBot="1" x14ac:dyDescent="0.3">
      <c r="F97" s="93"/>
      <c r="G97" s="76"/>
      <c r="H97" s="76"/>
      <c r="I97" s="76"/>
    </row>
    <row r="98" spans="3:11" ht="30.75" thickBot="1" x14ac:dyDescent="0.3">
      <c r="C98" s="129" t="s">
        <v>44</v>
      </c>
      <c r="D98" s="129" t="s">
        <v>55</v>
      </c>
      <c r="E98" s="136" t="s">
        <v>57</v>
      </c>
      <c r="F98" s="135" t="s">
        <v>27</v>
      </c>
      <c r="G98" s="133" t="s">
        <v>130</v>
      </c>
      <c r="H98" s="136" t="s">
        <v>46</v>
      </c>
      <c r="I98" s="133" t="s">
        <v>131</v>
      </c>
      <c r="J98" s="133" t="s">
        <v>409</v>
      </c>
      <c r="K98" s="133" t="s">
        <v>410</v>
      </c>
    </row>
    <row r="99" spans="3:11" x14ac:dyDescent="0.25">
      <c r="C99" s="220" t="s">
        <v>438</v>
      </c>
      <c r="D99" s="221"/>
      <c r="E99" s="219">
        <f>HLOOKUP(C99,$AH$2:$BU$3,2,0)</f>
        <v>620</v>
      </c>
      <c r="F99" s="97">
        <f t="shared" ref="F99:F133" si="6">D99*E99</f>
        <v>0</v>
      </c>
      <c r="G99" s="161"/>
      <c r="H99" s="142"/>
      <c r="I99" s="130" t="e">
        <f>VLOOKUP(H99,Presupuesto!$B$11:$C$565,2,0)</f>
        <v>#N/A</v>
      </c>
      <c r="J99" s="218" t="s">
        <v>1478</v>
      </c>
      <c r="K99" s="98" t="s">
        <v>393</v>
      </c>
    </row>
    <row r="100" spans="3:11" x14ac:dyDescent="0.25">
      <c r="C100" s="141"/>
      <c r="D100" s="158"/>
      <c r="E100" s="123"/>
      <c r="F100" s="97">
        <f t="shared" si="6"/>
        <v>0</v>
      </c>
      <c r="G100" s="161"/>
      <c r="H100" s="142"/>
      <c r="I100" s="130" t="e">
        <f>VLOOKUP(H100,Presupuesto!$B$11:$C$565,2,0)</f>
        <v>#N/A</v>
      </c>
      <c r="J100" s="98" t="str">
        <f>$J$99</f>
        <v>Desarrollo del Sistema de Educación Superior</v>
      </c>
      <c r="K100" s="98" t="s">
        <v>411</v>
      </c>
    </row>
    <row r="101" spans="3:11" x14ac:dyDescent="0.25">
      <c r="C101" s="141"/>
      <c r="D101" s="158"/>
      <c r="E101" s="123"/>
      <c r="F101" s="97">
        <f t="shared" si="6"/>
        <v>0</v>
      </c>
      <c r="G101" s="161"/>
      <c r="H101" s="142"/>
      <c r="I101" s="130" t="e">
        <f>VLOOKUP(H101,Presupuesto!$B$11:$C$565,2,0)</f>
        <v>#N/A</v>
      </c>
      <c r="J101" s="98" t="str">
        <f t="shared" ref="J101:J133" si="7">$J$99</f>
        <v>Desarrollo del Sistema de Educación Superior</v>
      </c>
      <c r="K101" s="98" t="s">
        <v>411</v>
      </c>
    </row>
    <row r="102" spans="3:11" x14ac:dyDescent="0.25">
      <c r="C102" s="141"/>
      <c r="D102" s="158"/>
      <c r="E102" s="123"/>
      <c r="F102" s="97">
        <f t="shared" si="6"/>
        <v>0</v>
      </c>
      <c r="G102" s="161"/>
      <c r="H102" s="142"/>
      <c r="I102" s="130" t="e">
        <f>VLOOKUP(H102,Presupuesto!$B$11:$C$565,2,0)</f>
        <v>#N/A</v>
      </c>
      <c r="J102" s="98" t="str">
        <f t="shared" si="7"/>
        <v>Desarrollo del Sistema de Educación Superior</v>
      </c>
      <c r="K102" s="98" t="s">
        <v>411</v>
      </c>
    </row>
    <row r="103" spans="3:11" x14ac:dyDescent="0.25">
      <c r="C103" s="141"/>
      <c r="D103" s="158"/>
      <c r="E103" s="123"/>
      <c r="F103" s="97">
        <f t="shared" si="6"/>
        <v>0</v>
      </c>
      <c r="G103" s="161"/>
      <c r="H103" s="142"/>
      <c r="I103" s="130" t="e">
        <f>VLOOKUP(H103,Presupuesto!$B$11:$C$565,2,0)</f>
        <v>#N/A</v>
      </c>
      <c r="J103" s="98" t="str">
        <f t="shared" si="7"/>
        <v>Desarrollo del Sistema de Educación Superior</v>
      </c>
      <c r="K103" s="98" t="s">
        <v>411</v>
      </c>
    </row>
    <row r="104" spans="3:11" x14ac:dyDescent="0.25">
      <c r="C104" s="141"/>
      <c r="D104" s="158"/>
      <c r="E104" s="123"/>
      <c r="F104" s="97">
        <f t="shared" si="6"/>
        <v>0</v>
      </c>
      <c r="G104" s="161"/>
      <c r="H104" s="142"/>
      <c r="I104" s="130" t="e">
        <f>VLOOKUP(H104,Presupuesto!$B$11:$C$565,2,0)</f>
        <v>#N/A</v>
      </c>
      <c r="J104" s="98" t="str">
        <f t="shared" si="7"/>
        <v>Desarrollo del Sistema de Educación Superior</v>
      </c>
      <c r="K104" s="98" t="s">
        <v>400</v>
      </c>
    </row>
    <row r="105" spans="3:11" x14ac:dyDescent="0.25">
      <c r="C105" s="141"/>
      <c r="D105" s="158"/>
      <c r="E105" s="123"/>
      <c r="F105" s="97">
        <f t="shared" si="6"/>
        <v>0</v>
      </c>
      <c r="G105" s="161"/>
      <c r="H105" s="142"/>
      <c r="I105" s="130" t="e">
        <f>VLOOKUP(H105,Presupuesto!$B$11:$C$565,2,0)</f>
        <v>#N/A</v>
      </c>
      <c r="J105" s="98" t="str">
        <f t="shared" si="7"/>
        <v>Desarrollo del Sistema de Educación Superior</v>
      </c>
      <c r="K105" s="98" t="s">
        <v>411</v>
      </c>
    </row>
    <row r="106" spans="3:11" x14ac:dyDescent="0.25">
      <c r="C106" s="141"/>
      <c r="D106" s="158"/>
      <c r="E106" s="123"/>
      <c r="F106" s="97">
        <f t="shared" si="6"/>
        <v>0</v>
      </c>
      <c r="G106" s="161"/>
      <c r="H106" s="142"/>
      <c r="I106" s="130" t="e">
        <f>VLOOKUP(H106,Presupuesto!$B$11:$C$565,2,0)</f>
        <v>#N/A</v>
      </c>
      <c r="J106" s="98" t="str">
        <f t="shared" si="7"/>
        <v>Desarrollo del Sistema de Educación Superior</v>
      </c>
      <c r="K106" s="98" t="s">
        <v>411</v>
      </c>
    </row>
    <row r="107" spans="3:11" x14ac:dyDescent="0.25">
      <c r="C107" s="141"/>
      <c r="D107" s="158"/>
      <c r="E107" s="123"/>
      <c r="F107" s="97">
        <f t="shared" si="6"/>
        <v>0</v>
      </c>
      <c r="G107" s="161"/>
      <c r="H107" s="142"/>
      <c r="I107" s="130" t="e">
        <f>VLOOKUP(H107,Presupuesto!$B$11:$C$565,2,0)</f>
        <v>#N/A</v>
      </c>
      <c r="J107" s="98" t="str">
        <f t="shared" si="7"/>
        <v>Desarrollo del Sistema de Educación Superior</v>
      </c>
      <c r="K107" s="98" t="s">
        <v>411</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411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x14ac:dyDescent="0.25">
      <c r="C121" s="143"/>
      <c r="D121" s="151"/>
      <c r="E121" s="118"/>
      <c r="F121" s="97">
        <f t="shared" si="6"/>
        <v>0</v>
      </c>
      <c r="G121" s="161"/>
      <c r="H121" s="144"/>
      <c r="I121" s="130" t="e">
        <f>VLOOKUP(H121,Presupuesto!$B$11:$C$565,2,0)</f>
        <v>#N/A</v>
      </c>
      <c r="J121" s="98" t="str">
        <f t="shared" si="7"/>
        <v>Desarrollo del Sistema de Educación Superior</v>
      </c>
      <c r="K121" s="98" t="s">
        <v>411</v>
      </c>
    </row>
    <row r="122" spans="3:11" x14ac:dyDescent="0.25">
      <c r="C122" s="143"/>
      <c r="D122" s="151"/>
      <c r="E122" s="118"/>
      <c r="F122" s="97">
        <f t="shared" si="6"/>
        <v>0</v>
      </c>
      <c r="G122" s="161"/>
      <c r="H122" s="144"/>
      <c r="I122" s="130" t="e">
        <f>VLOOKUP(H122,Presupuesto!$B$11:$C$565,2,0)</f>
        <v>#N/A</v>
      </c>
      <c r="J122" s="98" t="str">
        <f t="shared" si="7"/>
        <v>Desarrollo del Sistema de Educación Superior</v>
      </c>
      <c r="K122" s="98" t="s">
        <v>411</v>
      </c>
    </row>
    <row r="123" spans="3:11" x14ac:dyDescent="0.25">
      <c r="C123" s="143"/>
      <c r="D123" s="151"/>
      <c r="E123" s="118"/>
      <c r="F123" s="97">
        <f t="shared" si="6"/>
        <v>0</v>
      </c>
      <c r="G123" s="161"/>
      <c r="H123" s="144"/>
      <c r="I123" s="130" t="e">
        <f>VLOOKUP(H123,Presupuesto!$B$11:$C$565,2,0)</f>
        <v>#N/A</v>
      </c>
      <c r="J123" s="98" t="str">
        <f t="shared" si="7"/>
        <v>Desarrollo del Sistema de Educación Superior</v>
      </c>
      <c r="K123" s="98" t="s">
        <v>411</v>
      </c>
    </row>
    <row r="124" spans="3:11" x14ac:dyDescent="0.25">
      <c r="C124" s="143"/>
      <c r="D124" s="151"/>
      <c r="E124" s="118"/>
      <c r="F124" s="97">
        <f t="shared" si="6"/>
        <v>0</v>
      </c>
      <c r="G124" s="161"/>
      <c r="H124" s="144"/>
      <c r="I124" s="130" t="e">
        <f>VLOOKUP(H124,Presupuesto!$B$11:$C$565,2,0)</f>
        <v>#N/A</v>
      </c>
      <c r="J124" s="98" t="str">
        <f t="shared" si="7"/>
        <v>Desarrollo del Sistema de Educación Superior</v>
      </c>
      <c r="K124" s="98" t="s">
        <v>411</v>
      </c>
    </row>
    <row r="125" spans="3:11" x14ac:dyDescent="0.25">
      <c r="C125" s="143"/>
      <c r="D125" s="151"/>
      <c r="E125" s="118"/>
      <c r="F125" s="97">
        <f t="shared" si="6"/>
        <v>0</v>
      </c>
      <c r="G125" s="161"/>
      <c r="H125" s="144"/>
      <c r="I125" s="130" t="e">
        <f>VLOOKUP(H125,Presupuesto!$B$11:$C$565,2,0)</f>
        <v>#N/A</v>
      </c>
      <c r="J125" s="98" t="str">
        <f t="shared" si="7"/>
        <v>Desarrollo del Sistema de Educación Superior</v>
      </c>
      <c r="K125" s="98" t="s">
        <v>411</v>
      </c>
    </row>
    <row r="126" spans="3:11" x14ac:dyDescent="0.25">
      <c r="C126" s="143"/>
      <c r="D126" s="151"/>
      <c r="E126" s="118"/>
      <c r="F126" s="97">
        <f t="shared" si="6"/>
        <v>0</v>
      </c>
      <c r="G126" s="161"/>
      <c r="H126" s="144"/>
      <c r="I126" s="130" t="e">
        <f>VLOOKUP(H126,Presupuesto!$B$11:$C$565,2,0)</f>
        <v>#N/A</v>
      </c>
      <c r="J126" s="98" t="str">
        <f t="shared" si="7"/>
        <v>Desarrollo del Sistema de Educación Superior</v>
      </c>
      <c r="K126" s="98" t="s">
        <v>411</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x14ac:dyDescent="0.25">
      <c r="C129" s="145"/>
      <c r="D129" s="151"/>
      <c r="E129" s="118"/>
      <c r="F129" s="97">
        <f t="shared" si="6"/>
        <v>0</v>
      </c>
      <c r="G129" s="161"/>
      <c r="H129" s="146"/>
      <c r="I129" s="130" t="e">
        <f>VLOOKUP(H129,Presupuesto!$B$11:$C$565,2,0)</f>
        <v>#N/A</v>
      </c>
      <c r="J129" s="98" t="str">
        <f t="shared" si="7"/>
        <v>Desarrollo del Sistema de Educación Superior</v>
      </c>
      <c r="K129" s="98" t="s">
        <v>402</v>
      </c>
    </row>
    <row r="130" spans="3:11" x14ac:dyDescent="0.25">
      <c r="C130" s="145"/>
      <c r="D130" s="151"/>
      <c r="E130" s="118"/>
      <c r="F130" s="97">
        <f t="shared" si="6"/>
        <v>0</v>
      </c>
      <c r="G130" s="161"/>
      <c r="H130" s="146"/>
      <c r="I130" s="130" t="e">
        <f>VLOOKUP(H130,Presupuesto!$B$11:$C$565,2,0)</f>
        <v>#N/A</v>
      </c>
      <c r="J130" s="98" t="str">
        <f t="shared" si="7"/>
        <v>Desarrollo del Sistema de Educación Superior</v>
      </c>
      <c r="K130" s="98" t="s">
        <v>411</v>
      </c>
    </row>
    <row r="131" spans="3:11" x14ac:dyDescent="0.25">
      <c r="C131" s="145"/>
      <c r="D131" s="151"/>
      <c r="E131" s="118"/>
      <c r="F131" s="97">
        <f t="shared" si="6"/>
        <v>0</v>
      </c>
      <c r="G131" s="161"/>
      <c r="H131" s="146"/>
      <c r="I131" s="130" t="e">
        <f>VLOOKUP(H131,Presupuesto!$B$11:$C$565,2,0)</f>
        <v>#N/A</v>
      </c>
      <c r="J131" s="98" t="str">
        <f t="shared" si="7"/>
        <v>Desarrollo del Sistema de Educación Superior</v>
      </c>
      <c r="K131" s="98" t="s">
        <v>411</v>
      </c>
    </row>
    <row r="132" spans="3:11" x14ac:dyDescent="0.25">
      <c r="C132" s="145"/>
      <c r="D132" s="151"/>
      <c r="E132" s="118"/>
      <c r="F132" s="97">
        <f t="shared" si="6"/>
        <v>0</v>
      </c>
      <c r="G132" s="161"/>
      <c r="H132" s="146"/>
      <c r="I132" s="130" t="e">
        <f>VLOOKUP(H132,Presupuesto!$B$11:$C$565,2,0)</f>
        <v>#N/A</v>
      </c>
      <c r="J132" s="98" t="str">
        <f t="shared" si="7"/>
        <v>Desarrollo del Sistema de Educación Superior</v>
      </c>
      <c r="K132" s="98" t="s">
        <v>411</v>
      </c>
    </row>
    <row r="133" spans="3:11" ht="15.75" thickBot="1" x14ac:dyDescent="0.3">
      <c r="C133" s="147"/>
      <c r="D133" s="159"/>
      <c r="E133" s="103"/>
      <c r="F133" s="105">
        <f t="shared" si="6"/>
        <v>0</v>
      </c>
      <c r="G133" s="162"/>
      <c r="H133" s="148"/>
      <c r="I133" s="132" t="e">
        <f>VLOOKUP(H133,Presupuesto!$B$11:$C$565,2,0)</f>
        <v>#N/A</v>
      </c>
      <c r="J133" s="106" t="str">
        <f t="shared" si="7"/>
        <v>Desarrollo del Sistema de Educación Superior</v>
      </c>
      <c r="K133" s="124" t="s">
        <v>393</v>
      </c>
    </row>
    <row r="135" spans="3:11" ht="15.75" thickBot="1" x14ac:dyDescent="0.3"/>
    <row r="136" spans="3:11" ht="15.75" thickBot="1" x14ac:dyDescent="0.3">
      <c r="C136" s="157" t="s">
        <v>53</v>
      </c>
      <c r="D136" s="373">
        <f>SUM(F143:F177)</f>
        <v>0</v>
      </c>
      <c r="F136" s="70"/>
      <c r="G136" s="79"/>
      <c r="H136" s="70"/>
      <c r="I136" s="70"/>
    </row>
    <row r="137" spans="3:11" x14ac:dyDescent="0.25">
      <c r="C137" s="70"/>
      <c r="D137" s="31"/>
      <c r="E137" s="93"/>
      <c r="F137" s="93"/>
      <c r="G137" s="93"/>
      <c r="H137" s="76"/>
      <c r="I137" s="76"/>
      <c r="J137" s="76"/>
      <c r="K137" s="112"/>
    </row>
    <row r="138" spans="3:11" x14ac:dyDescent="0.25">
      <c r="C138" s="70"/>
      <c r="D138" s="31"/>
      <c r="E138" s="93"/>
      <c r="F138" s="93"/>
      <c r="G138" s="93"/>
      <c r="H138" s="76"/>
      <c r="I138" s="76"/>
      <c r="J138" s="76"/>
      <c r="K138" s="112"/>
    </row>
    <row r="139" spans="3:11" ht="15.75" x14ac:dyDescent="0.25">
      <c r="C139" s="202" t="s">
        <v>391</v>
      </c>
      <c r="D139" s="369"/>
      <c r="E139" s="93"/>
      <c r="F139" s="93"/>
      <c r="G139" s="93"/>
      <c r="H139" s="76"/>
      <c r="I139" s="76"/>
      <c r="J139" s="76"/>
      <c r="K139" s="112"/>
    </row>
    <row r="140" spans="3:11" ht="18.75" x14ac:dyDescent="0.25">
      <c r="C140" s="210" t="e">
        <f>IFERROR(VLOOKUP(D139,'1. Desarrollo e Innov. Curricu.'!$F:$G,2,FALSE),IFERROR(VLOOKUP(D139,'2. Investigación Científica'!$F:$G,2,FALSE),IFERROR(VLOOKUP(D139,'3. Vinculación Univ. Sociedad'!$F:$G,2,FALSE),IFERROR(VLOOKUP(D139,'4. Docencia y Profesorado Univ.'!$F:$G,2,FALSE),IFERROR(VLOOKUP(D139,'5. Estudiantes y Graduados'!$F:$G,2,FALSE),IFERROR(VLOOKUP(D139,'11. Gestion Administrativa'!$F:$G,2,FALSE),IFERROR(VLOOKUP(D139,'13. Gestión Académica'!$F:$G,2,FALSE),IFERROR(VLOOKUP(D139,'9. Asegura. de la Calid. y M'!$F:$G,2,FALSE),IFERROR(VLOOKUP(D139,'6. Gestión del Conocimiento'!$F:$G,2,FALSE),IFERROR(VLOOKUP(D139,'15. Gobernabilidad y Proceso...'!$F:$G,2,FALSE),IFERROR(VLOOKUP(D139,'12. Gestión del Talento Humano'!$F:$G,2,FALSE),IFERROR(VLOOKUP(D139,'14. Internacional... de la E.S.'!$F:$G,2,FALSE),IFERROR(VLOOKUP(D139,'10. Posgrado'!$F:$G,2,FALSE),IFERROR(VLOOKUP(D139,'17. Gestión TIC'!$F:$G,2,FALSE),IFERROR(VLOOKUP(D139,'16. Desa. del Sistema Educ.Sup.'!$F:$G,2,FALSE),IFERROR(VLOOKUP(D139,'8. Cultura de Inno. Insti...'!$F:$G,2,FALSE),VLOOKUP(D139,'7. Lo Esencial de la Reforma U.'!$F:$G,2,0)))))))))))))))))</f>
        <v>#N/A</v>
      </c>
      <c r="D140" s="31"/>
      <c r="E140" s="93"/>
      <c r="F140" s="93"/>
      <c r="G140" s="93"/>
      <c r="H140" s="76"/>
      <c r="I140" s="76"/>
      <c r="J140" s="76"/>
      <c r="K140" s="112"/>
    </row>
    <row r="141" spans="3:11" ht="15.75" thickBot="1" x14ac:dyDescent="0.3">
      <c r="F141" s="93"/>
      <c r="G141" s="76"/>
      <c r="H141" s="76"/>
      <c r="I141" s="76"/>
    </row>
    <row r="142" spans="3:11" ht="30.75" thickBot="1" x14ac:dyDescent="0.3">
      <c r="C142" s="129" t="s">
        <v>44</v>
      </c>
      <c r="D142" s="129" t="s">
        <v>55</v>
      </c>
      <c r="E142" s="136" t="s">
        <v>57</v>
      </c>
      <c r="F142" s="135" t="s">
        <v>27</v>
      </c>
      <c r="G142" s="133" t="s">
        <v>130</v>
      </c>
      <c r="H142" s="136" t="s">
        <v>46</v>
      </c>
      <c r="I142" s="133" t="s">
        <v>131</v>
      </c>
      <c r="J142" s="133" t="s">
        <v>409</v>
      </c>
      <c r="K142" s="133" t="s">
        <v>410</v>
      </c>
    </row>
    <row r="143" spans="3:11" x14ac:dyDescent="0.25">
      <c r="C143" s="220" t="s">
        <v>438</v>
      </c>
      <c r="D143" s="221"/>
      <c r="E143" s="219">
        <f>HLOOKUP(C143,$AH$2:$BU$3,2,0)</f>
        <v>620</v>
      </c>
      <c r="F143" s="97">
        <f t="shared" ref="F143:F177" si="8">D143*E143</f>
        <v>0</v>
      </c>
      <c r="G143" s="161"/>
      <c r="H143" s="142"/>
      <c r="I143" s="130" t="e">
        <f>VLOOKUP(H143,Presupuesto!$B$11:$C$565,2,0)</f>
        <v>#N/A</v>
      </c>
      <c r="J143" s="218" t="s">
        <v>1478</v>
      </c>
      <c r="K143" s="98" t="s">
        <v>393</v>
      </c>
    </row>
    <row r="144" spans="3:11" x14ac:dyDescent="0.25">
      <c r="C144" s="141"/>
      <c r="D144" s="158"/>
      <c r="E144" s="123"/>
      <c r="F144" s="97">
        <f t="shared" si="8"/>
        <v>0</v>
      </c>
      <c r="G144" s="161"/>
      <c r="H144" s="142"/>
      <c r="I144" s="130" t="e">
        <f>VLOOKUP(H144,Presupuesto!$B$11:$C$565,2,0)</f>
        <v>#N/A</v>
      </c>
      <c r="J144" s="98" t="str">
        <f>$J$143</f>
        <v>Desarrollo del Sistema de Educación Superior</v>
      </c>
      <c r="K144" s="98" t="s">
        <v>411</v>
      </c>
    </row>
    <row r="145" spans="3:11" x14ac:dyDescent="0.25">
      <c r="C145" s="141"/>
      <c r="D145" s="158"/>
      <c r="E145" s="123"/>
      <c r="F145" s="97">
        <f t="shared" si="8"/>
        <v>0</v>
      </c>
      <c r="G145" s="161"/>
      <c r="H145" s="142"/>
      <c r="I145" s="130" t="e">
        <f>VLOOKUP(H145,Presupuesto!$B$11:$C$565,2,0)</f>
        <v>#N/A</v>
      </c>
      <c r="J145" s="98" t="str">
        <f t="shared" ref="J145:J177" si="9">$J$143</f>
        <v>Desarrollo del Sistema de Educación Superior</v>
      </c>
      <c r="K145" s="98" t="s">
        <v>411</v>
      </c>
    </row>
    <row r="146" spans="3:11" x14ac:dyDescent="0.25">
      <c r="C146" s="141"/>
      <c r="D146" s="158"/>
      <c r="E146" s="123"/>
      <c r="F146" s="97">
        <f t="shared" si="8"/>
        <v>0</v>
      </c>
      <c r="G146" s="161"/>
      <c r="H146" s="142"/>
      <c r="I146" s="130" t="e">
        <f>VLOOKUP(H146,Presupuesto!$B$11:$C$565,2,0)</f>
        <v>#N/A</v>
      </c>
      <c r="J146" s="98" t="str">
        <f t="shared" si="9"/>
        <v>Desarrollo del Sistema de Educación Superior</v>
      </c>
      <c r="K146" s="98" t="s">
        <v>411</v>
      </c>
    </row>
    <row r="147" spans="3:11" x14ac:dyDescent="0.25">
      <c r="C147" s="141"/>
      <c r="D147" s="158"/>
      <c r="E147" s="123"/>
      <c r="F147" s="97">
        <f t="shared" si="8"/>
        <v>0</v>
      </c>
      <c r="G147" s="161"/>
      <c r="H147" s="142"/>
      <c r="I147" s="130" t="e">
        <f>VLOOKUP(H147,Presupuesto!$B$11:$C$565,2,0)</f>
        <v>#N/A</v>
      </c>
      <c r="J147" s="98" t="str">
        <f t="shared" si="9"/>
        <v>Desarrollo del Sistema de Educación Superior</v>
      </c>
      <c r="K147" s="98" t="s">
        <v>411</v>
      </c>
    </row>
    <row r="148" spans="3:11" x14ac:dyDescent="0.25">
      <c r="C148" s="141"/>
      <c r="D148" s="158"/>
      <c r="E148" s="123"/>
      <c r="F148" s="97">
        <f t="shared" si="8"/>
        <v>0</v>
      </c>
      <c r="G148" s="161"/>
      <c r="H148" s="142"/>
      <c r="I148" s="130" t="e">
        <f>VLOOKUP(H148,Presupuesto!$B$11:$C$565,2,0)</f>
        <v>#N/A</v>
      </c>
      <c r="J148" s="98" t="str">
        <f t="shared" si="9"/>
        <v>Desarrollo del Sistema de Educación Superior</v>
      </c>
      <c r="K148" s="98" t="s">
        <v>400</v>
      </c>
    </row>
    <row r="149" spans="3:11" x14ac:dyDescent="0.25">
      <c r="C149" s="141"/>
      <c r="D149" s="158"/>
      <c r="E149" s="123"/>
      <c r="F149" s="97">
        <f t="shared" si="8"/>
        <v>0</v>
      </c>
      <c r="G149" s="161"/>
      <c r="H149" s="142"/>
      <c r="I149" s="130" t="e">
        <f>VLOOKUP(H149,Presupuesto!$B$11:$C$565,2,0)</f>
        <v>#N/A</v>
      </c>
      <c r="J149" s="98" t="str">
        <f t="shared" si="9"/>
        <v>Desarrollo del Sistema de Educación Superior</v>
      </c>
      <c r="K149" s="98" t="s">
        <v>411</v>
      </c>
    </row>
    <row r="150" spans="3:11" x14ac:dyDescent="0.25">
      <c r="C150" s="141"/>
      <c r="D150" s="158"/>
      <c r="E150" s="123"/>
      <c r="F150" s="97">
        <f t="shared" si="8"/>
        <v>0</v>
      </c>
      <c r="G150" s="161"/>
      <c r="H150" s="142"/>
      <c r="I150" s="130" t="e">
        <f>VLOOKUP(H150,Presupuesto!$B$11:$C$565,2,0)</f>
        <v>#N/A</v>
      </c>
      <c r="J150" s="98" t="str">
        <f t="shared" si="9"/>
        <v>Desarrollo del Sistema de Educación Superior</v>
      </c>
      <c r="K150" s="98" t="s">
        <v>411</v>
      </c>
    </row>
    <row r="151" spans="3:11" x14ac:dyDescent="0.25">
      <c r="C151" s="141"/>
      <c r="D151" s="158"/>
      <c r="E151" s="123"/>
      <c r="F151" s="97">
        <f t="shared" si="8"/>
        <v>0</v>
      </c>
      <c r="G151" s="161"/>
      <c r="H151" s="142"/>
      <c r="I151" s="130" t="e">
        <f>VLOOKUP(H151,Presupuesto!$B$11:$C$565,2,0)</f>
        <v>#N/A</v>
      </c>
      <c r="J151" s="98" t="str">
        <f t="shared" si="9"/>
        <v>Desarrollo del Sistema de Educación Superior</v>
      </c>
      <c r="K151" s="98" t="s">
        <v>411</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411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x14ac:dyDescent="0.25">
      <c r="C165" s="143"/>
      <c r="D165" s="151"/>
      <c r="E165" s="118"/>
      <c r="F165" s="97">
        <f t="shared" si="8"/>
        <v>0</v>
      </c>
      <c r="G165" s="161"/>
      <c r="H165" s="144"/>
      <c r="I165" s="130" t="e">
        <f>VLOOKUP(H165,Presupuesto!$B$11:$C$565,2,0)</f>
        <v>#N/A</v>
      </c>
      <c r="J165" s="98" t="str">
        <f t="shared" si="9"/>
        <v>Desarrollo del Sistema de Educación Superior</v>
      </c>
      <c r="K165" s="98" t="s">
        <v>411</v>
      </c>
    </row>
    <row r="166" spans="3:11" x14ac:dyDescent="0.25">
      <c r="C166" s="143"/>
      <c r="D166" s="151"/>
      <c r="E166" s="118"/>
      <c r="F166" s="97">
        <f t="shared" si="8"/>
        <v>0</v>
      </c>
      <c r="G166" s="161"/>
      <c r="H166" s="144"/>
      <c r="I166" s="130" t="e">
        <f>VLOOKUP(H166,Presupuesto!$B$11:$C$565,2,0)</f>
        <v>#N/A</v>
      </c>
      <c r="J166" s="98" t="str">
        <f t="shared" si="9"/>
        <v>Desarrollo del Sistema de Educación Superior</v>
      </c>
      <c r="K166" s="98" t="s">
        <v>411</v>
      </c>
    </row>
    <row r="167" spans="3:11" x14ac:dyDescent="0.25">
      <c r="C167" s="143"/>
      <c r="D167" s="151"/>
      <c r="E167" s="118"/>
      <c r="F167" s="97">
        <f t="shared" si="8"/>
        <v>0</v>
      </c>
      <c r="G167" s="161"/>
      <c r="H167" s="144"/>
      <c r="I167" s="130" t="e">
        <f>VLOOKUP(H167,Presupuesto!$B$11:$C$565,2,0)</f>
        <v>#N/A</v>
      </c>
      <c r="J167" s="98" t="str">
        <f t="shared" si="9"/>
        <v>Desarrollo del Sistema de Educación Superior</v>
      </c>
      <c r="K167" s="98" t="s">
        <v>411</v>
      </c>
    </row>
    <row r="168" spans="3:11" x14ac:dyDescent="0.25">
      <c r="C168" s="143"/>
      <c r="D168" s="151"/>
      <c r="E168" s="118"/>
      <c r="F168" s="97">
        <f t="shared" si="8"/>
        <v>0</v>
      </c>
      <c r="G168" s="161"/>
      <c r="H168" s="144"/>
      <c r="I168" s="130" t="e">
        <f>VLOOKUP(H168,Presupuesto!$B$11:$C$565,2,0)</f>
        <v>#N/A</v>
      </c>
      <c r="J168" s="98" t="str">
        <f t="shared" si="9"/>
        <v>Desarrollo del Sistema de Educación Superior</v>
      </c>
      <c r="K168" s="98" t="s">
        <v>411</v>
      </c>
    </row>
    <row r="169" spans="3:11" x14ac:dyDescent="0.25">
      <c r="C169" s="143"/>
      <c r="D169" s="151"/>
      <c r="E169" s="118"/>
      <c r="F169" s="97">
        <f t="shared" si="8"/>
        <v>0</v>
      </c>
      <c r="G169" s="161"/>
      <c r="H169" s="144"/>
      <c r="I169" s="130" t="e">
        <f>VLOOKUP(H169,Presupuesto!$B$11:$C$565,2,0)</f>
        <v>#N/A</v>
      </c>
      <c r="J169" s="98" t="str">
        <f t="shared" si="9"/>
        <v>Desarrollo del Sistema de Educación Superior</v>
      </c>
      <c r="K169" s="98" t="s">
        <v>411</v>
      </c>
    </row>
    <row r="170" spans="3:11" x14ac:dyDescent="0.25">
      <c r="C170" s="143"/>
      <c r="D170" s="151"/>
      <c r="E170" s="118"/>
      <c r="F170" s="97">
        <f t="shared" si="8"/>
        <v>0</v>
      </c>
      <c r="G170" s="161"/>
      <c r="H170" s="144"/>
      <c r="I170" s="130" t="e">
        <f>VLOOKUP(H170,Presupuesto!$B$11:$C$565,2,0)</f>
        <v>#N/A</v>
      </c>
      <c r="J170" s="98" t="str">
        <f t="shared" si="9"/>
        <v>Desarrollo del Sistema de Educación Superior</v>
      </c>
      <c r="K170" s="98" t="s">
        <v>411</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x14ac:dyDescent="0.25">
      <c r="C173" s="145"/>
      <c r="D173" s="151"/>
      <c r="E173" s="118"/>
      <c r="F173" s="97">
        <f t="shared" si="8"/>
        <v>0</v>
      </c>
      <c r="G173" s="161"/>
      <c r="H173" s="146"/>
      <c r="I173" s="130" t="e">
        <f>VLOOKUP(H173,Presupuesto!$B$11:$C$565,2,0)</f>
        <v>#N/A</v>
      </c>
      <c r="J173" s="98" t="str">
        <f t="shared" si="9"/>
        <v>Desarrollo del Sistema de Educación Superior</v>
      </c>
      <c r="K173" s="98" t="s">
        <v>402</v>
      </c>
    </row>
    <row r="174" spans="3:11" x14ac:dyDescent="0.25">
      <c r="C174" s="145"/>
      <c r="D174" s="151"/>
      <c r="E174" s="118"/>
      <c r="F174" s="97">
        <f t="shared" si="8"/>
        <v>0</v>
      </c>
      <c r="G174" s="161"/>
      <c r="H174" s="146"/>
      <c r="I174" s="130" t="e">
        <f>VLOOKUP(H174,Presupuesto!$B$11:$C$565,2,0)</f>
        <v>#N/A</v>
      </c>
      <c r="J174" s="98" t="str">
        <f t="shared" si="9"/>
        <v>Desarrollo del Sistema de Educación Superior</v>
      </c>
      <c r="K174" s="98" t="s">
        <v>411</v>
      </c>
    </row>
    <row r="175" spans="3:11" x14ac:dyDescent="0.25">
      <c r="C175" s="145"/>
      <c r="D175" s="151"/>
      <c r="E175" s="118"/>
      <c r="F175" s="97">
        <f t="shared" si="8"/>
        <v>0</v>
      </c>
      <c r="G175" s="161"/>
      <c r="H175" s="146"/>
      <c r="I175" s="130" t="e">
        <f>VLOOKUP(H175,Presupuesto!$B$11:$C$565,2,0)</f>
        <v>#N/A</v>
      </c>
      <c r="J175" s="98" t="str">
        <f t="shared" si="9"/>
        <v>Desarrollo del Sistema de Educación Superior</v>
      </c>
      <c r="K175" s="98" t="s">
        <v>411</v>
      </c>
    </row>
    <row r="176" spans="3:11" x14ac:dyDescent="0.25">
      <c r="C176" s="145"/>
      <c r="D176" s="151"/>
      <c r="E176" s="118"/>
      <c r="F176" s="97">
        <f t="shared" si="8"/>
        <v>0</v>
      </c>
      <c r="G176" s="161"/>
      <c r="H176" s="146"/>
      <c r="I176" s="130" t="e">
        <f>VLOOKUP(H176,Presupuesto!$B$11:$C$565,2,0)</f>
        <v>#N/A</v>
      </c>
      <c r="J176" s="98" t="str">
        <f t="shared" si="9"/>
        <v>Desarrollo del Sistema de Educación Superior</v>
      </c>
      <c r="K176" s="98" t="s">
        <v>411</v>
      </c>
    </row>
    <row r="177" spans="3:11" ht="15.75" thickBot="1" x14ac:dyDescent="0.3">
      <c r="C177" s="147"/>
      <c r="D177" s="159"/>
      <c r="E177" s="103"/>
      <c r="F177" s="105">
        <f t="shared" si="8"/>
        <v>0</v>
      </c>
      <c r="G177" s="162"/>
      <c r="H177" s="148"/>
      <c r="I177" s="132" t="e">
        <f>VLOOKUP(H177,Presupuesto!$B$11:$C$565,2,0)</f>
        <v>#N/A</v>
      </c>
      <c r="J177" s="106" t="str">
        <f t="shared" si="9"/>
        <v>Desarrollo del Sistema de Educación Superior</v>
      </c>
      <c r="K177" s="124" t="s">
        <v>393</v>
      </c>
    </row>
    <row r="179" spans="3:11" ht="15.75" thickBot="1" x14ac:dyDescent="0.3">
      <c r="F179" s="90"/>
      <c r="G179" s="89"/>
      <c r="H179" s="90"/>
      <c r="I179" s="90"/>
    </row>
    <row r="180" spans="3:11" ht="15.75" thickBot="1" x14ac:dyDescent="0.3">
      <c r="C180" s="157" t="s">
        <v>53</v>
      </c>
      <c r="D180" s="373">
        <f>SUM(F187:F221)</f>
        <v>0</v>
      </c>
      <c r="F180" s="70"/>
      <c r="G180" s="79"/>
      <c r="H180" s="70"/>
      <c r="I180" s="70"/>
    </row>
    <row r="181" spans="3:11" x14ac:dyDescent="0.25">
      <c r="C181" s="70"/>
      <c r="D181" s="31"/>
      <c r="E181" s="93"/>
      <c r="F181" s="93"/>
      <c r="G181" s="93"/>
      <c r="H181" s="76"/>
      <c r="I181" s="76"/>
      <c r="J181" s="76"/>
      <c r="K181" s="112"/>
    </row>
    <row r="182" spans="3:11" x14ac:dyDescent="0.25">
      <c r="C182" s="70"/>
      <c r="D182" s="31"/>
      <c r="E182" s="93"/>
      <c r="F182" s="93"/>
      <c r="G182" s="93"/>
      <c r="H182" s="76"/>
      <c r="I182" s="76"/>
      <c r="J182" s="76"/>
      <c r="K182" s="112"/>
    </row>
    <row r="183" spans="3:11" ht="15.75" x14ac:dyDescent="0.25">
      <c r="C183" s="202" t="s">
        <v>391</v>
      </c>
      <c r="D183" s="369"/>
      <c r="E183" s="93"/>
      <c r="F183" s="93"/>
      <c r="G183" s="93"/>
      <c r="H183" s="76"/>
      <c r="I183" s="76"/>
      <c r="J183" s="76"/>
      <c r="K183" s="112"/>
    </row>
    <row r="184" spans="3:11" ht="18.75" x14ac:dyDescent="0.25">
      <c r="C184" s="210" t="e">
        <f>IFERROR(VLOOKUP(D183,'1. Desarrollo e Innov. Curricu.'!$F:$G,2,FALSE),IFERROR(VLOOKUP(D183,'2. Investigación Científica'!$F:$G,2,FALSE),IFERROR(VLOOKUP(D183,'3. Vinculación Univ. Sociedad'!$F:$G,2,FALSE),IFERROR(VLOOKUP(D183,'4. Docencia y Profesorado Univ.'!$F:$G,2,FALSE),IFERROR(VLOOKUP(D183,'5. Estudiantes y Graduados'!$F:$G,2,FALSE),IFERROR(VLOOKUP(D183,'11. Gestion Administrativa'!$F:$G,2,FALSE),IFERROR(VLOOKUP(D183,'13. Gestión Académica'!$F:$G,2,FALSE),IFERROR(VLOOKUP(D183,'9. Asegura. de la Calid. y M'!$F:$G,2,FALSE),IFERROR(VLOOKUP(D183,'6. Gestión del Conocimiento'!$F:$G,2,FALSE),IFERROR(VLOOKUP(D183,'15. Gobernabilidad y Proceso...'!$F:$G,2,FALSE),IFERROR(VLOOKUP(D183,'12. Gestión del Talento Humano'!$F:$G,2,FALSE),IFERROR(VLOOKUP(D183,'14. Internacional... de la E.S.'!$F:$G,2,FALSE),IFERROR(VLOOKUP(D183,'10. Posgrado'!$F:$G,2,FALSE),IFERROR(VLOOKUP(D183,'17. Gestión TIC'!$F:$G,2,FALSE),IFERROR(VLOOKUP(D183,'16. Desa. del Sistema Educ.Sup.'!$F:$G,2,FALSE),IFERROR(VLOOKUP(D183,'8. Cultura de Inno. Insti...'!$F:$G,2,FALSE),VLOOKUP(D183,'7. Lo Esencial de la Reforma U.'!$F:$G,2,0)))))))))))))))))</f>
        <v>#N/A</v>
      </c>
      <c r="D184" s="31"/>
      <c r="E184" s="93"/>
      <c r="F184" s="93"/>
      <c r="G184" s="93"/>
      <c r="H184" s="76"/>
      <c r="I184" s="76"/>
      <c r="J184" s="76"/>
      <c r="K184" s="112"/>
    </row>
    <row r="185" spans="3:11" ht="15.75" thickBot="1" x14ac:dyDescent="0.3">
      <c r="F185" s="93"/>
      <c r="G185" s="76"/>
      <c r="H185" s="76"/>
      <c r="I185" s="76"/>
    </row>
    <row r="186" spans="3:11" ht="30.75" thickBot="1" x14ac:dyDescent="0.3">
      <c r="C186" s="129" t="s">
        <v>44</v>
      </c>
      <c r="D186" s="129" t="s">
        <v>55</v>
      </c>
      <c r="E186" s="136" t="s">
        <v>57</v>
      </c>
      <c r="F186" s="135" t="s">
        <v>27</v>
      </c>
      <c r="G186" s="133" t="s">
        <v>130</v>
      </c>
      <c r="H186" s="136" t="s">
        <v>46</v>
      </c>
      <c r="I186" s="133" t="s">
        <v>131</v>
      </c>
      <c r="J186" s="133" t="s">
        <v>409</v>
      </c>
      <c r="K186" s="133" t="s">
        <v>410</v>
      </c>
    </row>
    <row r="187" spans="3:11" x14ac:dyDescent="0.25">
      <c r="C187" s="220" t="s">
        <v>438</v>
      </c>
      <c r="D187" s="221"/>
      <c r="E187" s="219">
        <f>HLOOKUP(C187,$AH$2:$BU$3,2,0)</f>
        <v>620</v>
      </c>
      <c r="F187" s="97">
        <f t="shared" ref="F187:F221" si="10">D187*E187</f>
        <v>0</v>
      </c>
      <c r="G187" s="161"/>
      <c r="H187" s="142"/>
      <c r="I187" s="130" t="e">
        <f>VLOOKUP(H187,Presupuesto!$B$11:$C$565,2,0)</f>
        <v>#N/A</v>
      </c>
      <c r="J187" s="218" t="s">
        <v>1478</v>
      </c>
      <c r="K187" s="98" t="s">
        <v>393</v>
      </c>
    </row>
    <row r="188" spans="3:11" x14ac:dyDescent="0.25">
      <c r="C188" s="141"/>
      <c r="D188" s="158"/>
      <c r="E188" s="123"/>
      <c r="F188" s="97">
        <f t="shared" si="10"/>
        <v>0</v>
      </c>
      <c r="G188" s="161"/>
      <c r="H188" s="142"/>
      <c r="I188" s="130" t="e">
        <f>VLOOKUP(H188,Presupuesto!$B$11:$C$565,2,0)</f>
        <v>#N/A</v>
      </c>
      <c r="J188" s="98" t="str">
        <f>$J$187</f>
        <v>Desarrollo del Sistema de Educación Superior</v>
      </c>
      <c r="K188" s="98" t="s">
        <v>411</v>
      </c>
    </row>
    <row r="189" spans="3:11" x14ac:dyDescent="0.25">
      <c r="C189" s="141"/>
      <c r="D189" s="158"/>
      <c r="E189" s="123"/>
      <c r="F189" s="97">
        <f t="shared" si="10"/>
        <v>0</v>
      </c>
      <c r="G189" s="161"/>
      <c r="H189" s="142"/>
      <c r="I189" s="130" t="e">
        <f>VLOOKUP(H189,Presupuesto!$B$11:$C$565,2,0)</f>
        <v>#N/A</v>
      </c>
      <c r="J189" s="98" t="str">
        <f t="shared" ref="J189:J221" si="11">$J$187</f>
        <v>Desarrollo del Sistema de Educación Superior</v>
      </c>
      <c r="K189" s="98" t="s">
        <v>411</v>
      </c>
    </row>
    <row r="190" spans="3:11" x14ac:dyDescent="0.25">
      <c r="C190" s="141"/>
      <c r="D190" s="158"/>
      <c r="E190" s="123"/>
      <c r="F190" s="97">
        <f t="shared" si="10"/>
        <v>0</v>
      </c>
      <c r="G190" s="161"/>
      <c r="H190" s="142"/>
      <c r="I190" s="130" t="e">
        <f>VLOOKUP(H190,Presupuesto!$B$11:$C$565,2,0)</f>
        <v>#N/A</v>
      </c>
      <c r="J190" s="98" t="str">
        <f t="shared" si="11"/>
        <v>Desarrollo del Sistema de Educación Superior</v>
      </c>
      <c r="K190" s="98" t="s">
        <v>411</v>
      </c>
    </row>
    <row r="191" spans="3:11" x14ac:dyDescent="0.25">
      <c r="C191" s="141"/>
      <c r="D191" s="158"/>
      <c r="E191" s="123"/>
      <c r="F191" s="97">
        <f t="shared" si="10"/>
        <v>0</v>
      </c>
      <c r="G191" s="161"/>
      <c r="H191" s="142"/>
      <c r="I191" s="130" t="e">
        <f>VLOOKUP(H191,Presupuesto!$B$11:$C$565,2,0)</f>
        <v>#N/A</v>
      </c>
      <c r="J191" s="98" t="str">
        <f t="shared" si="11"/>
        <v>Desarrollo del Sistema de Educación Superior</v>
      </c>
      <c r="K191" s="98" t="s">
        <v>411</v>
      </c>
    </row>
    <row r="192" spans="3:11" x14ac:dyDescent="0.25">
      <c r="C192" s="141"/>
      <c r="D192" s="158"/>
      <c r="E192" s="123"/>
      <c r="F192" s="97">
        <f t="shared" si="10"/>
        <v>0</v>
      </c>
      <c r="G192" s="161"/>
      <c r="H192" s="142"/>
      <c r="I192" s="130" t="e">
        <f>VLOOKUP(H192,Presupuesto!$B$11:$C$565,2,0)</f>
        <v>#N/A</v>
      </c>
      <c r="J192" s="98" t="str">
        <f t="shared" si="11"/>
        <v>Desarrollo del Sistema de Educación Superior</v>
      </c>
      <c r="K192" s="98" t="s">
        <v>400</v>
      </c>
    </row>
    <row r="193" spans="3:11" x14ac:dyDescent="0.25">
      <c r="C193" s="141"/>
      <c r="D193" s="158"/>
      <c r="E193" s="123"/>
      <c r="F193" s="97">
        <f t="shared" si="10"/>
        <v>0</v>
      </c>
      <c r="G193" s="161"/>
      <c r="H193" s="142"/>
      <c r="I193" s="130" t="e">
        <f>VLOOKUP(H193,Presupuesto!$B$11:$C$565,2,0)</f>
        <v>#N/A</v>
      </c>
      <c r="J193" s="98" t="str">
        <f t="shared" si="11"/>
        <v>Desarrollo del Sistema de Educación Superior</v>
      </c>
      <c r="K193" s="98" t="s">
        <v>411</v>
      </c>
    </row>
    <row r="194" spans="3:11" x14ac:dyDescent="0.25">
      <c r="C194" s="141"/>
      <c r="D194" s="158"/>
      <c r="E194" s="123"/>
      <c r="F194" s="97">
        <f t="shared" si="10"/>
        <v>0</v>
      </c>
      <c r="G194" s="161"/>
      <c r="H194" s="142"/>
      <c r="I194" s="130" t="e">
        <f>VLOOKUP(H194,Presupuesto!$B$11:$C$565,2,0)</f>
        <v>#N/A</v>
      </c>
      <c r="J194" s="98" t="str">
        <f t="shared" si="11"/>
        <v>Desarrollo del Sistema de Educación Superior</v>
      </c>
      <c r="K194" s="98" t="s">
        <v>411</v>
      </c>
    </row>
    <row r="195" spans="3:11" x14ac:dyDescent="0.25">
      <c r="C195" s="141"/>
      <c r="D195" s="158"/>
      <c r="E195" s="123"/>
      <c r="F195" s="97">
        <f t="shared" si="10"/>
        <v>0</v>
      </c>
      <c r="G195" s="161"/>
      <c r="H195" s="142"/>
      <c r="I195" s="130" t="e">
        <f>VLOOKUP(H195,Presupuesto!$B$11:$C$565,2,0)</f>
        <v>#N/A</v>
      </c>
      <c r="J195" s="98" t="str">
        <f t="shared" si="11"/>
        <v>Desarrollo del Sistema de Educación Superior</v>
      </c>
      <c r="K195" s="98" t="s">
        <v>411</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411</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411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x14ac:dyDescent="0.25">
      <c r="C209" s="143"/>
      <c r="D209" s="151"/>
      <c r="E209" s="118"/>
      <c r="F209" s="97">
        <f t="shared" si="10"/>
        <v>0</v>
      </c>
      <c r="G209" s="161"/>
      <c r="H209" s="144"/>
      <c r="I209" s="130" t="e">
        <f>VLOOKUP(H209,Presupuesto!$B$11:$C$565,2,0)</f>
        <v>#N/A</v>
      </c>
      <c r="J209" s="98" t="str">
        <f t="shared" si="11"/>
        <v>Desarrollo del Sistema de Educación Superior</v>
      </c>
      <c r="K209" s="98" t="s">
        <v>411</v>
      </c>
    </row>
    <row r="210" spans="3:11" x14ac:dyDescent="0.25">
      <c r="C210" s="143"/>
      <c r="D210" s="151"/>
      <c r="E210" s="118"/>
      <c r="F210" s="97">
        <f t="shared" si="10"/>
        <v>0</v>
      </c>
      <c r="G210" s="161"/>
      <c r="H210" s="144"/>
      <c r="I210" s="130" t="e">
        <f>VLOOKUP(H210,Presupuesto!$B$11:$C$565,2,0)</f>
        <v>#N/A</v>
      </c>
      <c r="J210" s="98" t="str">
        <f t="shared" si="11"/>
        <v>Desarrollo del Sistema de Educación Superior</v>
      </c>
      <c r="K210" s="98" t="s">
        <v>411</v>
      </c>
    </row>
    <row r="211" spans="3:11" x14ac:dyDescent="0.25">
      <c r="C211" s="143"/>
      <c r="D211" s="151"/>
      <c r="E211" s="118"/>
      <c r="F211" s="97">
        <f t="shared" si="10"/>
        <v>0</v>
      </c>
      <c r="G211" s="161"/>
      <c r="H211" s="144"/>
      <c r="I211" s="130" t="e">
        <f>VLOOKUP(H211,Presupuesto!$B$11:$C$565,2,0)</f>
        <v>#N/A</v>
      </c>
      <c r="J211" s="98" t="str">
        <f t="shared" si="11"/>
        <v>Desarrollo del Sistema de Educación Superior</v>
      </c>
      <c r="K211" s="98" t="s">
        <v>411</v>
      </c>
    </row>
    <row r="212" spans="3:11" x14ac:dyDescent="0.25">
      <c r="C212" s="143"/>
      <c r="D212" s="151"/>
      <c r="E212" s="118"/>
      <c r="F212" s="97">
        <f t="shared" si="10"/>
        <v>0</v>
      </c>
      <c r="G212" s="161"/>
      <c r="H212" s="144"/>
      <c r="I212" s="130" t="e">
        <f>VLOOKUP(H212,Presupuesto!$B$11:$C$565,2,0)</f>
        <v>#N/A</v>
      </c>
      <c r="J212" s="98" t="str">
        <f t="shared" si="11"/>
        <v>Desarrollo del Sistema de Educación Superior</v>
      </c>
      <c r="K212" s="98" t="s">
        <v>411</v>
      </c>
    </row>
    <row r="213" spans="3:11" x14ac:dyDescent="0.25">
      <c r="C213" s="143"/>
      <c r="D213" s="151"/>
      <c r="E213" s="118"/>
      <c r="F213" s="97">
        <f t="shared" si="10"/>
        <v>0</v>
      </c>
      <c r="G213" s="161"/>
      <c r="H213" s="144"/>
      <c r="I213" s="130" t="e">
        <f>VLOOKUP(H213,Presupuesto!$B$11:$C$565,2,0)</f>
        <v>#N/A</v>
      </c>
      <c r="J213" s="98" t="str">
        <f t="shared" si="11"/>
        <v>Desarrollo del Sistema de Educación Superior</v>
      </c>
      <c r="K213" s="98" t="s">
        <v>411</v>
      </c>
    </row>
    <row r="214" spans="3:11" x14ac:dyDescent="0.25">
      <c r="C214" s="143"/>
      <c r="D214" s="151"/>
      <c r="E214" s="118"/>
      <c r="F214" s="97">
        <f t="shared" si="10"/>
        <v>0</v>
      </c>
      <c r="G214" s="161"/>
      <c r="H214" s="144"/>
      <c r="I214" s="130" t="e">
        <f>VLOOKUP(H214,Presupuesto!$B$11:$C$565,2,0)</f>
        <v>#N/A</v>
      </c>
      <c r="J214" s="98" t="str">
        <f t="shared" si="11"/>
        <v>Desarrollo del Sistema de Educación Superior</v>
      </c>
      <c r="K214" s="98" t="s">
        <v>411</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x14ac:dyDescent="0.25">
      <c r="C217" s="145"/>
      <c r="D217" s="151"/>
      <c r="E217" s="118"/>
      <c r="F217" s="97">
        <f t="shared" si="10"/>
        <v>0</v>
      </c>
      <c r="G217" s="161"/>
      <c r="H217" s="146"/>
      <c r="I217" s="130" t="e">
        <f>VLOOKUP(H217,Presupuesto!$B$11:$C$565,2,0)</f>
        <v>#N/A</v>
      </c>
      <c r="J217" s="98" t="str">
        <f t="shared" si="11"/>
        <v>Desarrollo del Sistema de Educación Superior</v>
      </c>
      <c r="K217" s="98" t="s">
        <v>402</v>
      </c>
    </row>
    <row r="218" spans="3:11" x14ac:dyDescent="0.25">
      <c r="C218" s="145"/>
      <c r="D218" s="151"/>
      <c r="E218" s="118"/>
      <c r="F218" s="97">
        <f t="shared" si="10"/>
        <v>0</v>
      </c>
      <c r="G218" s="161"/>
      <c r="H218" s="146"/>
      <c r="I218" s="130" t="e">
        <f>VLOOKUP(H218,Presupuesto!$B$11:$C$565,2,0)</f>
        <v>#N/A</v>
      </c>
      <c r="J218" s="98" t="str">
        <f t="shared" si="11"/>
        <v>Desarrollo del Sistema de Educación Superior</v>
      </c>
      <c r="K218" s="98" t="s">
        <v>411</v>
      </c>
    </row>
    <row r="219" spans="3:11" x14ac:dyDescent="0.25">
      <c r="C219" s="145"/>
      <c r="D219" s="151"/>
      <c r="E219" s="118"/>
      <c r="F219" s="97">
        <f t="shared" si="10"/>
        <v>0</v>
      </c>
      <c r="G219" s="161"/>
      <c r="H219" s="146"/>
      <c r="I219" s="130" t="e">
        <f>VLOOKUP(H219,Presupuesto!$B$11:$C$565,2,0)</f>
        <v>#N/A</v>
      </c>
      <c r="J219" s="98" t="str">
        <f t="shared" si="11"/>
        <v>Desarrollo del Sistema de Educación Superior</v>
      </c>
      <c r="K219" s="98" t="s">
        <v>411</v>
      </c>
    </row>
    <row r="220" spans="3:11" x14ac:dyDescent="0.25">
      <c r="C220" s="145"/>
      <c r="D220" s="151"/>
      <c r="E220" s="118"/>
      <c r="F220" s="97">
        <f t="shared" si="10"/>
        <v>0</v>
      </c>
      <c r="G220" s="161"/>
      <c r="H220" s="146"/>
      <c r="I220" s="130" t="e">
        <f>VLOOKUP(H220,Presupuesto!$B$11:$C$565,2,0)</f>
        <v>#N/A</v>
      </c>
      <c r="J220" s="98" t="str">
        <f t="shared" si="11"/>
        <v>Desarrollo del Sistema de Educación Superior</v>
      </c>
      <c r="K220" s="98" t="s">
        <v>411</v>
      </c>
    </row>
    <row r="221" spans="3:11" ht="15.75" thickBot="1" x14ac:dyDescent="0.3">
      <c r="C221" s="147"/>
      <c r="D221" s="159"/>
      <c r="E221" s="103"/>
      <c r="F221" s="105">
        <f t="shared" si="10"/>
        <v>0</v>
      </c>
      <c r="G221" s="162"/>
      <c r="H221" s="148"/>
      <c r="I221" s="132" t="e">
        <f>VLOOKUP(H221,Presupuesto!$B$11:$C$565,2,0)</f>
        <v>#N/A</v>
      </c>
      <c r="J221" s="106" t="str">
        <f t="shared" si="11"/>
        <v>Desarrollo del Sistema de Educación Superior</v>
      </c>
      <c r="K221" s="124" t="s">
        <v>393</v>
      </c>
    </row>
    <row r="223" spans="3:11" ht="15.75" thickBot="1" x14ac:dyDescent="0.3"/>
    <row r="224" spans="3:11" ht="15.75" thickBot="1" x14ac:dyDescent="0.3">
      <c r="C224" s="157" t="s">
        <v>53</v>
      </c>
      <c r="D224" s="373">
        <f>SUM(F231:F265)</f>
        <v>0</v>
      </c>
      <c r="F224" s="70"/>
      <c r="G224" s="79"/>
      <c r="H224" s="70"/>
      <c r="I224" s="70"/>
    </row>
    <row r="225" spans="3:11" x14ac:dyDescent="0.25">
      <c r="C225" s="70"/>
      <c r="D225" s="31"/>
      <c r="E225" s="93"/>
      <c r="F225" s="93"/>
      <c r="G225" s="93"/>
      <c r="H225" s="76"/>
      <c r="I225" s="76"/>
      <c r="J225" s="76"/>
      <c r="K225" s="112"/>
    </row>
    <row r="226" spans="3:11" x14ac:dyDescent="0.25">
      <c r="C226" s="70"/>
      <c r="D226" s="31"/>
      <c r="E226" s="93"/>
      <c r="F226" s="93"/>
      <c r="G226" s="93"/>
      <c r="H226" s="76"/>
      <c r="I226" s="76"/>
      <c r="J226" s="76"/>
      <c r="K226" s="112"/>
    </row>
    <row r="227" spans="3:11" ht="15.75" x14ac:dyDescent="0.25">
      <c r="C227" s="202" t="s">
        <v>391</v>
      </c>
      <c r="D227" s="369"/>
      <c r="E227" s="93"/>
      <c r="F227" s="93"/>
      <c r="G227" s="93"/>
      <c r="H227" s="76"/>
      <c r="I227" s="76"/>
      <c r="J227" s="76"/>
      <c r="K227" s="112"/>
    </row>
    <row r="228" spans="3:11" ht="18.75" x14ac:dyDescent="0.25">
      <c r="C228" s="210" t="e">
        <f>IFERROR(VLOOKUP(D227,'1. Desarrollo e Innov. Curricu.'!$F:$G,2,FALSE),IFERROR(VLOOKUP(D227,'2. Investigación Científica'!$F:$G,2,FALSE),IFERROR(VLOOKUP(D227,'3. Vinculación Univ. Sociedad'!$F:$G,2,FALSE),IFERROR(VLOOKUP(D227,'4. Docencia y Profesorado Univ.'!$F:$G,2,FALSE),IFERROR(VLOOKUP(D227,'5. Estudiantes y Graduados'!$F:$G,2,FALSE),IFERROR(VLOOKUP(D227,'11. Gestion Administrativa'!$F:$G,2,FALSE),IFERROR(VLOOKUP(D227,'13. Gestión Académica'!$F:$G,2,FALSE),IFERROR(VLOOKUP(D227,'9. Asegura. de la Calid. y M'!$F:$G,2,FALSE),IFERROR(VLOOKUP(D227,'6. Gestión del Conocimiento'!$F:$G,2,FALSE),IFERROR(VLOOKUP(D227,'15. Gobernabilidad y Proceso...'!$F:$G,2,FALSE),IFERROR(VLOOKUP(D227,'12. Gestión del Talento Humano'!$F:$G,2,FALSE),IFERROR(VLOOKUP(D227,'14. Internacional... de la E.S.'!$F:$G,2,FALSE),IFERROR(VLOOKUP(D227,'10. Posgrado'!$F:$G,2,FALSE),IFERROR(VLOOKUP(D227,'17. Gestión TIC'!$F:$G,2,FALSE),IFERROR(VLOOKUP(D227,'16. Desa. del Sistema Educ.Sup.'!$F:$G,2,FALSE),IFERROR(VLOOKUP(D227,'8. Cultura de Inno. Insti...'!$F:$G,2,FALSE),VLOOKUP(D227,'7. Lo Esencial de la Reforma U.'!$F:$G,2,0)))))))))))))))))</f>
        <v>#N/A</v>
      </c>
      <c r="D228" s="31"/>
      <c r="E228" s="93"/>
      <c r="F228" s="93"/>
      <c r="G228" s="93"/>
      <c r="H228" s="76"/>
      <c r="I228" s="76"/>
      <c r="J228" s="76"/>
      <c r="K228" s="112"/>
    </row>
    <row r="229" spans="3:11" ht="15.75" thickBot="1" x14ac:dyDescent="0.3">
      <c r="F229" s="93"/>
      <c r="G229" s="76"/>
      <c r="H229" s="76"/>
      <c r="I229" s="76"/>
    </row>
    <row r="230" spans="3:11" ht="30.75" thickBot="1" x14ac:dyDescent="0.3">
      <c r="C230" s="129" t="s">
        <v>44</v>
      </c>
      <c r="D230" s="129" t="s">
        <v>55</v>
      </c>
      <c r="E230" s="136" t="s">
        <v>57</v>
      </c>
      <c r="F230" s="135" t="s">
        <v>27</v>
      </c>
      <c r="G230" s="133" t="s">
        <v>130</v>
      </c>
      <c r="H230" s="136" t="s">
        <v>46</v>
      </c>
      <c r="I230" s="133" t="s">
        <v>131</v>
      </c>
      <c r="J230" s="133" t="s">
        <v>409</v>
      </c>
      <c r="K230" s="133" t="s">
        <v>410</v>
      </c>
    </row>
    <row r="231" spans="3:11" x14ac:dyDescent="0.25">
      <c r="C231" s="220" t="s">
        <v>438</v>
      </c>
      <c r="D231" s="221"/>
      <c r="E231" s="219">
        <f>HLOOKUP(C231,$AH$2:$BU$3,2,0)</f>
        <v>620</v>
      </c>
      <c r="F231" s="97">
        <f t="shared" ref="F231:F265" si="12">D231*E231</f>
        <v>0</v>
      </c>
      <c r="G231" s="161"/>
      <c r="H231" s="142"/>
      <c r="I231" s="130" t="e">
        <f>VLOOKUP(H231,Presupuesto!$B$11:$C$565,2,0)</f>
        <v>#N/A</v>
      </c>
      <c r="J231" s="218" t="s">
        <v>1478</v>
      </c>
      <c r="K231" s="98" t="s">
        <v>393</v>
      </c>
    </row>
    <row r="232" spans="3:11" x14ac:dyDescent="0.25">
      <c r="C232" s="141"/>
      <c r="D232" s="158"/>
      <c r="E232" s="123"/>
      <c r="F232" s="97">
        <f t="shared" si="12"/>
        <v>0</v>
      </c>
      <c r="G232" s="161"/>
      <c r="H232" s="142"/>
      <c r="I232" s="130" t="e">
        <f>VLOOKUP(H232,Presupuesto!$B$11:$C$565,2,0)</f>
        <v>#N/A</v>
      </c>
      <c r="J232" s="98" t="str">
        <f>$J$231</f>
        <v>Desarrollo del Sistema de Educación Superior</v>
      </c>
      <c r="K232" s="98" t="s">
        <v>411</v>
      </c>
    </row>
    <row r="233" spans="3:11" x14ac:dyDescent="0.25">
      <c r="C233" s="141"/>
      <c r="D233" s="158"/>
      <c r="E233" s="123"/>
      <c r="F233" s="97">
        <f t="shared" si="12"/>
        <v>0</v>
      </c>
      <c r="G233" s="161"/>
      <c r="H233" s="142"/>
      <c r="I233" s="130" t="e">
        <f>VLOOKUP(H233,Presupuesto!$B$11:$C$565,2,0)</f>
        <v>#N/A</v>
      </c>
      <c r="J233" s="98" t="str">
        <f t="shared" ref="J233:J265" si="13">$J$231</f>
        <v>Desarrollo del Sistema de Educación Superior</v>
      </c>
      <c r="K233" s="98" t="s">
        <v>411</v>
      </c>
    </row>
    <row r="234" spans="3:11" x14ac:dyDescent="0.25">
      <c r="C234" s="141"/>
      <c r="D234" s="158"/>
      <c r="E234" s="123"/>
      <c r="F234" s="97">
        <f t="shared" si="12"/>
        <v>0</v>
      </c>
      <c r="G234" s="161"/>
      <c r="H234" s="142"/>
      <c r="I234" s="130" t="e">
        <f>VLOOKUP(H234,Presupuesto!$B$11:$C$565,2,0)</f>
        <v>#N/A</v>
      </c>
      <c r="J234" s="98" t="str">
        <f t="shared" si="13"/>
        <v>Desarrollo del Sistema de Educación Superior</v>
      </c>
      <c r="K234" s="98" t="s">
        <v>411</v>
      </c>
    </row>
    <row r="235" spans="3:11" x14ac:dyDescent="0.25">
      <c r="C235" s="141"/>
      <c r="D235" s="158"/>
      <c r="E235" s="123"/>
      <c r="F235" s="97">
        <f t="shared" si="12"/>
        <v>0</v>
      </c>
      <c r="G235" s="161"/>
      <c r="H235" s="142"/>
      <c r="I235" s="130" t="e">
        <f>VLOOKUP(H235,Presupuesto!$B$11:$C$565,2,0)</f>
        <v>#N/A</v>
      </c>
      <c r="J235" s="98" t="str">
        <f t="shared" si="13"/>
        <v>Desarrollo del Sistema de Educación Superior</v>
      </c>
      <c r="K235" s="98" t="s">
        <v>411</v>
      </c>
    </row>
    <row r="236" spans="3:11" x14ac:dyDescent="0.25">
      <c r="C236" s="141"/>
      <c r="D236" s="158"/>
      <c r="E236" s="123"/>
      <c r="F236" s="97">
        <f t="shared" si="12"/>
        <v>0</v>
      </c>
      <c r="G236" s="161"/>
      <c r="H236" s="142"/>
      <c r="I236" s="130" t="e">
        <f>VLOOKUP(H236,Presupuesto!$B$11:$C$565,2,0)</f>
        <v>#N/A</v>
      </c>
      <c r="J236" s="98" t="str">
        <f t="shared" si="13"/>
        <v>Desarrollo del Sistema de Educación Superior</v>
      </c>
      <c r="K236" s="98" t="s">
        <v>400</v>
      </c>
    </row>
    <row r="237" spans="3:11" x14ac:dyDescent="0.25">
      <c r="C237" s="141"/>
      <c r="D237" s="158"/>
      <c r="E237" s="123"/>
      <c r="F237" s="97">
        <f t="shared" si="12"/>
        <v>0</v>
      </c>
      <c r="G237" s="161"/>
      <c r="H237" s="142"/>
      <c r="I237" s="130" t="e">
        <f>VLOOKUP(H237,Presupuesto!$B$11:$C$565,2,0)</f>
        <v>#N/A</v>
      </c>
      <c r="J237" s="98" t="str">
        <f t="shared" si="13"/>
        <v>Desarrollo del Sistema de Educación Superior</v>
      </c>
      <c r="K237" s="98" t="s">
        <v>411</v>
      </c>
    </row>
    <row r="238" spans="3:11" x14ac:dyDescent="0.25">
      <c r="C238" s="141"/>
      <c r="D238" s="158"/>
      <c r="E238" s="123"/>
      <c r="F238" s="97">
        <f t="shared" si="12"/>
        <v>0</v>
      </c>
      <c r="G238" s="161"/>
      <c r="H238" s="142"/>
      <c r="I238" s="130" t="e">
        <f>VLOOKUP(H238,Presupuesto!$B$11:$C$565,2,0)</f>
        <v>#N/A</v>
      </c>
      <c r="J238" s="98" t="str">
        <f t="shared" si="13"/>
        <v>Desarrollo del Sistema de Educación Superior</v>
      </c>
      <c r="K238" s="98" t="s">
        <v>411</v>
      </c>
    </row>
    <row r="239" spans="3:11" x14ac:dyDescent="0.25">
      <c r="C239" s="141"/>
      <c r="D239" s="158"/>
      <c r="E239" s="123"/>
      <c r="F239" s="97">
        <f t="shared" si="12"/>
        <v>0</v>
      </c>
      <c r="G239" s="161"/>
      <c r="H239" s="142"/>
      <c r="I239" s="130" t="e">
        <f>VLOOKUP(H239,Presupuesto!$B$11:$C$565,2,0)</f>
        <v>#N/A</v>
      </c>
      <c r="J239" s="98" t="str">
        <f t="shared" si="13"/>
        <v>Desarrollo del Sistema de Educación Superior</v>
      </c>
      <c r="K239" s="98" t="s">
        <v>411</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411</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411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x14ac:dyDescent="0.25">
      <c r="C253" s="143"/>
      <c r="D253" s="151"/>
      <c r="E253" s="118"/>
      <c r="F253" s="97">
        <f t="shared" si="12"/>
        <v>0</v>
      </c>
      <c r="G253" s="161"/>
      <c r="H253" s="144"/>
      <c r="I253" s="130" t="e">
        <f>VLOOKUP(H253,Presupuesto!$B$11:$C$565,2,0)</f>
        <v>#N/A</v>
      </c>
      <c r="J253" s="98" t="str">
        <f t="shared" si="13"/>
        <v>Desarrollo del Sistema de Educación Superior</v>
      </c>
      <c r="K253" s="98" t="s">
        <v>411</v>
      </c>
    </row>
    <row r="254" spans="3:11" x14ac:dyDescent="0.25">
      <c r="C254" s="143"/>
      <c r="D254" s="151"/>
      <c r="E254" s="118"/>
      <c r="F254" s="97">
        <f t="shared" si="12"/>
        <v>0</v>
      </c>
      <c r="G254" s="161"/>
      <c r="H254" s="144"/>
      <c r="I254" s="130" t="e">
        <f>VLOOKUP(H254,Presupuesto!$B$11:$C$565,2,0)</f>
        <v>#N/A</v>
      </c>
      <c r="J254" s="98" t="str">
        <f t="shared" si="13"/>
        <v>Desarrollo del Sistema de Educación Superior</v>
      </c>
      <c r="K254" s="98" t="s">
        <v>411</v>
      </c>
    </row>
    <row r="255" spans="3:11" x14ac:dyDescent="0.25">
      <c r="C255" s="143"/>
      <c r="D255" s="151"/>
      <c r="E255" s="118"/>
      <c r="F255" s="97">
        <f t="shared" si="12"/>
        <v>0</v>
      </c>
      <c r="G255" s="161"/>
      <c r="H255" s="144"/>
      <c r="I255" s="130" t="e">
        <f>VLOOKUP(H255,Presupuesto!$B$11:$C$565,2,0)</f>
        <v>#N/A</v>
      </c>
      <c r="J255" s="98" t="str">
        <f t="shared" si="13"/>
        <v>Desarrollo del Sistema de Educación Superior</v>
      </c>
      <c r="K255" s="98" t="s">
        <v>411</v>
      </c>
    </row>
    <row r="256" spans="3:11" x14ac:dyDescent="0.25">
      <c r="C256" s="143"/>
      <c r="D256" s="151"/>
      <c r="E256" s="118"/>
      <c r="F256" s="97">
        <f t="shared" si="12"/>
        <v>0</v>
      </c>
      <c r="G256" s="161"/>
      <c r="H256" s="144"/>
      <c r="I256" s="130" t="e">
        <f>VLOOKUP(H256,Presupuesto!$B$11:$C$565,2,0)</f>
        <v>#N/A</v>
      </c>
      <c r="J256" s="98" t="str">
        <f t="shared" si="13"/>
        <v>Desarrollo del Sistema de Educación Superior</v>
      </c>
      <c r="K256" s="98" t="s">
        <v>411</v>
      </c>
    </row>
    <row r="257" spans="3:11" x14ac:dyDescent="0.25">
      <c r="C257" s="143"/>
      <c r="D257" s="151"/>
      <c r="E257" s="118"/>
      <c r="F257" s="97">
        <f t="shared" si="12"/>
        <v>0</v>
      </c>
      <c r="G257" s="161"/>
      <c r="H257" s="144"/>
      <c r="I257" s="130" t="e">
        <f>VLOOKUP(H257,Presupuesto!$B$11:$C$565,2,0)</f>
        <v>#N/A</v>
      </c>
      <c r="J257" s="98" t="str">
        <f t="shared" si="13"/>
        <v>Desarrollo del Sistema de Educación Superior</v>
      </c>
      <c r="K257" s="98" t="s">
        <v>411</v>
      </c>
    </row>
    <row r="258" spans="3:11" x14ac:dyDescent="0.25">
      <c r="C258" s="143"/>
      <c r="D258" s="151"/>
      <c r="E258" s="118"/>
      <c r="F258" s="97">
        <f t="shared" si="12"/>
        <v>0</v>
      </c>
      <c r="G258" s="161"/>
      <c r="H258" s="144"/>
      <c r="I258" s="130" t="e">
        <f>VLOOKUP(H258,Presupuesto!$B$11:$C$565,2,0)</f>
        <v>#N/A</v>
      </c>
      <c r="J258" s="98" t="str">
        <f t="shared" si="13"/>
        <v>Desarrollo del Sistema de Educación Superior</v>
      </c>
      <c r="K258" s="98" t="s">
        <v>411</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x14ac:dyDescent="0.25">
      <c r="C261" s="145"/>
      <c r="D261" s="151"/>
      <c r="E261" s="118"/>
      <c r="F261" s="97">
        <f t="shared" si="12"/>
        <v>0</v>
      </c>
      <c r="G261" s="161"/>
      <c r="H261" s="146"/>
      <c r="I261" s="130" t="e">
        <f>VLOOKUP(H261,Presupuesto!$B$11:$C$565,2,0)</f>
        <v>#N/A</v>
      </c>
      <c r="J261" s="98" t="str">
        <f t="shared" si="13"/>
        <v>Desarrollo del Sistema de Educación Superior</v>
      </c>
      <c r="K261" s="98" t="s">
        <v>402</v>
      </c>
    </row>
    <row r="262" spans="3:11" x14ac:dyDescent="0.25">
      <c r="C262" s="145"/>
      <c r="D262" s="151"/>
      <c r="E262" s="118"/>
      <c r="F262" s="97">
        <f t="shared" si="12"/>
        <v>0</v>
      </c>
      <c r="G262" s="161"/>
      <c r="H262" s="146"/>
      <c r="I262" s="130" t="e">
        <f>VLOOKUP(H262,Presupuesto!$B$11:$C$565,2,0)</f>
        <v>#N/A</v>
      </c>
      <c r="J262" s="98" t="str">
        <f t="shared" si="13"/>
        <v>Desarrollo del Sistema de Educación Superior</v>
      </c>
      <c r="K262" s="98" t="s">
        <v>411</v>
      </c>
    </row>
    <row r="263" spans="3:11" x14ac:dyDescent="0.25">
      <c r="C263" s="145"/>
      <c r="D263" s="151"/>
      <c r="E263" s="118"/>
      <c r="F263" s="97">
        <f t="shared" si="12"/>
        <v>0</v>
      </c>
      <c r="G263" s="161"/>
      <c r="H263" s="146"/>
      <c r="I263" s="130" t="e">
        <f>VLOOKUP(H263,Presupuesto!$B$11:$C$565,2,0)</f>
        <v>#N/A</v>
      </c>
      <c r="J263" s="98" t="str">
        <f t="shared" si="13"/>
        <v>Desarrollo del Sistema de Educación Superior</v>
      </c>
      <c r="K263" s="98" t="s">
        <v>411</v>
      </c>
    </row>
    <row r="264" spans="3:11" x14ac:dyDescent="0.25">
      <c r="C264" s="145"/>
      <c r="D264" s="151"/>
      <c r="E264" s="118"/>
      <c r="F264" s="97">
        <f t="shared" si="12"/>
        <v>0</v>
      </c>
      <c r="G264" s="161"/>
      <c r="H264" s="146"/>
      <c r="I264" s="130" t="e">
        <f>VLOOKUP(H264,Presupuesto!$B$11:$C$565,2,0)</f>
        <v>#N/A</v>
      </c>
      <c r="J264" s="98" t="str">
        <f t="shared" si="13"/>
        <v>Desarrollo del Sistema de Educación Superior</v>
      </c>
      <c r="K264" s="98" t="s">
        <v>411</v>
      </c>
    </row>
    <row r="265" spans="3:11" ht="15.75" thickBot="1" x14ac:dyDescent="0.3">
      <c r="C265" s="147"/>
      <c r="D265" s="159"/>
      <c r="E265" s="103"/>
      <c r="F265" s="105">
        <f t="shared" si="12"/>
        <v>0</v>
      </c>
      <c r="G265" s="162"/>
      <c r="H265" s="148"/>
      <c r="I265" s="132" t="e">
        <f>VLOOKUP(H265,Presupuesto!$B$11:$C$565,2,0)</f>
        <v>#N/A</v>
      </c>
      <c r="J265" s="106" t="str">
        <f t="shared" si="13"/>
        <v>Desarrollo del Sistema de Educación Superior</v>
      </c>
      <c r="K265" s="124" t="s">
        <v>393</v>
      </c>
    </row>
    <row r="267" spans="3:11" ht="15.75" thickBot="1" x14ac:dyDescent="0.3">
      <c r="F267" s="90"/>
      <c r="G267" s="89"/>
      <c r="H267" s="90"/>
      <c r="I267" s="90"/>
    </row>
    <row r="268" spans="3:11" ht="15.75" thickBot="1" x14ac:dyDescent="0.3">
      <c r="C268" s="157" t="s">
        <v>53</v>
      </c>
      <c r="D268" s="373">
        <f>SUM(F275:F309)</f>
        <v>0</v>
      </c>
      <c r="F268" s="70"/>
      <c r="G268" s="79"/>
      <c r="H268" s="70"/>
      <c r="I268" s="70"/>
    </row>
    <row r="269" spans="3:11" x14ac:dyDescent="0.25">
      <c r="C269" s="70"/>
      <c r="D269" s="31"/>
      <c r="E269" s="93"/>
      <c r="F269" s="93"/>
      <c r="G269" s="93"/>
      <c r="H269" s="76"/>
      <c r="I269" s="76"/>
      <c r="J269" s="76"/>
      <c r="K269" s="112"/>
    </row>
    <row r="270" spans="3:11" x14ac:dyDescent="0.25">
      <c r="C270" s="70"/>
      <c r="D270" s="31"/>
      <c r="E270" s="93"/>
      <c r="F270" s="93"/>
      <c r="G270" s="93"/>
      <c r="H270" s="76"/>
      <c r="I270" s="76"/>
      <c r="J270" s="76"/>
      <c r="K270" s="112"/>
    </row>
    <row r="271" spans="3:11" ht="15.75" x14ac:dyDescent="0.25">
      <c r="C271" s="202" t="s">
        <v>391</v>
      </c>
      <c r="D271" s="369"/>
      <c r="E271" s="93"/>
      <c r="F271" s="93"/>
      <c r="G271" s="93"/>
      <c r="H271" s="76"/>
      <c r="I271" s="76"/>
      <c r="J271" s="76"/>
      <c r="K271" s="112"/>
    </row>
    <row r="272" spans="3:11" ht="18.75" x14ac:dyDescent="0.25">
      <c r="C272" s="210" t="e">
        <f>IFERROR(VLOOKUP(D271,'1. Desarrollo e Innov. Curricu.'!$F:$G,2,FALSE),IFERROR(VLOOKUP(D271,'2. Investigación Científica'!$F:$G,2,FALSE),IFERROR(VLOOKUP(D271,'3. Vinculación Univ. Sociedad'!$F:$G,2,FALSE),IFERROR(VLOOKUP(D271,'4. Docencia y Profesorado Univ.'!$F:$G,2,FALSE),IFERROR(VLOOKUP(D271,'5. Estudiantes y Graduados'!$F:$G,2,FALSE),IFERROR(VLOOKUP(D271,'11. Gestion Administrativa'!$F:$G,2,FALSE),IFERROR(VLOOKUP(D271,'13. Gestión Académica'!$F:$G,2,FALSE),IFERROR(VLOOKUP(D271,'9. Asegura. de la Calid. y M'!$F:$G,2,FALSE),IFERROR(VLOOKUP(D271,'6. Gestión del Conocimiento'!$F:$G,2,FALSE),IFERROR(VLOOKUP(D271,'15. Gobernabilidad y Proceso...'!$F:$G,2,FALSE),IFERROR(VLOOKUP(D271,'12. Gestión del Talento Humano'!$F:$G,2,FALSE),IFERROR(VLOOKUP(D271,'14. Internacional... de la E.S.'!$F:$G,2,FALSE),IFERROR(VLOOKUP(D271,'10. Posgrado'!$F:$G,2,FALSE),IFERROR(VLOOKUP(D271,'17. Gestión TIC'!$F:$G,2,FALSE),IFERROR(VLOOKUP(D271,'16. Desa. del Sistema Educ.Sup.'!$F:$G,2,FALSE),IFERROR(VLOOKUP(D271,'8. Cultura de Inno. Insti...'!$F:$G,2,FALSE),VLOOKUP(D271,'7. Lo Esencial de la Reforma U.'!$F:$G,2,0)))))))))))))))))</f>
        <v>#N/A</v>
      </c>
      <c r="D272" s="31"/>
      <c r="E272" s="93"/>
      <c r="F272" s="93"/>
      <c r="G272" s="93"/>
      <c r="H272" s="76"/>
      <c r="I272" s="76"/>
      <c r="J272" s="76"/>
      <c r="K272" s="112"/>
    </row>
    <row r="273" spans="3:11" ht="15.75" thickBot="1" x14ac:dyDescent="0.3">
      <c r="F273" s="93"/>
      <c r="G273" s="76"/>
      <c r="H273" s="76"/>
      <c r="I273" s="76"/>
    </row>
    <row r="274" spans="3:11" ht="30.75" thickBot="1" x14ac:dyDescent="0.3">
      <c r="C274" s="129" t="s">
        <v>44</v>
      </c>
      <c r="D274" s="129" t="s">
        <v>55</v>
      </c>
      <c r="E274" s="136" t="s">
        <v>57</v>
      </c>
      <c r="F274" s="135" t="s">
        <v>27</v>
      </c>
      <c r="G274" s="133" t="s">
        <v>130</v>
      </c>
      <c r="H274" s="136" t="s">
        <v>46</v>
      </c>
      <c r="I274" s="133" t="s">
        <v>131</v>
      </c>
      <c r="J274" s="133" t="s">
        <v>409</v>
      </c>
      <c r="K274" s="133" t="s">
        <v>410</v>
      </c>
    </row>
    <row r="275" spans="3:11" x14ac:dyDescent="0.25">
      <c r="C275" s="220" t="s">
        <v>438</v>
      </c>
      <c r="D275" s="221"/>
      <c r="E275" s="219">
        <f>HLOOKUP(C275,$AH$2:$BU$3,2,0)</f>
        <v>620</v>
      </c>
      <c r="F275" s="97">
        <f t="shared" ref="F275:F309" si="14">D275*E275</f>
        <v>0</v>
      </c>
      <c r="G275" s="161"/>
      <c r="H275" s="142"/>
      <c r="I275" s="130" t="e">
        <f>VLOOKUP(H275,Presupuesto!$B$11:$C$565,2,0)</f>
        <v>#N/A</v>
      </c>
      <c r="J275" s="218" t="s">
        <v>1478</v>
      </c>
      <c r="K275" s="98" t="s">
        <v>393</v>
      </c>
    </row>
    <row r="276" spans="3:11" x14ac:dyDescent="0.25">
      <c r="C276" s="141"/>
      <c r="D276" s="158"/>
      <c r="E276" s="123"/>
      <c r="F276" s="97">
        <f t="shared" si="14"/>
        <v>0</v>
      </c>
      <c r="G276" s="161"/>
      <c r="H276" s="142"/>
      <c r="I276" s="130" t="e">
        <f>VLOOKUP(H276,Presupuesto!$B$11:$C$565,2,0)</f>
        <v>#N/A</v>
      </c>
      <c r="J276" s="98" t="str">
        <f>$J$275</f>
        <v>Desarrollo del Sistema de Educación Superior</v>
      </c>
      <c r="K276" s="98" t="s">
        <v>411</v>
      </c>
    </row>
    <row r="277" spans="3:11" x14ac:dyDescent="0.25">
      <c r="C277" s="141"/>
      <c r="D277" s="158"/>
      <c r="E277" s="123"/>
      <c r="F277" s="97">
        <f t="shared" si="14"/>
        <v>0</v>
      </c>
      <c r="G277" s="161"/>
      <c r="H277" s="142"/>
      <c r="I277" s="130" t="e">
        <f>VLOOKUP(H277,Presupuesto!$B$11:$C$565,2,0)</f>
        <v>#N/A</v>
      </c>
      <c r="J277" s="98" t="str">
        <f t="shared" ref="J277:J309" si="15">$J$275</f>
        <v>Desarrollo del Sistema de Educación Superior</v>
      </c>
      <c r="K277" s="98" t="s">
        <v>411</v>
      </c>
    </row>
    <row r="278" spans="3:11" x14ac:dyDescent="0.25">
      <c r="C278" s="141"/>
      <c r="D278" s="158"/>
      <c r="E278" s="123"/>
      <c r="F278" s="97">
        <f t="shared" si="14"/>
        <v>0</v>
      </c>
      <c r="G278" s="161"/>
      <c r="H278" s="142"/>
      <c r="I278" s="130" t="e">
        <f>VLOOKUP(H278,Presupuesto!$B$11:$C$565,2,0)</f>
        <v>#N/A</v>
      </c>
      <c r="J278" s="98" t="str">
        <f t="shared" si="15"/>
        <v>Desarrollo del Sistema de Educación Superior</v>
      </c>
      <c r="K278" s="98" t="s">
        <v>411</v>
      </c>
    </row>
    <row r="279" spans="3:11" x14ac:dyDescent="0.25">
      <c r="C279" s="141"/>
      <c r="D279" s="158"/>
      <c r="E279" s="123"/>
      <c r="F279" s="97">
        <f t="shared" si="14"/>
        <v>0</v>
      </c>
      <c r="G279" s="161"/>
      <c r="H279" s="142"/>
      <c r="I279" s="130" t="e">
        <f>VLOOKUP(H279,Presupuesto!$B$11:$C$565,2,0)</f>
        <v>#N/A</v>
      </c>
      <c r="J279" s="98" t="str">
        <f t="shared" si="15"/>
        <v>Desarrollo del Sistema de Educación Superior</v>
      </c>
      <c r="K279" s="98" t="s">
        <v>411</v>
      </c>
    </row>
    <row r="280" spans="3:11" x14ac:dyDescent="0.25">
      <c r="C280" s="141"/>
      <c r="D280" s="158"/>
      <c r="E280" s="123"/>
      <c r="F280" s="97">
        <f t="shared" si="14"/>
        <v>0</v>
      </c>
      <c r="G280" s="161"/>
      <c r="H280" s="142"/>
      <c r="I280" s="130" t="e">
        <f>VLOOKUP(H280,Presupuesto!$B$11:$C$565,2,0)</f>
        <v>#N/A</v>
      </c>
      <c r="J280" s="98" t="str">
        <f t="shared" si="15"/>
        <v>Desarrollo del Sistema de Educación Superior</v>
      </c>
      <c r="K280" s="98" t="s">
        <v>400</v>
      </c>
    </row>
    <row r="281" spans="3:11" x14ac:dyDescent="0.25">
      <c r="C281" s="141"/>
      <c r="D281" s="158"/>
      <c r="E281" s="123"/>
      <c r="F281" s="97">
        <f t="shared" si="14"/>
        <v>0</v>
      </c>
      <c r="G281" s="161"/>
      <c r="H281" s="142"/>
      <c r="I281" s="130" t="e">
        <f>VLOOKUP(H281,Presupuesto!$B$11:$C$565,2,0)</f>
        <v>#N/A</v>
      </c>
      <c r="J281" s="98" t="str">
        <f t="shared" si="15"/>
        <v>Desarrollo del Sistema de Educación Superior</v>
      </c>
      <c r="K281" s="98" t="s">
        <v>411</v>
      </c>
    </row>
    <row r="282" spans="3:11" x14ac:dyDescent="0.25">
      <c r="C282" s="141"/>
      <c r="D282" s="158"/>
      <c r="E282" s="123"/>
      <c r="F282" s="97">
        <f t="shared" si="14"/>
        <v>0</v>
      </c>
      <c r="G282" s="161"/>
      <c r="H282" s="142"/>
      <c r="I282" s="130" t="e">
        <f>VLOOKUP(H282,Presupuesto!$B$11:$C$565,2,0)</f>
        <v>#N/A</v>
      </c>
      <c r="J282" s="98" t="str">
        <f t="shared" si="15"/>
        <v>Desarrollo del Sistema de Educación Superior</v>
      </c>
      <c r="K282" s="98" t="s">
        <v>411</v>
      </c>
    </row>
    <row r="283" spans="3:11" x14ac:dyDescent="0.25">
      <c r="C283" s="141"/>
      <c r="D283" s="158"/>
      <c r="E283" s="123"/>
      <c r="F283" s="97">
        <f t="shared" si="14"/>
        <v>0</v>
      </c>
      <c r="G283" s="161"/>
      <c r="H283" s="142"/>
      <c r="I283" s="130" t="e">
        <f>VLOOKUP(H283,Presupuesto!$B$11:$C$565,2,0)</f>
        <v>#N/A</v>
      </c>
      <c r="J283" s="98" t="str">
        <f t="shared" si="15"/>
        <v>Desarrollo del Sistema de Educación Superior</v>
      </c>
      <c r="K283" s="98" t="s">
        <v>411</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411</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411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411</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x14ac:dyDescent="0.25">
      <c r="C297" s="143"/>
      <c r="D297" s="151"/>
      <c r="E297" s="118"/>
      <c r="F297" s="97">
        <f t="shared" si="14"/>
        <v>0</v>
      </c>
      <c r="G297" s="161"/>
      <c r="H297" s="144"/>
      <c r="I297" s="130" t="e">
        <f>VLOOKUP(H297,Presupuesto!$B$11:$C$565,2,0)</f>
        <v>#N/A</v>
      </c>
      <c r="J297" s="98" t="str">
        <f t="shared" si="15"/>
        <v>Desarrollo del Sistema de Educación Superior</v>
      </c>
      <c r="K297" s="98" t="s">
        <v>411</v>
      </c>
    </row>
    <row r="298" spans="3:11" x14ac:dyDescent="0.25">
      <c r="C298" s="143"/>
      <c r="D298" s="151"/>
      <c r="E298" s="118"/>
      <c r="F298" s="97">
        <f t="shared" si="14"/>
        <v>0</v>
      </c>
      <c r="G298" s="161"/>
      <c r="H298" s="144"/>
      <c r="I298" s="130" t="e">
        <f>VLOOKUP(H298,Presupuesto!$B$11:$C$565,2,0)</f>
        <v>#N/A</v>
      </c>
      <c r="J298" s="98" t="str">
        <f t="shared" si="15"/>
        <v>Desarrollo del Sistema de Educación Superior</v>
      </c>
      <c r="K298" s="98" t="s">
        <v>411</v>
      </c>
    </row>
    <row r="299" spans="3:11" x14ac:dyDescent="0.25">
      <c r="C299" s="143"/>
      <c r="D299" s="151"/>
      <c r="E299" s="118"/>
      <c r="F299" s="97">
        <f t="shared" si="14"/>
        <v>0</v>
      </c>
      <c r="G299" s="161"/>
      <c r="H299" s="144"/>
      <c r="I299" s="130" t="e">
        <f>VLOOKUP(H299,Presupuesto!$B$11:$C$565,2,0)</f>
        <v>#N/A</v>
      </c>
      <c r="J299" s="98" t="str">
        <f t="shared" si="15"/>
        <v>Desarrollo del Sistema de Educación Superior</v>
      </c>
      <c r="K299" s="98" t="s">
        <v>411</v>
      </c>
    </row>
    <row r="300" spans="3:11" x14ac:dyDescent="0.25">
      <c r="C300" s="143"/>
      <c r="D300" s="151"/>
      <c r="E300" s="118"/>
      <c r="F300" s="97">
        <f t="shared" si="14"/>
        <v>0</v>
      </c>
      <c r="G300" s="161"/>
      <c r="H300" s="144"/>
      <c r="I300" s="130" t="e">
        <f>VLOOKUP(H300,Presupuesto!$B$11:$C$565,2,0)</f>
        <v>#N/A</v>
      </c>
      <c r="J300" s="98" t="str">
        <f t="shared" si="15"/>
        <v>Desarrollo del Sistema de Educación Superior</v>
      </c>
      <c r="K300" s="98" t="s">
        <v>411</v>
      </c>
    </row>
    <row r="301" spans="3:11" x14ac:dyDescent="0.25">
      <c r="C301" s="143"/>
      <c r="D301" s="151"/>
      <c r="E301" s="118"/>
      <c r="F301" s="97">
        <f t="shared" si="14"/>
        <v>0</v>
      </c>
      <c r="G301" s="161"/>
      <c r="H301" s="144"/>
      <c r="I301" s="130" t="e">
        <f>VLOOKUP(H301,Presupuesto!$B$11:$C$565,2,0)</f>
        <v>#N/A</v>
      </c>
      <c r="J301" s="98" t="str">
        <f t="shared" si="15"/>
        <v>Desarrollo del Sistema de Educación Superior</v>
      </c>
      <c r="K301" s="98" t="s">
        <v>411</v>
      </c>
    </row>
    <row r="302" spans="3:11" x14ac:dyDescent="0.25">
      <c r="C302" s="143"/>
      <c r="D302" s="151"/>
      <c r="E302" s="118"/>
      <c r="F302" s="97">
        <f t="shared" si="14"/>
        <v>0</v>
      </c>
      <c r="G302" s="161"/>
      <c r="H302" s="144"/>
      <c r="I302" s="130" t="e">
        <f>VLOOKUP(H302,Presupuesto!$B$11:$C$565,2,0)</f>
        <v>#N/A</v>
      </c>
      <c r="J302" s="98" t="str">
        <f t="shared" si="15"/>
        <v>Desarrollo del Sistema de Educación Superior</v>
      </c>
      <c r="K302" s="98" t="s">
        <v>411</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x14ac:dyDescent="0.25">
      <c r="C305" s="145"/>
      <c r="D305" s="151"/>
      <c r="E305" s="118"/>
      <c r="F305" s="97">
        <f t="shared" si="14"/>
        <v>0</v>
      </c>
      <c r="G305" s="161"/>
      <c r="H305" s="146"/>
      <c r="I305" s="130" t="e">
        <f>VLOOKUP(H305,Presupuesto!$B$11:$C$565,2,0)</f>
        <v>#N/A</v>
      </c>
      <c r="J305" s="98" t="str">
        <f t="shared" si="15"/>
        <v>Desarrollo del Sistema de Educación Superior</v>
      </c>
      <c r="K305" s="98" t="s">
        <v>402</v>
      </c>
    </row>
    <row r="306" spans="3:11" x14ac:dyDescent="0.25">
      <c r="C306" s="145"/>
      <c r="D306" s="151"/>
      <c r="E306" s="118"/>
      <c r="F306" s="97">
        <f t="shared" si="14"/>
        <v>0</v>
      </c>
      <c r="G306" s="161"/>
      <c r="H306" s="146"/>
      <c r="I306" s="130" t="e">
        <f>VLOOKUP(H306,Presupuesto!$B$11:$C$565,2,0)</f>
        <v>#N/A</v>
      </c>
      <c r="J306" s="98" t="str">
        <f t="shared" si="15"/>
        <v>Desarrollo del Sistema de Educación Superior</v>
      </c>
      <c r="K306" s="98" t="s">
        <v>411</v>
      </c>
    </row>
    <row r="307" spans="3:11" x14ac:dyDescent="0.25">
      <c r="C307" s="145"/>
      <c r="D307" s="151"/>
      <c r="E307" s="118"/>
      <c r="F307" s="97">
        <f t="shared" si="14"/>
        <v>0</v>
      </c>
      <c r="G307" s="161"/>
      <c r="H307" s="146"/>
      <c r="I307" s="130" t="e">
        <f>VLOOKUP(H307,Presupuesto!$B$11:$C$565,2,0)</f>
        <v>#N/A</v>
      </c>
      <c r="J307" s="98" t="str">
        <f t="shared" si="15"/>
        <v>Desarrollo del Sistema de Educación Superior</v>
      </c>
      <c r="K307" s="98" t="s">
        <v>411</v>
      </c>
    </row>
    <row r="308" spans="3:11" x14ac:dyDescent="0.25">
      <c r="C308" s="145"/>
      <c r="D308" s="151"/>
      <c r="E308" s="118"/>
      <c r="F308" s="97">
        <f t="shared" si="14"/>
        <v>0</v>
      </c>
      <c r="G308" s="161"/>
      <c r="H308" s="146"/>
      <c r="I308" s="130" t="e">
        <f>VLOOKUP(H308,Presupuesto!$B$11:$C$565,2,0)</f>
        <v>#N/A</v>
      </c>
      <c r="J308" s="98" t="str">
        <f t="shared" si="15"/>
        <v>Desarrollo del Sistema de Educación Superior</v>
      </c>
      <c r="K308" s="98" t="s">
        <v>411</v>
      </c>
    </row>
    <row r="309" spans="3:11" ht="15.75" thickBot="1" x14ac:dyDescent="0.3">
      <c r="C309" s="147"/>
      <c r="D309" s="159"/>
      <c r="E309" s="103"/>
      <c r="F309" s="105">
        <f t="shared" si="14"/>
        <v>0</v>
      </c>
      <c r="G309" s="162"/>
      <c r="H309" s="148"/>
      <c r="I309" s="132" t="e">
        <f>VLOOKUP(H309,Presupuesto!$B$11:$C$565,2,0)</f>
        <v>#N/A</v>
      </c>
      <c r="J309" s="106" t="str">
        <f t="shared" si="15"/>
        <v>Desarrollo del Sistema de Educación Superior</v>
      </c>
      <c r="K309" s="124" t="s">
        <v>393</v>
      </c>
    </row>
    <row r="312" spans="3:11" ht="15.75" thickBot="1" x14ac:dyDescent="0.3"/>
    <row r="313" spans="3:11" ht="15.75" thickBot="1" x14ac:dyDescent="0.3">
      <c r="C313" s="157" t="s">
        <v>53</v>
      </c>
      <c r="D313" s="373">
        <f>SUM(F320:F354)</f>
        <v>0</v>
      </c>
      <c r="F313" s="70"/>
      <c r="G313" s="79"/>
      <c r="H313" s="70"/>
      <c r="I313" s="70"/>
    </row>
    <row r="314" spans="3:11" x14ac:dyDescent="0.25">
      <c r="C314" s="70"/>
      <c r="D314" s="31"/>
      <c r="E314" s="93"/>
      <c r="F314" s="93"/>
      <c r="G314" s="93"/>
      <c r="H314" s="76"/>
      <c r="I314" s="76"/>
      <c r="J314" s="76"/>
      <c r="K314" s="112"/>
    </row>
    <row r="315" spans="3:11" x14ac:dyDescent="0.25">
      <c r="C315" s="70"/>
      <c r="D315" s="31"/>
      <c r="E315" s="93"/>
      <c r="F315" s="93"/>
      <c r="G315" s="93"/>
      <c r="H315" s="76"/>
      <c r="I315" s="76"/>
      <c r="J315" s="76"/>
      <c r="K315" s="112"/>
    </row>
    <row r="316" spans="3:11" ht="15.75" x14ac:dyDescent="0.25">
      <c r="C316" s="202" t="s">
        <v>391</v>
      </c>
      <c r="D316" s="369"/>
      <c r="E316" s="93"/>
      <c r="F316" s="93"/>
      <c r="G316" s="93"/>
      <c r="H316" s="76"/>
      <c r="I316" s="76"/>
      <c r="J316" s="76"/>
      <c r="K316" s="112"/>
    </row>
    <row r="317" spans="3:11" ht="18.75" x14ac:dyDescent="0.25">
      <c r="C317" s="210" t="e">
        <f>IFERROR(VLOOKUP(D316,'1. Desarrollo e Innov. Curricu.'!$F:$G,2,FALSE),IFERROR(VLOOKUP(D316,'2. Investigación Científica'!$F:$G,2,FALSE),IFERROR(VLOOKUP(D316,'3. Vinculación Univ. Sociedad'!$F:$G,2,FALSE),IFERROR(VLOOKUP(D316,'4. Docencia y Profesorado Univ.'!$F:$G,2,FALSE),IFERROR(VLOOKUP(D316,'5. Estudiantes y Graduados'!$F:$G,2,FALSE),IFERROR(VLOOKUP(D316,'11. Gestion Administrativa'!$F:$G,2,FALSE),IFERROR(VLOOKUP(D316,'13. Gestión Académica'!$F:$G,2,FALSE),IFERROR(VLOOKUP(D316,'9. Asegura. de la Calid. y M'!$F:$G,2,FALSE),IFERROR(VLOOKUP(D316,'6. Gestión del Conocimiento'!$F:$G,2,FALSE),IFERROR(VLOOKUP(D316,'15. Gobernabilidad y Proceso...'!$F:$G,2,FALSE),IFERROR(VLOOKUP(D316,'12. Gestión del Talento Humano'!$F:$G,2,FALSE),IFERROR(VLOOKUP(D316,'14. Internacional... de la E.S.'!$F:$G,2,FALSE),IFERROR(VLOOKUP(D316,'10. Posgrado'!$F:$G,2,FALSE),IFERROR(VLOOKUP(D316,'17. Gestión TIC'!$F:$G,2,FALSE),IFERROR(VLOOKUP(D316,'16. Desa. del Sistema Educ.Sup.'!$F:$G,2,FALSE),IFERROR(VLOOKUP(D316,'8. Cultura de Inno. Insti...'!$F:$G,2,FALSE),VLOOKUP(D316,'7. Lo Esencial de la Reforma U.'!$F:$G,2,0)))))))))))))))))</f>
        <v>#N/A</v>
      </c>
      <c r="D317" s="31"/>
      <c r="E317" s="93"/>
      <c r="F317" s="93"/>
      <c r="G317" s="93"/>
      <c r="H317" s="76"/>
      <c r="I317" s="76"/>
      <c r="J317" s="76"/>
      <c r="K317" s="112"/>
    </row>
    <row r="318" spans="3:11" ht="15.75" thickBot="1" x14ac:dyDescent="0.3">
      <c r="F318" s="93"/>
      <c r="G318" s="76"/>
      <c r="H318" s="76"/>
      <c r="I318" s="76"/>
    </row>
    <row r="319" spans="3:11" ht="30.75" thickBot="1" x14ac:dyDescent="0.3">
      <c r="C319" s="129" t="s">
        <v>44</v>
      </c>
      <c r="D319" s="129" t="s">
        <v>55</v>
      </c>
      <c r="E319" s="136" t="s">
        <v>57</v>
      </c>
      <c r="F319" s="135" t="s">
        <v>27</v>
      </c>
      <c r="G319" s="133" t="s">
        <v>130</v>
      </c>
      <c r="H319" s="136" t="s">
        <v>46</v>
      </c>
      <c r="I319" s="133" t="s">
        <v>131</v>
      </c>
      <c r="J319" s="133" t="s">
        <v>409</v>
      </c>
      <c r="K319" s="133" t="s">
        <v>410</v>
      </c>
    </row>
    <row r="320" spans="3:11" x14ac:dyDescent="0.25">
      <c r="C320" s="220" t="s">
        <v>438</v>
      </c>
      <c r="D320" s="221"/>
      <c r="E320" s="219">
        <f>HLOOKUP(C320,$AH$2:$BU$3,2,0)</f>
        <v>620</v>
      </c>
      <c r="F320" s="97">
        <f t="shared" ref="F320:F354" si="16">D320*E320</f>
        <v>0</v>
      </c>
      <c r="G320" s="161"/>
      <c r="H320" s="142"/>
      <c r="I320" s="130" t="e">
        <f>VLOOKUP(H320,Presupuesto!$B$11:$C$565,2,0)</f>
        <v>#N/A</v>
      </c>
      <c r="J320" s="218" t="s">
        <v>1478</v>
      </c>
      <c r="K320" s="98" t="s">
        <v>393</v>
      </c>
    </row>
    <row r="321" spans="3:11" x14ac:dyDescent="0.25">
      <c r="C321" s="141"/>
      <c r="D321" s="158"/>
      <c r="E321" s="123"/>
      <c r="F321" s="97">
        <f t="shared" si="16"/>
        <v>0</v>
      </c>
      <c r="G321" s="161"/>
      <c r="H321" s="142"/>
      <c r="I321" s="130" t="e">
        <f>VLOOKUP(H321,Presupuesto!$B$11:$C$565,2,0)</f>
        <v>#N/A</v>
      </c>
      <c r="J321" s="98" t="str">
        <f>$J$320</f>
        <v>Desarrollo del Sistema de Educación Superior</v>
      </c>
      <c r="K321" s="98" t="s">
        <v>411</v>
      </c>
    </row>
    <row r="322" spans="3:11" x14ac:dyDescent="0.25">
      <c r="C322" s="141"/>
      <c r="D322" s="158"/>
      <c r="E322" s="123"/>
      <c r="F322" s="97">
        <f t="shared" si="16"/>
        <v>0</v>
      </c>
      <c r="G322" s="161"/>
      <c r="H322" s="142"/>
      <c r="I322" s="130" t="e">
        <f>VLOOKUP(H322,Presupuesto!$B$11:$C$565,2,0)</f>
        <v>#N/A</v>
      </c>
      <c r="J322" s="98" t="str">
        <f t="shared" ref="J322:J354" si="17">$J$320</f>
        <v>Desarrollo del Sistema de Educación Superior</v>
      </c>
      <c r="K322" s="98" t="s">
        <v>411</v>
      </c>
    </row>
    <row r="323" spans="3:11" x14ac:dyDescent="0.25">
      <c r="C323" s="141"/>
      <c r="D323" s="158"/>
      <c r="E323" s="123"/>
      <c r="F323" s="97">
        <f t="shared" si="16"/>
        <v>0</v>
      </c>
      <c r="G323" s="161"/>
      <c r="H323" s="142"/>
      <c r="I323" s="130" t="e">
        <f>VLOOKUP(H323,Presupuesto!$B$11:$C$565,2,0)</f>
        <v>#N/A</v>
      </c>
      <c r="J323" s="98" t="str">
        <f t="shared" si="17"/>
        <v>Desarrollo del Sistema de Educación Superior</v>
      </c>
      <c r="K323" s="98" t="s">
        <v>411</v>
      </c>
    </row>
    <row r="324" spans="3:11" x14ac:dyDescent="0.25">
      <c r="C324" s="141"/>
      <c r="D324" s="158"/>
      <c r="E324" s="123"/>
      <c r="F324" s="97">
        <f t="shared" si="16"/>
        <v>0</v>
      </c>
      <c r="G324" s="161"/>
      <c r="H324" s="142"/>
      <c r="I324" s="130" t="e">
        <f>VLOOKUP(H324,Presupuesto!$B$11:$C$565,2,0)</f>
        <v>#N/A</v>
      </c>
      <c r="J324" s="98" t="str">
        <f t="shared" si="17"/>
        <v>Desarrollo del Sistema de Educación Superior</v>
      </c>
      <c r="K324" s="98" t="s">
        <v>411</v>
      </c>
    </row>
    <row r="325" spans="3:11" x14ac:dyDescent="0.25">
      <c r="C325" s="141"/>
      <c r="D325" s="158"/>
      <c r="E325" s="123"/>
      <c r="F325" s="97">
        <f t="shared" si="16"/>
        <v>0</v>
      </c>
      <c r="G325" s="161"/>
      <c r="H325" s="142"/>
      <c r="I325" s="130" t="e">
        <f>VLOOKUP(H325,Presupuesto!$B$11:$C$565,2,0)</f>
        <v>#N/A</v>
      </c>
      <c r="J325" s="98" t="str">
        <f t="shared" si="17"/>
        <v>Desarrollo del Sistema de Educación Superior</v>
      </c>
      <c r="K325" s="98" t="s">
        <v>400</v>
      </c>
    </row>
    <row r="326" spans="3:11" x14ac:dyDescent="0.25">
      <c r="C326" s="141"/>
      <c r="D326" s="158"/>
      <c r="E326" s="123"/>
      <c r="F326" s="97">
        <f t="shared" si="16"/>
        <v>0</v>
      </c>
      <c r="G326" s="161"/>
      <c r="H326" s="142"/>
      <c r="I326" s="130" t="e">
        <f>VLOOKUP(H326,Presupuesto!$B$11:$C$565,2,0)</f>
        <v>#N/A</v>
      </c>
      <c r="J326" s="98" t="str">
        <f t="shared" si="17"/>
        <v>Desarrollo del Sistema de Educación Superior</v>
      </c>
      <c r="K326" s="98" t="s">
        <v>411</v>
      </c>
    </row>
    <row r="327" spans="3:11" x14ac:dyDescent="0.25">
      <c r="C327" s="141"/>
      <c r="D327" s="158"/>
      <c r="E327" s="123"/>
      <c r="F327" s="97">
        <f t="shared" si="16"/>
        <v>0</v>
      </c>
      <c r="G327" s="161"/>
      <c r="H327" s="142"/>
      <c r="I327" s="130" t="e">
        <f>VLOOKUP(H327,Presupuesto!$B$11:$C$565,2,0)</f>
        <v>#N/A</v>
      </c>
      <c r="J327" s="98" t="str">
        <f t="shared" si="17"/>
        <v>Desarrollo del Sistema de Educación Superior</v>
      </c>
      <c r="K327" s="98" t="s">
        <v>411</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411</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411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x14ac:dyDescent="0.25">
      <c r="C342" s="143"/>
      <c r="D342" s="151"/>
      <c r="E342" s="118"/>
      <c r="F342" s="97">
        <f t="shared" si="16"/>
        <v>0</v>
      </c>
      <c r="G342" s="161"/>
      <c r="H342" s="144"/>
      <c r="I342" s="130" t="e">
        <f>VLOOKUP(H342,Presupuesto!$B$11:$C$565,2,0)</f>
        <v>#N/A</v>
      </c>
      <c r="J342" s="98" t="str">
        <f t="shared" si="17"/>
        <v>Desarrollo del Sistema de Educación Superior</v>
      </c>
      <c r="K342" s="98" t="s">
        <v>411</v>
      </c>
    </row>
    <row r="343" spans="3:11" x14ac:dyDescent="0.25">
      <c r="C343" s="143"/>
      <c r="D343" s="151"/>
      <c r="E343" s="118"/>
      <c r="F343" s="97">
        <f t="shared" si="16"/>
        <v>0</v>
      </c>
      <c r="G343" s="161"/>
      <c r="H343" s="144"/>
      <c r="I343" s="130" t="e">
        <f>VLOOKUP(H343,Presupuesto!$B$11:$C$565,2,0)</f>
        <v>#N/A</v>
      </c>
      <c r="J343" s="98" t="str">
        <f t="shared" si="17"/>
        <v>Desarrollo del Sistema de Educación Superior</v>
      </c>
      <c r="K343" s="98" t="s">
        <v>411</v>
      </c>
    </row>
    <row r="344" spans="3:11" x14ac:dyDescent="0.25">
      <c r="C344" s="143"/>
      <c r="D344" s="151"/>
      <c r="E344" s="118"/>
      <c r="F344" s="97">
        <f t="shared" si="16"/>
        <v>0</v>
      </c>
      <c r="G344" s="161"/>
      <c r="H344" s="144"/>
      <c r="I344" s="130" t="e">
        <f>VLOOKUP(H344,Presupuesto!$B$11:$C$565,2,0)</f>
        <v>#N/A</v>
      </c>
      <c r="J344" s="98" t="str">
        <f t="shared" si="17"/>
        <v>Desarrollo del Sistema de Educación Superior</v>
      </c>
      <c r="K344" s="98" t="s">
        <v>411</v>
      </c>
    </row>
    <row r="345" spans="3:11" x14ac:dyDescent="0.25">
      <c r="C345" s="143"/>
      <c r="D345" s="151"/>
      <c r="E345" s="118"/>
      <c r="F345" s="97">
        <f t="shared" si="16"/>
        <v>0</v>
      </c>
      <c r="G345" s="161"/>
      <c r="H345" s="144"/>
      <c r="I345" s="130" t="e">
        <f>VLOOKUP(H345,Presupuesto!$B$11:$C$565,2,0)</f>
        <v>#N/A</v>
      </c>
      <c r="J345" s="98" t="str">
        <f t="shared" si="17"/>
        <v>Desarrollo del Sistema de Educación Superior</v>
      </c>
      <c r="K345" s="98" t="s">
        <v>411</v>
      </c>
    </row>
    <row r="346" spans="3:11" x14ac:dyDescent="0.25">
      <c r="C346" s="143"/>
      <c r="D346" s="151"/>
      <c r="E346" s="118"/>
      <c r="F346" s="97">
        <f t="shared" si="16"/>
        <v>0</v>
      </c>
      <c r="G346" s="161"/>
      <c r="H346" s="144"/>
      <c r="I346" s="130" t="e">
        <f>VLOOKUP(H346,Presupuesto!$B$11:$C$565,2,0)</f>
        <v>#N/A</v>
      </c>
      <c r="J346" s="98" t="str">
        <f t="shared" si="17"/>
        <v>Desarrollo del Sistema de Educación Superior</v>
      </c>
      <c r="K346" s="98" t="s">
        <v>411</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x14ac:dyDescent="0.25">
      <c r="C350" s="145"/>
      <c r="D350" s="151"/>
      <c r="E350" s="118"/>
      <c r="F350" s="97">
        <f t="shared" si="16"/>
        <v>0</v>
      </c>
      <c r="G350" s="161"/>
      <c r="H350" s="146"/>
      <c r="I350" s="130" t="e">
        <f>VLOOKUP(H350,Presupuesto!$B$11:$C$565,2,0)</f>
        <v>#N/A</v>
      </c>
      <c r="J350" s="98" t="str">
        <f t="shared" si="17"/>
        <v>Desarrollo del Sistema de Educación Superior</v>
      </c>
      <c r="K350" s="98" t="s">
        <v>402</v>
      </c>
    </row>
    <row r="351" spans="3:11" x14ac:dyDescent="0.25">
      <c r="C351" s="145"/>
      <c r="D351" s="151"/>
      <c r="E351" s="118"/>
      <c r="F351" s="97">
        <f t="shared" si="16"/>
        <v>0</v>
      </c>
      <c r="G351" s="161"/>
      <c r="H351" s="146"/>
      <c r="I351" s="130" t="e">
        <f>VLOOKUP(H351,Presupuesto!$B$11:$C$565,2,0)</f>
        <v>#N/A</v>
      </c>
      <c r="J351" s="98" t="str">
        <f t="shared" si="17"/>
        <v>Desarrollo del Sistema de Educación Superior</v>
      </c>
      <c r="K351" s="98" t="s">
        <v>411</v>
      </c>
    </row>
    <row r="352" spans="3:11" x14ac:dyDescent="0.25">
      <c r="C352" s="145"/>
      <c r="D352" s="151"/>
      <c r="E352" s="118"/>
      <c r="F352" s="97">
        <f t="shared" si="16"/>
        <v>0</v>
      </c>
      <c r="G352" s="161"/>
      <c r="H352" s="146"/>
      <c r="I352" s="130" t="e">
        <f>VLOOKUP(H352,Presupuesto!$B$11:$C$565,2,0)</f>
        <v>#N/A</v>
      </c>
      <c r="J352" s="98" t="str">
        <f t="shared" si="17"/>
        <v>Desarrollo del Sistema de Educación Superior</v>
      </c>
      <c r="K352" s="98" t="s">
        <v>411</v>
      </c>
    </row>
    <row r="353" spans="3:11" x14ac:dyDescent="0.25">
      <c r="C353" s="145"/>
      <c r="D353" s="151"/>
      <c r="E353" s="118"/>
      <c r="F353" s="97">
        <f t="shared" si="16"/>
        <v>0</v>
      </c>
      <c r="G353" s="161"/>
      <c r="H353" s="146"/>
      <c r="I353" s="130" t="e">
        <f>VLOOKUP(H353,Presupuesto!$B$11:$C$565,2,0)</f>
        <v>#N/A</v>
      </c>
      <c r="J353" s="98" t="str">
        <f t="shared" si="17"/>
        <v>Desarrollo del Sistema de Educación Superior</v>
      </c>
      <c r="K353" s="98" t="s">
        <v>411</v>
      </c>
    </row>
    <row r="354" spans="3:11" ht="15.75" thickBot="1" x14ac:dyDescent="0.3">
      <c r="C354" s="147"/>
      <c r="D354" s="159"/>
      <c r="E354" s="103"/>
      <c r="F354" s="105">
        <f t="shared" si="16"/>
        <v>0</v>
      </c>
      <c r="G354" s="162"/>
      <c r="H354" s="148"/>
      <c r="I354" s="132" t="e">
        <f>VLOOKUP(H354,Presupuesto!$B$11:$C$565,2,0)</f>
        <v>#N/A</v>
      </c>
      <c r="J354" s="106" t="str">
        <f t="shared" si="17"/>
        <v>Desarrollo del Sistema de Educación Superior</v>
      </c>
      <c r="K354" s="124" t="s">
        <v>393</v>
      </c>
    </row>
    <row r="356" spans="3:11" ht="15.75" thickBot="1" x14ac:dyDescent="0.3">
      <c r="F356" s="90"/>
      <c r="G356" s="89"/>
      <c r="H356" s="90"/>
      <c r="I356" s="90"/>
    </row>
    <row r="357" spans="3:11" ht="15.75" thickBot="1" x14ac:dyDescent="0.3">
      <c r="C357" s="157" t="s">
        <v>53</v>
      </c>
      <c r="D357" s="373">
        <f>SUM(F364:F398)</f>
        <v>0</v>
      </c>
      <c r="F357" s="70"/>
      <c r="G357" s="79"/>
      <c r="H357" s="70"/>
      <c r="I357" s="70"/>
    </row>
    <row r="358" spans="3:11" x14ac:dyDescent="0.25">
      <c r="C358" s="70"/>
      <c r="D358" s="31"/>
      <c r="E358" s="93"/>
      <c r="F358" s="93"/>
      <c r="G358" s="93"/>
      <c r="H358" s="76"/>
      <c r="I358" s="76"/>
      <c r="J358" s="76"/>
      <c r="K358" s="112"/>
    </row>
    <row r="359" spans="3:11" x14ac:dyDescent="0.25">
      <c r="C359" s="70"/>
      <c r="D359" s="31"/>
      <c r="E359" s="93"/>
      <c r="F359" s="93"/>
      <c r="G359" s="93"/>
      <c r="H359" s="76"/>
      <c r="I359" s="76"/>
      <c r="J359" s="76"/>
      <c r="K359" s="112"/>
    </row>
    <row r="360" spans="3:11" ht="15.75" x14ac:dyDescent="0.25">
      <c r="C360" s="202" t="s">
        <v>391</v>
      </c>
      <c r="D360" s="369"/>
      <c r="E360" s="93"/>
      <c r="F360" s="93"/>
      <c r="G360" s="93"/>
      <c r="H360" s="76"/>
      <c r="I360" s="76"/>
      <c r="J360" s="76"/>
      <c r="K360" s="112"/>
    </row>
    <row r="361" spans="3:11" ht="18.75" x14ac:dyDescent="0.25">
      <c r="C361" s="210" t="e">
        <f>IFERROR(VLOOKUP(D360,'1. Desarrollo e Innov. Curricu.'!$F:$G,2,FALSE),IFERROR(VLOOKUP(D360,'2. Investigación Científica'!$F:$G,2,FALSE),IFERROR(VLOOKUP(D360,'3. Vinculación Univ. Sociedad'!$F:$G,2,FALSE),IFERROR(VLOOKUP(D360,'4. Docencia y Profesorado Univ.'!$F:$G,2,FALSE),IFERROR(VLOOKUP(D360,'5. Estudiantes y Graduados'!$F:$G,2,FALSE),IFERROR(VLOOKUP(D360,'11. Gestion Administrativa'!$F:$G,2,FALSE),IFERROR(VLOOKUP(D360,'13. Gestión Académica'!$F:$G,2,FALSE),IFERROR(VLOOKUP(D360,'9. Asegura. de la Calid. y M'!$F:$G,2,FALSE),IFERROR(VLOOKUP(D360,'6. Gestión del Conocimiento'!$F:$G,2,FALSE),IFERROR(VLOOKUP(D360,'15. Gobernabilidad y Proceso...'!$F:$G,2,FALSE),IFERROR(VLOOKUP(D360,'12. Gestión del Talento Humano'!$F:$G,2,FALSE),IFERROR(VLOOKUP(D360,'14. Internacional... de la E.S.'!$F:$G,2,FALSE),IFERROR(VLOOKUP(D360,'10. Posgrado'!$F:$G,2,FALSE),IFERROR(VLOOKUP(D360,'17. Gestión TIC'!$F:$G,2,FALSE),IFERROR(VLOOKUP(D360,'16. Desa. del Sistema Educ.Sup.'!$F:$G,2,FALSE),IFERROR(VLOOKUP(D360,'8. Cultura de Inno. Insti...'!$F:$G,2,FALSE),VLOOKUP(D360,'7. Lo Esencial de la Reforma U.'!$F:$G,2,0)))))))))))))))))</f>
        <v>#N/A</v>
      </c>
      <c r="D361" s="31"/>
      <c r="E361" s="93"/>
      <c r="F361" s="93"/>
      <c r="G361" s="93"/>
      <c r="H361" s="76"/>
      <c r="I361" s="76"/>
      <c r="J361" s="76"/>
      <c r="K361" s="112"/>
    </row>
    <row r="362" spans="3:11" ht="15.75" thickBot="1" x14ac:dyDescent="0.3">
      <c r="F362" s="93"/>
      <c r="G362" s="76"/>
      <c r="H362" s="76"/>
      <c r="I362" s="76"/>
    </row>
    <row r="363" spans="3:11" ht="30.75" thickBot="1" x14ac:dyDescent="0.3">
      <c r="C363" s="129" t="s">
        <v>44</v>
      </c>
      <c r="D363" s="129" t="s">
        <v>55</v>
      </c>
      <c r="E363" s="136" t="s">
        <v>57</v>
      </c>
      <c r="F363" s="135" t="s">
        <v>27</v>
      </c>
      <c r="G363" s="133" t="s">
        <v>130</v>
      </c>
      <c r="H363" s="136" t="s">
        <v>46</v>
      </c>
      <c r="I363" s="133" t="s">
        <v>131</v>
      </c>
      <c r="J363" s="133" t="s">
        <v>409</v>
      </c>
      <c r="K363" s="133" t="s">
        <v>410</v>
      </c>
    </row>
    <row r="364" spans="3:11" x14ac:dyDescent="0.25">
      <c r="C364" s="220" t="s">
        <v>438</v>
      </c>
      <c r="D364" s="221"/>
      <c r="E364" s="219">
        <f>HLOOKUP(C364,$AH$2:$BU$3,2,0)</f>
        <v>620</v>
      </c>
      <c r="F364" s="97">
        <f t="shared" ref="F364:F398" si="18">D364*E364</f>
        <v>0</v>
      </c>
      <c r="G364" s="161"/>
      <c r="H364" s="142"/>
      <c r="I364" s="130" t="e">
        <f>VLOOKUP(H364,Presupuesto!$B$11:$C$565,2,0)</f>
        <v>#N/A</v>
      </c>
      <c r="J364" s="218" t="s">
        <v>1478</v>
      </c>
      <c r="K364" s="98" t="s">
        <v>393</v>
      </c>
    </row>
    <row r="365" spans="3:11" x14ac:dyDescent="0.25">
      <c r="C365" s="141"/>
      <c r="D365" s="158"/>
      <c r="E365" s="123"/>
      <c r="F365" s="97">
        <f t="shared" si="18"/>
        <v>0</v>
      </c>
      <c r="G365" s="161"/>
      <c r="H365" s="142"/>
      <c r="I365" s="130" t="e">
        <f>VLOOKUP(H365,Presupuesto!$B$11:$C$565,2,0)</f>
        <v>#N/A</v>
      </c>
      <c r="J365" s="98" t="str">
        <f>$J$364</f>
        <v>Desarrollo del Sistema de Educación Superior</v>
      </c>
      <c r="K365" s="98" t="s">
        <v>411</v>
      </c>
    </row>
    <row r="366" spans="3:11" x14ac:dyDescent="0.25">
      <c r="C366" s="141"/>
      <c r="D366" s="158"/>
      <c r="E366" s="123"/>
      <c r="F366" s="97">
        <f t="shared" si="18"/>
        <v>0</v>
      </c>
      <c r="G366" s="161"/>
      <c r="H366" s="142"/>
      <c r="I366" s="130" t="e">
        <f>VLOOKUP(H366,Presupuesto!$B$11:$C$565,2,0)</f>
        <v>#N/A</v>
      </c>
      <c r="J366" s="98" t="str">
        <f t="shared" ref="J366:J398" si="19">$J$364</f>
        <v>Desarrollo del Sistema de Educación Superior</v>
      </c>
      <c r="K366" s="98" t="s">
        <v>411</v>
      </c>
    </row>
    <row r="367" spans="3:11" x14ac:dyDescent="0.25">
      <c r="C367" s="141"/>
      <c r="D367" s="158"/>
      <c r="E367" s="123"/>
      <c r="F367" s="97">
        <f t="shared" si="18"/>
        <v>0</v>
      </c>
      <c r="G367" s="161"/>
      <c r="H367" s="142"/>
      <c r="I367" s="130" t="e">
        <f>VLOOKUP(H367,Presupuesto!$B$11:$C$565,2,0)</f>
        <v>#N/A</v>
      </c>
      <c r="J367" s="98" t="str">
        <f t="shared" si="19"/>
        <v>Desarrollo del Sistema de Educación Superior</v>
      </c>
      <c r="K367" s="98" t="s">
        <v>411</v>
      </c>
    </row>
    <row r="368" spans="3:11" x14ac:dyDescent="0.25">
      <c r="C368" s="141"/>
      <c r="D368" s="158"/>
      <c r="E368" s="123"/>
      <c r="F368" s="97">
        <f t="shared" si="18"/>
        <v>0</v>
      </c>
      <c r="G368" s="161"/>
      <c r="H368" s="142"/>
      <c r="I368" s="130" t="e">
        <f>VLOOKUP(H368,Presupuesto!$B$11:$C$565,2,0)</f>
        <v>#N/A</v>
      </c>
      <c r="J368" s="98" t="str">
        <f t="shared" si="19"/>
        <v>Desarrollo del Sistema de Educación Superior</v>
      </c>
      <c r="K368" s="98" t="s">
        <v>411</v>
      </c>
    </row>
    <row r="369" spans="3:11" x14ac:dyDescent="0.25">
      <c r="C369" s="141"/>
      <c r="D369" s="158"/>
      <c r="E369" s="123"/>
      <c r="F369" s="97">
        <f t="shared" si="18"/>
        <v>0</v>
      </c>
      <c r="G369" s="161"/>
      <c r="H369" s="142"/>
      <c r="I369" s="130" t="e">
        <f>VLOOKUP(H369,Presupuesto!$B$11:$C$565,2,0)</f>
        <v>#N/A</v>
      </c>
      <c r="J369" s="98" t="str">
        <f t="shared" si="19"/>
        <v>Desarrollo del Sistema de Educación Superior</v>
      </c>
      <c r="K369" s="98" t="s">
        <v>400</v>
      </c>
    </row>
    <row r="370" spans="3:11" x14ac:dyDescent="0.25">
      <c r="C370" s="141"/>
      <c r="D370" s="158"/>
      <c r="E370" s="123"/>
      <c r="F370" s="97">
        <f t="shared" si="18"/>
        <v>0</v>
      </c>
      <c r="G370" s="161"/>
      <c r="H370" s="142"/>
      <c r="I370" s="130" t="e">
        <f>VLOOKUP(H370,Presupuesto!$B$11:$C$565,2,0)</f>
        <v>#N/A</v>
      </c>
      <c r="J370" s="98" t="str">
        <f t="shared" si="19"/>
        <v>Desarrollo del Sistema de Educación Superior</v>
      </c>
      <c r="K370" s="98" t="s">
        <v>411</v>
      </c>
    </row>
    <row r="371" spans="3:11" x14ac:dyDescent="0.25">
      <c r="C371" s="141"/>
      <c r="D371" s="158"/>
      <c r="E371" s="123"/>
      <c r="F371" s="97">
        <f t="shared" si="18"/>
        <v>0</v>
      </c>
      <c r="G371" s="161"/>
      <c r="H371" s="142"/>
      <c r="I371" s="130" t="e">
        <f>VLOOKUP(H371,Presupuesto!$B$11:$C$565,2,0)</f>
        <v>#N/A</v>
      </c>
      <c r="J371" s="98" t="str">
        <f t="shared" si="19"/>
        <v>Desarrollo del Sistema de Educación Superior</v>
      </c>
      <c r="K371" s="98" t="s">
        <v>411</v>
      </c>
    </row>
    <row r="372" spans="3:11" x14ac:dyDescent="0.25">
      <c r="C372" s="141"/>
      <c r="D372" s="158"/>
      <c r="E372" s="123"/>
      <c r="F372" s="97">
        <f t="shared" si="18"/>
        <v>0</v>
      </c>
      <c r="G372" s="161"/>
      <c r="H372" s="142"/>
      <c r="I372" s="130" t="e">
        <f>VLOOKUP(H372,Presupuesto!$B$11:$C$565,2,0)</f>
        <v>#N/A</v>
      </c>
      <c r="J372" s="98" t="str">
        <f t="shared" si="19"/>
        <v>Desarrollo del Sistema de Educación Superior</v>
      </c>
      <c r="K372" s="98" t="s">
        <v>411</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411</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411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x14ac:dyDescent="0.25">
      <c r="C386" s="143"/>
      <c r="D386" s="151"/>
      <c r="E386" s="118"/>
      <c r="F386" s="97">
        <f t="shared" si="18"/>
        <v>0</v>
      </c>
      <c r="G386" s="161"/>
      <c r="H386" s="144"/>
      <c r="I386" s="130" t="e">
        <f>VLOOKUP(H386,Presupuesto!$B$11:$C$565,2,0)</f>
        <v>#N/A</v>
      </c>
      <c r="J386" s="98" t="str">
        <f t="shared" si="19"/>
        <v>Desarrollo del Sistema de Educación Superior</v>
      </c>
      <c r="K386" s="98" t="s">
        <v>411</v>
      </c>
    </row>
    <row r="387" spans="3:11" x14ac:dyDescent="0.25">
      <c r="C387" s="143"/>
      <c r="D387" s="151"/>
      <c r="E387" s="118"/>
      <c r="F387" s="97">
        <f t="shared" si="18"/>
        <v>0</v>
      </c>
      <c r="G387" s="161"/>
      <c r="H387" s="144"/>
      <c r="I387" s="130" t="e">
        <f>VLOOKUP(H387,Presupuesto!$B$11:$C$565,2,0)</f>
        <v>#N/A</v>
      </c>
      <c r="J387" s="98" t="str">
        <f t="shared" si="19"/>
        <v>Desarrollo del Sistema de Educación Superior</v>
      </c>
      <c r="K387" s="98" t="s">
        <v>411</v>
      </c>
    </row>
    <row r="388" spans="3:11" x14ac:dyDescent="0.25">
      <c r="C388" s="143"/>
      <c r="D388" s="151"/>
      <c r="E388" s="118"/>
      <c r="F388" s="97">
        <f t="shared" si="18"/>
        <v>0</v>
      </c>
      <c r="G388" s="161"/>
      <c r="H388" s="144"/>
      <c r="I388" s="130" t="e">
        <f>VLOOKUP(H388,Presupuesto!$B$11:$C$565,2,0)</f>
        <v>#N/A</v>
      </c>
      <c r="J388" s="98" t="str">
        <f t="shared" si="19"/>
        <v>Desarrollo del Sistema de Educación Superior</v>
      </c>
      <c r="K388" s="98" t="s">
        <v>411</v>
      </c>
    </row>
    <row r="389" spans="3:11" x14ac:dyDescent="0.25">
      <c r="C389" s="143"/>
      <c r="D389" s="151"/>
      <c r="E389" s="118"/>
      <c r="F389" s="97">
        <f t="shared" si="18"/>
        <v>0</v>
      </c>
      <c r="G389" s="161"/>
      <c r="H389" s="144"/>
      <c r="I389" s="130" t="e">
        <f>VLOOKUP(H389,Presupuesto!$B$11:$C$565,2,0)</f>
        <v>#N/A</v>
      </c>
      <c r="J389" s="98" t="str">
        <f t="shared" si="19"/>
        <v>Desarrollo del Sistema de Educación Superior</v>
      </c>
      <c r="K389" s="98" t="s">
        <v>411</v>
      </c>
    </row>
    <row r="390" spans="3:11" x14ac:dyDescent="0.25">
      <c r="C390" s="143"/>
      <c r="D390" s="151"/>
      <c r="E390" s="118"/>
      <c r="F390" s="97">
        <f t="shared" si="18"/>
        <v>0</v>
      </c>
      <c r="G390" s="161"/>
      <c r="H390" s="144"/>
      <c r="I390" s="130" t="e">
        <f>VLOOKUP(H390,Presupuesto!$B$11:$C$565,2,0)</f>
        <v>#N/A</v>
      </c>
      <c r="J390" s="98" t="str">
        <f t="shared" si="19"/>
        <v>Desarrollo del Sistema de Educación Superior</v>
      </c>
      <c r="K390" s="98" t="s">
        <v>411</v>
      </c>
    </row>
    <row r="391" spans="3:11" x14ac:dyDescent="0.25">
      <c r="C391" s="143"/>
      <c r="D391" s="151"/>
      <c r="E391" s="118"/>
      <c r="F391" s="97">
        <f t="shared" si="18"/>
        <v>0</v>
      </c>
      <c r="G391" s="161"/>
      <c r="H391" s="144"/>
      <c r="I391" s="130" t="e">
        <f>VLOOKUP(H391,Presupuesto!$B$11:$C$565,2,0)</f>
        <v>#N/A</v>
      </c>
      <c r="J391" s="98" t="str">
        <f t="shared" si="19"/>
        <v>Desarrollo del Sistema de Educación Superior</v>
      </c>
      <c r="K391" s="98" t="s">
        <v>411</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x14ac:dyDescent="0.25">
      <c r="C394" s="145"/>
      <c r="D394" s="151"/>
      <c r="E394" s="118"/>
      <c r="F394" s="97">
        <f t="shared" si="18"/>
        <v>0</v>
      </c>
      <c r="G394" s="161"/>
      <c r="H394" s="146"/>
      <c r="I394" s="130" t="e">
        <f>VLOOKUP(H394,Presupuesto!$B$11:$C$565,2,0)</f>
        <v>#N/A</v>
      </c>
      <c r="J394" s="98" t="str">
        <f t="shared" si="19"/>
        <v>Desarrollo del Sistema de Educación Superior</v>
      </c>
      <c r="K394" s="98" t="s">
        <v>402</v>
      </c>
    </row>
    <row r="395" spans="3:11" x14ac:dyDescent="0.25">
      <c r="C395" s="145"/>
      <c r="D395" s="151"/>
      <c r="E395" s="118"/>
      <c r="F395" s="97">
        <f t="shared" si="18"/>
        <v>0</v>
      </c>
      <c r="G395" s="161"/>
      <c r="H395" s="146"/>
      <c r="I395" s="130" t="e">
        <f>VLOOKUP(H395,Presupuesto!$B$11:$C$565,2,0)</f>
        <v>#N/A</v>
      </c>
      <c r="J395" s="98" t="str">
        <f t="shared" si="19"/>
        <v>Desarrollo del Sistema de Educación Superior</v>
      </c>
      <c r="K395" s="98" t="s">
        <v>411</v>
      </c>
    </row>
    <row r="396" spans="3:11" x14ac:dyDescent="0.25">
      <c r="C396" s="145"/>
      <c r="D396" s="151"/>
      <c r="E396" s="118"/>
      <c r="F396" s="97">
        <f t="shared" si="18"/>
        <v>0</v>
      </c>
      <c r="G396" s="161"/>
      <c r="H396" s="146"/>
      <c r="I396" s="130" t="e">
        <f>VLOOKUP(H396,Presupuesto!$B$11:$C$565,2,0)</f>
        <v>#N/A</v>
      </c>
      <c r="J396" s="98" t="str">
        <f t="shared" si="19"/>
        <v>Desarrollo del Sistema de Educación Superior</v>
      </c>
      <c r="K396" s="98" t="s">
        <v>411</v>
      </c>
    </row>
    <row r="397" spans="3:11" x14ac:dyDescent="0.25">
      <c r="C397" s="145"/>
      <c r="D397" s="151"/>
      <c r="E397" s="118"/>
      <c r="F397" s="97">
        <f t="shared" si="18"/>
        <v>0</v>
      </c>
      <c r="G397" s="161"/>
      <c r="H397" s="146"/>
      <c r="I397" s="130" t="e">
        <f>VLOOKUP(H397,Presupuesto!$B$11:$C$565,2,0)</f>
        <v>#N/A</v>
      </c>
      <c r="J397" s="98" t="str">
        <f t="shared" si="19"/>
        <v>Desarrollo del Sistema de Educación Superior</v>
      </c>
      <c r="K397" s="98" t="s">
        <v>411</v>
      </c>
    </row>
    <row r="398" spans="3:11" ht="15.75" thickBot="1" x14ac:dyDescent="0.3">
      <c r="C398" s="147"/>
      <c r="D398" s="159"/>
      <c r="E398" s="103"/>
      <c r="F398" s="105">
        <f t="shared" si="18"/>
        <v>0</v>
      </c>
      <c r="G398" s="162"/>
      <c r="H398" s="148"/>
      <c r="I398" s="132" t="e">
        <f>VLOOKUP(H398,Presupuesto!$B$11:$C$565,2,0)</f>
        <v>#N/A</v>
      </c>
      <c r="J398" s="106" t="str">
        <f t="shared" si="19"/>
        <v>Desarrollo del Sistema de Educación Superior</v>
      </c>
      <c r="K398" s="124" t="s">
        <v>393</v>
      </c>
    </row>
    <row r="400" spans="3:11" ht="15.75" thickBot="1" x14ac:dyDescent="0.3"/>
    <row r="401" spans="3:11" ht="15.75" thickBot="1" x14ac:dyDescent="0.3">
      <c r="C401" s="157" t="s">
        <v>53</v>
      </c>
      <c r="D401" s="373">
        <f>SUM(F408:F442)</f>
        <v>0</v>
      </c>
      <c r="F401" s="70"/>
      <c r="G401" s="79"/>
      <c r="H401" s="70"/>
      <c r="I401" s="70"/>
    </row>
    <row r="402" spans="3:11" x14ac:dyDescent="0.25">
      <c r="C402" s="70"/>
      <c r="D402" s="31"/>
      <c r="E402" s="93"/>
      <c r="F402" s="93"/>
      <c r="G402" s="93"/>
      <c r="H402" s="76"/>
      <c r="I402" s="76"/>
      <c r="J402" s="76"/>
      <c r="K402" s="112"/>
    </row>
    <row r="403" spans="3:11" x14ac:dyDescent="0.25">
      <c r="C403" s="70"/>
      <c r="D403" s="31"/>
      <c r="E403" s="93"/>
      <c r="F403" s="93"/>
      <c r="G403" s="93"/>
      <c r="H403" s="76"/>
      <c r="I403" s="76"/>
      <c r="J403" s="76"/>
      <c r="K403" s="112"/>
    </row>
    <row r="404" spans="3:11" ht="15.75" x14ac:dyDescent="0.25">
      <c r="C404" s="202" t="s">
        <v>391</v>
      </c>
      <c r="D404" s="369"/>
      <c r="E404" s="93"/>
      <c r="F404" s="93"/>
      <c r="G404" s="93"/>
      <c r="H404" s="76"/>
      <c r="I404" s="76"/>
      <c r="J404" s="76"/>
      <c r="K404" s="112"/>
    </row>
    <row r="405" spans="3:11" ht="18.75" x14ac:dyDescent="0.25">
      <c r="C405" s="210" t="e">
        <f>IFERROR(VLOOKUP(D404,'1. Desarrollo e Innov. Curricu.'!$F:$G,2,FALSE),IFERROR(VLOOKUP(D404,'2. Investigación Científica'!$F:$G,2,FALSE),IFERROR(VLOOKUP(D404,'3. Vinculación Univ. Sociedad'!$F:$G,2,FALSE),IFERROR(VLOOKUP(D404,'4. Docencia y Profesorado Univ.'!$F:$G,2,FALSE),IFERROR(VLOOKUP(D404,'5. Estudiantes y Graduados'!$F:$G,2,FALSE),IFERROR(VLOOKUP(D404,'11. Gestion Administrativa'!$F:$G,2,FALSE),IFERROR(VLOOKUP(D404,'13. Gestión Académica'!$F:$G,2,FALSE),IFERROR(VLOOKUP(D404,'9. Asegura. de la Calid. y M'!$F:$G,2,FALSE),IFERROR(VLOOKUP(D404,'6. Gestión del Conocimiento'!$F:$G,2,FALSE),IFERROR(VLOOKUP(D404,'15. Gobernabilidad y Proceso...'!$F:$G,2,FALSE),IFERROR(VLOOKUP(D404,'12. Gestión del Talento Humano'!$F:$G,2,FALSE),IFERROR(VLOOKUP(D404,'14. Internacional... de la E.S.'!$F:$G,2,FALSE),IFERROR(VLOOKUP(D404,'10. Posgrado'!$F:$G,2,FALSE),IFERROR(VLOOKUP(D404,'17. Gestión TIC'!$F:$G,2,FALSE),IFERROR(VLOOKUP(D404,'16. Desa. del Sistema Educ.Sup.'!$F:$G,2,FALSE),IFERROR(VLOOKUP(D404,'8. Cultura de Inno. Insti...'!$F:$G,2,FALSE),VLOOKUP(D404,'7. Lo Esencial de la Reforma U.'!$F:$G,2,0)))))))))))))))))</f>
        <v>#N/A</v>
      </c>
      <c r="D405" s="31"/>
      <c r="E405" s="93"/>
      <c r="F405" s="93"/>
      <c r="G405" s="93"/>
      <c r="H405" s="76"/>
      <c r="I405" s="76"/>
      <c r="J405" s="76"/>
      <c r="K405" s="112"/>
    </row>
    <row r="406" spans="3:11" ht="15.75" thickBot="1" x14ac:dyDescent="0.3">
      <c r="F406" s="93"/>
      <c r="G406" s="76"/>
      <c r="H406" s="76"/>
      <c r="I406" s="76"/>
    </row>
    <row r="407" spans="3:11" ht="30.75" thickBot="1" x14ac:dyDescent="0.3">
      <c r="C407" s="129" t="s">
        <v>44</v>
      </c>
      <c r="D407" s="129" t="s">
        <v>55</v>
      </c>
      <c r="E407" s="136" t="s">
        <v>57</v>
      </c>
      <c r="F407" s="135" t="s">
        <v>27</v>
      </c>
      <c r="G407" s="133" t="s">
        <v>130</v>
      </c>
      <c r="H407" s="136" t="s">
        <v>46</v>
      </c>
      <c r="I407" s="133" t="s">
        <v>131</v>
      </c>
      <c r="J407" s="133" t="s">
        <v>409</v>
      </c>
      <c r="K407" s="133" t="s">
        <v>410</v>
      </c>
    </row>
    <row r="408" spans="3:11" x14ac:dyDescent="0.25">
      <c r="C408" s="220" t="s">
        <v>438</v>
      </c>
      <c r="D408" s="221"/>
      <c r="E408" s="219">
        <f>HLOOKUP(C408,$AH$2:$BU$3,2,0)</f>
        <v>620</v>
      </c>
      <c r="F408" s="97">
        <f t="shared" ref="F408:F442" si="20">D408*E408</f>
        <v>0</v>
      </c>
      <c r="G408" s="161"/>
      <c r="H408" s="142"/>
      <c r="I408" s="130" t="e">
        <f>VLOOKUP(H408,Presupuesto!$B$11:$C$565,2,0)</f>
        <v>#N/A</v>
      </c>
      <c r="J408" s="218" t="s">
        <v>1478</v>
      </c>
      <c r="K408" s="98" t="s">
        <v>393</v>
      </c>
    </row>
    <row r="409" spans="3:11" x14ac:dyDescent="0.25">
      <c r="C409" s="141"/>
      <c r="D409" s="158"/>
      <c r="E409" s="123"/>
      <c r="F409" s="97">
        <f t="shared" si="20"/>
        <v>0</v>
      </c>
      <c r="G409" s="161"/>
      <c r="H409" s="142"/>
      <c r="I409" s="130" t="e">
        <f>VLOOKUP(H409,Presupuesto!$B$11:$C$565,2,0)</f>
        <v>#N/A</v>
      </c>
      <c r="J409" s="98" t="str">
        <f>$J$408</f>
        <v>Desarrollo del Sistema de Educación Superior</v>
      </c>
      <c r="K409" s="98" t="s">
        <v>411</v>
      </c>
    </row>
    <row r="410" spans="3:11" x14ac:dyDescent="0.25">
      <c r="C410" s="141"/>
      <c r="D410" s="158"/>
      <c r="E410" s="123"/>
      <c r="F410" s="97">
        <f t="shared" si="20"/>
        <v>0</v>
      </c>
      <c r="G410" s="161"/>
      <c r="H410" s="142"/>
      <c r="I410" s="130" t="e">
        <f>VLOOKUP(H410,Presupuesto!$B$11:$C$565,2,0)</f>
        <v>#N/A</v>
      </c>
      <c r="J410" s="98" t="str">
        <f t="shared" ref="J410:J442" si="21">$J$408</f>
        <v>Desarrollo del Sistema de Educación Superior</v>
      </c>
      <c r="K410" s="98" t="s">
        <v>411</v>
      </c>
    </row>
    <row r="411" spans="3:11" x14ac:dyDescent="0.25">
      <c r="C411" s="141"/>
      <c r="D411" s="158"/>
      <c r="E411" s="123"/>
      <c r="F411" s="97">
        <f t="shared" si="20"/>
        <v>0</v>
      </c>
      <c r="G411" s="161"/>
      <c r="H411" s="142"/>
      <c r="I411" s="130" t="e">
        <f>VLOOKUP(H411,Presupuesto!$B$11:$C$565,2,0)</f>
        <v>#N/A</v>
      </c>
      <c r="J411" s="98" t="str">
        <f t="shared" si="21"/>
        <v>Desarrollo del Sistema de Educación Superior</v>
      </c>
      <c r="K411" s="98" t="s">
        <v>411</v>
      </c>
    </row>
    <row r="412" spans="3:11" x14ac:dyDescent="0.25">
      <c r="C412" s="141"/>
      <c r="D412" s="158"/>
      <c r="E412" s="123"/>
      <c r="F412" s="97">
        <f t="shared" si="20"/>
        <v>0</v>
      </c>
      <c r="G412" s="161"/>
      <c r="H412" s="142"/>
      <c r="I412" s="130" t="e">
        <f>VLOOKUP(H412,Presupuesto!$B$11:$C$565,2,0)</f>
        <v>#N/A</v>
      </c>
      <c r="J412" s="98" t="str">
        <f t="shared" si="21"/>
        <v>Desarrollo del Sistema de Educación Superior</v>
      </c>
      <c r="K412" s="98" t="s">
        <v>411</v>
      </c>
    </row>
    <row r="413" spans="3:11" x14ac:dyDescent="0.25">
      <c r="C413" s="141"/>
      <c r="D413" s="158"/>
      <c r="E413" s="123"/>
      <c r="F413" s="97">
        <f t="shared" si="20"/>
        <v>0</v>
      </c>
      <c r="G413" s="161"/>
      <c r="H413" s="142"/>
      <c r="I413" s="130" t="e">
        <f>VLOOKUP(H413,Presupuesto!$B$11:$C$565,2,0)</f>
        <v>#N/A</v>
      </c>
      <c r="J413" s="98" t="str">
        <f t="shared" si="21"/>
        <v>Desarrollo del Sistema de Educación Superior</v>
      </c>
      <c r="K413" s="98" t="s">
        <v>400</v>
      </c>
    </row>
    <row r="414" spans="3:11" x14ac:dyDescent="0.25">
      <c r="C414" s="141"/>
      <c r="D414" s="158"/>
      <c r="E414" s="123"/>
      <c r="F414" s="97">
        <f t="shared" si="20"/>
        <v>0</v>
      </c>
      <c r="G414" s="161"/>
      <c r="H414" s="142"/>
      <c r="I414" s="130" t="e">
        <f>VLOOKUP(H414,Presupuesto!$B$11:$C$565,2,0)</f>
        <v>#N/A</v>
      </c>
      <c r="J414" s="98" t="str">
        <f t="shared" si="21"/>
        <v>Desarrollo del Sistema de Educación Superior</v>
      </c>
      <c r="K414" s="98" t="s">
        <v>411</v>
      </c>
    </row>
    <row r="415" spans="3:11" x14ac:dyDescent="0.25">
      <c r="C415" s="141"/>
      <c r="D415" s="158"/>
      <c r="E415" s="123"/>
      <c r="F415" s="97">
        <f t="shared" si="20"/>
        <v>0</v>
      </c>
      <c r="G415" s="161"/>
      <c r="H415" s="142"/>
      <c r="I415" s="130" t="e">
        <f>VLOOKUP(H415,Presupuesto!$B$11:$C$565,2,0)</f>
        <v>#N/A</v>
      </c>
      <c r="J415" s="98" t="str">
        <f t="shared" si="21"/>
        <v>Desarrollo del Sistema de Educación Superior</v>
      </c>
      <c r="K415" s="98" t="s">
        <v>411</v>
      </c>
    </row>
    <row r="416" spans="3:11" x14ac:dyDescent="0.25">
      <c r="C416" s="141"/>
      <c r="D416" s="158"/>
      <c r="E416" s="123"/>
      <c r="F416" s="97">
        <f t="shared" si="20"/>
        <v>0</v>
      </c>
      <c r="G416" s="161"/>
      <c r="H416" s="142"/>
      <c r="I416" s="130" t="e">
        <f>VLOOKUP(H416,Presupuesto!$B$11:$C$565,2,0)</f>
        <v>#N/A</v>
      </c>
      <c r="J416" s="98" t="str">
        <f t="shared" si="21"/>
        <v>Desarrollo del Sistema de Educación Superior</v>
      </c>
      <c r="K416" s="98" t="s">
        <v>411</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411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x14ac:dyDescent="0.25">
      <c r="C430" s="143"/>
      <c r="D430" s="151"/>
      <c r="E430" s="118"/>
      <c r="F430" s="97">
        <f t="shared" si="20"/>
        <v>0</v>
      </c>
      <c r="G430" s="161"/>
      <c r="H430" s="144"/>
      <c r="I430" s="130" t="e">
        <f>VLOOKUP(H430,Presupuesto!$B$11:$C$565,2,0)</f>
        <v>#N/A</v>
      </c>
      <c r="J430" s="98" t="str">
        <f t="shared" si="21"/>
        <v>Desarrollo del Sistema de Educación Superior</v>
      </c>
      <c r="K430" s="98" t="s">
        <v>411</v>
      </c>
    </row>
    <row r="431" spans="3:11" x14ac:dyDescent="0.25">
      <c r="C431" s="143"/>
      <c r="D431" s="151"/>
      <c r="E431" s="118"/>
      <c r="F431" s="97">
        <f t="shared" si="20"/>
        <v>0</v>
      </c>
      <c r="G431" s="161"/>
      <c r="H431" s="144"/>
      <c r="I431" s="130" t="e">
        <f>VLOOKUP(H431,Presupuesto!$B$11:$C$565,2,0)</f>
        <v>#N/A</v>
      </c>
      <c r="J431" s="98" t="str">
        <f t="shared" si="21"/>
        <v>Desarrollo del Sistema de Educación Superior</v>
      </c>
      <c r="K431" s="98" t="s">
        <v>411</v>
      </c>
    </row>
    <row r="432" spans="3:11" x14ac:dyDescent="0.25">
      <c r="C432" s="143"/>
      <c r="D432" s="151"/>
      <c r="E432" s="118"/>
      <c r="F432" s="97">
        <f t="shared" si="20"/>
        <v>0</v>
      </c>
      <c r="G432" s="161"/>
      <c r="H432" s="144"/>
      <c r="I432" s="130" t="e">
        <f>VLOOKUP(H432,Presupuesto!$B$11:$C$565,2,0)</f>
        <v>#N/A</v>
      </c>
      <c r="J432" s="98" t="str">
        <f t="shared" si="21"/>
        <v>Desarrollo del Sistema de Educación Superior</v>
      </c>
      <c r="K432" s="98" t="s">
        <v>411</v>
      </c>
    </row>
    <row r="433" spans="3:11" x14ac:dyDescent="0.25">
      <c r="C433" s="143"/>
      <c r="D433" s="151"/>
      <c r="E433" s="118"/>
      <c r="F433" s="97">
        <f t="shared" si="20"/>
        <v>0</v>
      </c>
      <c r="G433" s="161"/>
      <c r="H433" s="144"/>
      <c r="I433" s="130" t="e">
        <f>VLOOKUP(H433,Presupuesto!$B$11:$C$565,2,0)</f>
        <v>#N/A</v>
      </c>
      <c r="J433" s="98" t="str">
        <f t="shared" si="21"/>
        <v>Desarrollo del Sistema de Educación Superior</v>
      </c>
      <c r="K433" s="98" t="s">
        <v>411</v>
      </c>
    </row>
    <row r="434" spans="3:11" x14ac:dyDescent="0.25">
      <c r="C434" s="143"/>
      <c r="D434" s="151"/>
      <c r="E434" s="118"/>
      <c r="F434" s="97">
        <f t="shared" si="20"/>
        <v>0</v>
      </c>
      <c r="G434" s="161"/>
      <c r="H434" s="144"/>
      <c r="I434" s="130" t="e">
        <f>VLOOKUP(H434,Presupuesto!$B$11:$C$565,2,0)</f>
        <v>#N/A</v>
      </c>
      <c r="J434" s="98" t="str">
        <f t="shared" si="21"/>
        <v>Desarrollo del Sistema de Educación Superior</v>
      </c>
      <c r="K434" s="98" t="s">
        <v>411</v>
      </c>
    </row>
    <row r="435" spans="3:11" x14ac:dyDescent="0.25">
      <c r="C435" s="143"/>
      <c r="D435" s="151"/>
      <c r="E435" s="118"/>
      <c r="F435" s="97">
        <f t="shared" si="20"/>
        <v>0</v>
      </c>
      <c r="G435" s="161"/>
      <c r="H435" s="144"/>
      <c r="I435" s="130" t="e">
        <f>VLOOKUP(H435,Presupuesto!$B$11:$C$565,2,0)</f>
        <v>#N/A</v>
      </c>
      <c r="J435" s="98" t="str">
        <f t="shared" si="21"/>
        <v>Desarrollo del Sistema de Educación Superior</v>
      </c>
      <c r="K435" s="98" t="s">
        <v>411</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x14ac:dyDescent="0.25">
      <c r="C438" s="145"/>
      <c r="D438" s="151"/>
      <c r="E438" s="118"/>
      <c r="F438" s="97">
        <f t="shared" si="20"/>
        <v>0</v>
      </c>
      <c r="G438" s="161"/>
      <c r="H438" s="146"/>
      <c r="I438" s="130" t="e">
        <f>VLOOKUP(H438,Presupuesto!$B$11:$C$565,2,0)</f>
        <v>#N/A</v>
      </c>
      <c r="J438" s="98" t="str">
        <f t="shared" si="21"/>
        <v>Desarrollo del Sistema de Educación Superior</v>
      </c>
      <c r="K438" s="98" t="s">
        <v>402</v>
      </c>
    </row>
    <row r="439" spans="3:11" x14ac:dyDescent="0.25">
      <c r="C439" s="145"/>
      <c r="D439" s="151"/>
      <c r="E439" s="118"/>
      <c r="F439" s="97">
        <f t="shared" si="20"/>
        <v>0</v>
      </c>
      <c r="G439" s="161"/>
      <c r="H439" s="146"/>
      <c r="I439" s="130" t="e">
        <f>VLOOKUP(H439,Presupuesto!$B$11:$C$565,2,0)</f>
        <v>#N/A</v>
      </c>
      <c r="J439" s="98" t="str">
        <f t="shared" si="21"/>
        <v>Desarrollo del Sistema de Educación Superior</v>
      </c>
      <c r="K439" s="98" t="s">
        <v>411</v>
      </c>
    </row>
    <row r="440" spans="3:11" x14ac:dyDescent="0.25">
      <c r="C440" s="145"/>
      <c r="D440" s="151"/>
      <c r="E440" s="118"/>
      <c r="F440" s="97">
        <f t="shared" si="20"/>
        <v>0</v>
      </c>
      <c r="G440" s="161"/>
      <c r="H440" s="146"/>
      <c r="I440" s="130" t="e">
        <f>VLOOKUP(H440,Presupuesto!$B$11:$C$565,2,0)</f>
        <v>#N/A</v>
      </c>
      <c r="J440" s="98" t="str">
        <f t="shared" si="21"/>
        <v>Desarrollo del Sistema de Educación Superior</v>
      </c>
      <c r="K440" s="98" t="s">
        <v>411</v>
      </c>
    </row>
    <row r="441" spans="3:11" x14ac:dyDescent="0.25">
      <c r="C441" s="145"/>
      <c r="D441" s="151"/>
      <c r="E441" s="118"/>
      <c r="F441" s="97">
        <f t="shared" si="20"/>
        <v>0</v>
      </c>
      <c r="G441" s="161"/>
      <c r="H441" s="146"/>
      <c r="I441" s="130" t="e">
        <f>VLOOKUP(H441,Presupuesto!$B$11:$C$565,2,0)</f>
        <v>#N/A</v>
      </c>
      <c r="J441" s="98" t="str">
        <f t="shared" si="21"/>
        <v>Desarrollo del Sistema de Educación Superior</v>
      </c>
      <c r="K441" s="98" t="s">
        <v>411</v>
      </c>
    </row>
    <row r="442" spans="3:11" ht="15.75" thickBot="1" x14ac:dyDescent="0.3">
      <c r="C442" s="147"/>
      <c r="D442" s="159"/>
      <c r="E442" s="103"/>
      <c r="F442" s="105">
        <f t="shared" si="20"/>
        <v>0</v>
      </c>
      <c r="G442" s="162"/>
      <c r="H442" s="148"/>
      <c r="I442" s="132" t="e">
        <f>VLOOKUP(H442,Presupuesto!$B$11:$C$565,2,0)</f>
        <v>#N/A</v>
      </c>
      <c r="J442" s="106" t="str">
        <f t="shared" si="21"/>
        <v>Desarrollo del Sistema de Educación Superior</v>
      </c>
      <c r="K442" s="124" t="s">
        <v>393</v>
      </c>
    </row>
    <row r="444" spans="3:11" ht="15.75" thickBot="1" x14ac:dyDescent="0.3">
      <c r="F444" s="90"/>
      <c r="G444" s="89"/>
      <c r="H444" s="90"/>
      <c r="I444" s="90"/>
    </row>
    <row r="445" spans="3:11" ht="15.75" thickBot="1" x14ac:dyDescent="0.3">
      <c r="C445" s="157" t="s">
        <v>53</v>
      </c>
      <c r="D445" s="373">
        <f>SUM(F452:F486)</f>
        <v>0</v>
      </c>
      <c r="F445" s="70"/>
      <c r="G445" s="79"/>
      <c r="H445" s="70"/>
      <c r="I445" s="70"/>
    </row>
    <row r="446" spans="3:11" x14ac:dyDescent="0.25">
      <c r="C446" s="70"/>
      <c r="D446" s="31"/>
      <c r="E446" s="93"/>
      <c r="F446" s="93"/>
      <c r="G446" s="93"/>
      <c r="H446" s="76"/>
      <c r="I446" s="76"/>
      <c r="J446" s="76"/>
      <c r="K446" s="112"/>
    </row>
    <row r="447" spans="3:11" x14ac:dyDescent="0.25">
      <c r="C447" s="70"/>
      <c r="D447" s="31"/>
      <c r="E447" s="93"/>
      <c r="F447" s="93"/>
      <c r="G447" s="93"/>
      <c r="H447" s="76"/>
      <c r="I447" s="76"/>
      <c r="J447" s="76"/>
      <c r="K447" s="112"/>
    </row>
    <row r="448" spans="3:11" ht="15.75" x14ac:dyDescent="0.25">
      <c r="C448" s="202" t="s">
        <v>391</v>
      </c>
      <c r="D448" s="369"/>
      <c r="E448" s="93"/>
      <c r="F448" s="93"/>
      <c r="G448" s="93"/>
      <c r="H448" s="76"/>
      <c r="I448" s="76"/>
      <c r="J448" s="76"/>
      <c r="K448" s="112"/>
    </row>
    <row r="449" spans="3:11" ht="18.75" x14ac:dyDescent="0.25">
      <c r="C449" s="210" t="e">
        <f>IFERROR(VLOOKUP(D448,'1. Desarrollo e Innov. Curricu.'!$F:$G,2,FALSE),IFERROR(VLOOKUP(D448,'2. Investigación Científica'!$F:$G,2,FALSE),IFERROR(VLOOKUP(D448,'3. Vinculación Univ. Sociedad'!$F:$G,2,FALSE),IFERROR(VLOOKUP(D448,'4. Docencia y Profesorado Univ.'!$F:$G,2,FALSE),IFERROR(VLOOKUP(D448,'5. Estudiantes y Graduados'!$F:$G,2,FALSE),IFERROR(VLOOKUP(D448,'11. Gestion Administrativa'!$F:$G,2,FALSE),IFERROR(VLOOKUP(D448,'13. Gestión Académica'!$F:$G,2,FALSE),IFERROR(VLOOKUP(D448,'9. Asegura. de la Calid. y M'!$F:$G,2,FALSE),IFERROR(VLOOKUP(D448,'6. Gestión del Conocimiento'!$F:$G,2,FALSE),IFERROR(VLOOKUP(D448,'15. Gobernabilidad y Proceso...'!$F:$G,2,FALSE),IFERROR(VLOOKUP(D448,'12. Gestión del Talento Humano'!$F:$G,2,FALSE),IFERROR(VLOOKUP(D448,'14. Internacional... de la E.S.'!$F:$G,2,FALSE),IFERROR(VLOOKUP(D448,'10. Posgrado'!$F:$G,2,FALSE),IFERROR(VLOOKUP(D448,'17. Gestión TIC'!$F:$G,2,FALSE),IFERROR(VLOOKUP(D448,'16. Desa. del Sistema Educ.Sup.'!$F:$G,2,FALSE),IFERROR(VLOOKUP(D448,'8. Cultura de Inno. Insti...'!$F:$G,2,FALSE),VLOOKUP(D448,'7. Lo Esencial de la Reforma U.'!$F:$G,2,0)))))))))))))))))</f>
        <v>#N/A</v>
      </c>
      <c r="D449" s="31"/>
      <c r="E449" s="93"/>
      <c r="F449" s="93"/>
      <c r="G449" s="93"/>
      <c r="H449" s="76"/>
      <c r="I449" s="76"/>
      <c r="J449" s="76"/>
      <c r="K449" s="112"/>
    </row>
    <row r="450" spans="3:11" ht="15.75" thickBot="1" x14ac:dyDescent="0.3">
      <c r="F450" s="93"/>
      <c r="G450" s="76"/>
      <c r="H450" s="76"/>
      <c r="I450" s="76"/>
    </row>
    <row r="451" spans="3:11" ht="30.75" thickBot="1" x14ac:dyDescent="0.3">
      <c r="C451" s="129" t="s">
        <v>44</v>
      </c>
      <c r="D451" s="129" t="s">
        <v>55</v>
      </c>
      <c r="E451" s="136" t="s">
        <v>57</v>
      </c>
      <c r="F451" s="135" t="s">
        <v>27</v>
      </c>
      <c r="G451" s="133" t="s">
        <v>130</v>
      </c>
      <c r="H451" s="136" t="s">
        <v>46</v>
      </c>
      <c r="I451" s="133" t="s">
        <v>131</v>
      </c>
      <c r="J451" s="133" t="s">
        <v>409</v>
      </c>
      <c r="K451" s="133" t="s">
        <v>410</v>
      </c>
    </row>
    <row r="452" spans="3:11" x14ac:dyDescent="0.25">
      <c r="C452" s="220" t="s">
        <v>438</v>
      </c>
      <c r="D452" s="221"/>
      <c r="E452" s="219">
        <f>HLOOKUP(C452,$AH$2:$BU$3,2,0)</f>
        <v>620</v>
      </c>
      <c r="F452" s="97">
        <f t="shared" ref="F452:F486" si="22">D452*E452</f>
        <v>0</v>
      </c>
      <c r="G452" s="161"/>
      <c r="H452" s="142"/>
      <c r="I452" s="130" t="e">
        <f>VLOOKUP(H452,Presupuesto!$B$11:$C$565,2,0)</f>
        <v>#N/A</v>
      </c>
      <c r="J452" s="218" t="s">
        <v>1478</v>
      </c>
      <c r="K452" s="98" t="s">
        <v>393</v>
      </c>
    </row>
    <row r="453" spans="3:11" x14ac:dyDescent="0.25">
      <c r="C453" s="141"/>
      <c r="D453" s="158"/>
      <c r="E453" s="123"/>
      <c r="F453" s="97">
        <f t="shared" si="22"/>
        <v>0</v>
      </c>
      <c r="G453" s="161"/>
      <c r="H453" s="142"/>
      <c r="I453" s="130" t="e">
        <f>VLOOKUP(H453,Presupuesto!$B$11:$C$565,2,0)</f>
        <v>#N/A</v>
      </c>
      <c r="J453" s="98" t="str">
        <f>$J$452</f>
        <v>Desarrollo del Sistema de Educación Superior</v>
      </c>
      <c r="K453" s="98" t="s">
        <v>411</v>
      </c>
    </row>
    <row r="454" spans="3:11" x14ac:dyDescent="0.25">
      <c r="C454" s="141"/>
      <c r="D454" s="158"/>
      <c r="E454" s="123"/>
      <c r="F454" s="97">
        <f t="shared" si="22"/>
        <v>0</v>
      </c>
      <c r="G454" s="161"/>
      <c r="H454" s="142"/>
      <c r="I454" s="130" t="e">
        <f>VLOOKUP(H454,Presupuesto!$B$11:$C$565,2,0)</f>
        <v>#N/A</v>
      </c>
      <c r="J454" s="98" t="str">
        <f t="shared" ref="J454:J486" si="23">$J$452</f>
        <v>Desarrollo del Sistema de Educación Superior</v>
      </c>
      <c r="K454" s="98" t="s">
        <v>411</v>
      </c>
    </row>
    <row r="455" spans="3:11" x14ac:dyDescent="0.25">
      <c r="C455" s="141"/>
      <c r="D455" s="158"/>
      <c r="E455" s="123"/>
      <c r="F455" s="97">
        <f t="shared" si="22"/>
        <v>0</v>
      </c>
      <c r="G455" s="161"/>
      <c r="H455" s="142"/>
      <c r="I455" s="130" t="e">
        <f>VLOOKUP(H455,Presupuesto!$B$11:$C$565,2,0)</f>
        <v>#N/A</v>
      </c>
      <c r="J455" s="98" t="str">
        <f t="shared" si="23"/>
        <v>Desarrollo del Sistema de Educación Superior</v>
      </c>
      <c r="K455" s="98" t="s">
        <v>411</v>
      </c>
    </row>
    <row r="456" spans="3:11" x14ac:dyDescent="0.25">
      <c r="C456" s="141"/>
      <c r="D456" s="158"/>
      <c r="E456" s="123"/>
      <c r="F456" s="97">
        <f t="shared" si="22"/>
        <v>0</v>
      </c>
      <c r="G456" s="161"/>
      <c r="H456" s="142"/>
      <c r="I456" s="130" t="e">
        <f>VLOOKUP(H456,Presupuesto!$B$11:$C$565,2,0)</f>
        <v>#N/A</v>
      </c>
      <c r="J456" s="98" t="str">
        <f t="shared" si="23"/>
        <v>Desarrollo del Sistema de Educación Superior</v>
      </c>
      <c r="K456" s="98" t="s">
        <v>411</v>
      </c>
    </row>
    <row r="457" spans="3:11" x14ac:dyDescent="0.25">
      <c r="C457" s="141"/>
      <c r="D457" s="158"/>
      <c r="E457" s="123"/>
      <c r="F457" s="97">
        <f t="shared" si="22"/>
        <v>0</v>
      </c>
      <c r="G457" s="161"/>
      <c r="H457" s="142"/>
      <c r="I457" s="130" t="e">
        <f>VLOOKUP(H457,Presupuesto!$B$11:$C$565,2,0)</f>
        <v>#N/A</v>
      </c>
      <c r="J457" s="98" t="str">
        <f t="shared" si="23"/>
        <v>Desarrollo del Sistema de Educación Superior</v>
      </c>
      <c r="K457" s="98" t="s">
        <v>400</v>
      </c>
    </row>
    <row r="458" spans="3:11" x14ac:dyDescent="0.25">
      <c r="C458" s="141"/>
      <c r="D458" s="158"/>
      <c r="E458" s="123"/>
      <c r="F458" s="97">
        <f t="shared" si="22"/>
        <v>0</v>
      </c>
      <c r="G458" s="161"/>
      <c r="H458" s="142"/>
      <c r="I458" s="130" t="e">
        <f>VLOOKUP(H458,Presupuesto!$B$11:$C$565,2,0)</f>
        <v>#N/A</v>
      </c>
      <c r="J458" s="98" t="str">
        <f t="shared" si="23"/>
        <v>Desarrollo del Sistema de Educación Superior</v>
      </c>
      <c r="K458" s="98" t="s">
        <v>411</v>
      </c>
    </row>
    <row r="459" spans="3:11" x14ac:dyDescent="0.25">
      <c r="C459" s="141"/>
      <c r="D459" s="158"/>
      <c r="E459" s="123"/>
      <c r="F459" s="97">
        <f t="shared" si="22"/>
        <v>0</v>
      </c>
      <c r="G459" s="161"/>
      <c r="H459" s="142"/>
      <c r="I459" s="130" t="e">
        <f>VLOOKUP(H459,Presupuesto!$B$11:$C$565,2,0)</f>
        <v>#N/A</v>
      </c>
      <c r="J459" s="98" t="str">
        <f t="shared" si="23"/>
        <v>Desarrollo del Sistema de Educación Superior</v>
      </c>
      <c r="K459" s="98" t="s">
        <v>411</v>
      </c>
    </row>
    <row r="460" spans="3:11" x14ac:dyDescent="0.25">
      <c r="C460" s="141"/>
      <c r="D460" s="158"/>
      <c r="E460" s="123"/>
      <c r="F460" s="97">
        <f t="shared" si="22"/>
        <v>0</v>
      </c>
      <c r="G460" s="161"/>
      <c r="H460" s="142"/>
      <c r="I460" s="130" t="e">
        <f>VLOOKUP(H460,Presupuesto!$B$11:$C$565,2,0)</f>
        <v>#N/A</v>
      </c>
      <c r="J460" s="98" t="str">
        <f t="shared" si="23"/>
        <v>Desarrollo del Sistema de Educación Superior</v>
      </c>
      <c r="K460" s="98" t="s">
        <v>411</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411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x14ac:dyDescent="0.25">
      <c r="C474" s="143"/>
      <c r="D474" s="151"/>
      <c r="E474" s="118"/>
      <c r="F474" s="97">
        <f t="shared" si="22"/>
        <v>0</v>
      </c>
      <c r="G474" s="161"/>
      <c r="H474" s="144"/>
      <c r="I474" s="130" t="e">
        <f>VLOOKUP(H474,Presupuesto!$B$11:$C$565,2,0)</f>
        <v>#N/A</v>
      </c>
      <c r="J474" s="98" t="str">
        <f t="shared" si="23"/>
        <v>Desarrollo del Sistema de Educación Superior</v>
      </c>
      <c r="K474" s="98" t="s">
        <v>411</v>
      </c>
    </row>
    <row r="475" spans="3:11" x14ac:dyDescent="0.25">
      <c r="C475" s="143"/>
      <c r="D475" s="151"/>
      <c r="E475" s="118"/>
      <c r="F475" s="97">
        <f t="shared" si="22"/>
        <v>0</v>
      </c>
      <c r="G475" s="161"/>
      <c r="H475" s="144"/>
      <c r="I475" s="130" t="e">
        <f>VLOOKUP(H475,Presupuesto!$B$11:$C$565,2,0)</f>
        <v>#N/A</v>
      </c>
      <c r="J475" s="98" t="str">
        <f t="shared" si="23"/>
        <v>Desarrollo del Sistema de Educación Superior</v>
      </c>
      <c r="K475" s="98" t="s">
        <v>411</v>
      </c>
    </row>
    <row r="476" spans="3:11" x14ac:dyDescent="0.25">
      <c r="C476" s="143"/>
      <c r="D476" s="151"/>
      <c r="E476" s="118"/>
      <c r="F476" s="97">
        <f t="shared" si="22"/>
        <v>0</v>
      </c>
      <c r="G476" s="161"/>
      <c r="H476" s="144"/>
      <c r="I476" s="130" t="e">
        <f>VLOOKUP(H476,Presupuesto!$B$11:$C$565,2,0)</f>
        <v>#N/A</v>
      </c>
      <c r="J476" s="98" t="str">
        <f t="shared" si="23"/>
        <v>Desarrollo del Sistema de Educación Superior</v>
      </c>
      <c r="K476" s="98" t="s">
        <v>411</v>
      </c>
    </row>
    <row r="477" spans="3:11" x14ac:dyDescent="0.25">
      <c r="C477" s="143"/>
      <c r="D477" s="151"/>
      <c r="E477" s="118"/>
      <c r="F477" s="97">
        <f t="shared" si="22"/>
        <v>0</v>
      </c>
      <c r="G477" s="161"/>
      <c r="H477" s="144"/>
      <c r="I477" s="130" t="e">
        <f>VLOOKUP(H477,Presupuesto!$B$11:$C$565,2,0)</f>
        <v>#N/A</v>
      </c>
      <c r="J477" s="98" t="str">
        <f t="shared" si="23"/>
        <v>Desarrollo del Sistema de Educación Superior</v>
      </c>
      <c r="K477" s="98" t="s">
        <v>411</v>
      </c>
    </row>
    <row r="478" spans="3:11" x14ac:dyDescent="0.25">
      <c r="C478" s="143"/>
      <c r="D478" s="151"/>
      <c r="E478" s="118"/>
      <c r="F478" s="97">
        <f t="shared" si="22"/>
        <v>0</v>
      </c>
      <c r="G478" s="161"/>
      <c r="H478" s="144"/>
      <c r="I478" s="130" t="e">
        <f>VLOOKUP(H478,Presupuesto!$B$11:$C$565,2,0)</f>
        <v>#N/A</v>
      </c>
      <c r="J478" s="98" t="str">
        <f t="shared" si="23"/>
        <v>Desarrollo del Sistema de Educación Superior</v>
      </c>
      <c r="K478" s="98" t="s">
        <v>411</v>
      </c>
    </row>
    <row r="479" spans="3:11" x14ac:dyDescent="0.25">
      <c r="C479" s="143"/>
      <c r="D479" s="151"/>
      <c r="E479" s="118"/>
      <c r="F479" s="97">
        <f t="shared" si="22"/>
        <v>0</v>
      </c>
      <c r="G479" s="161"/>
      <c r="H479" s="144"/>
      <c r="I479" s="130" t="e">
        <f>VLOOKUP(H479,Presupuesto!$B$11:$C$565,2,0)</f>
        <v>#N/A</v>
      </c>
      <c r="J479" s="98" t="str">
        <f t="shared" si="23"/>
        <v>Desarrollo del Sistema de Educación Superior</v>
      </c>
      <c r="K479" s="98" t="s">
        <v>411</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x14ac:dyDescent="0.25">
      <c r="C482" s="145"/>
      <c r="D482" s="151"/>
      <c r="E482" s="118"/>
      <c r="F482" s="97">
        <f t="shared" si="22"/>
        <v>0</v>
      </c>
      <c r="G482" s="161"/>
      <c r="H482" s="146"/>
      <c r="I482" s="130" t="e">
        <f>VLOOKUP(H482,Presupuesto!$B$11:$C$565,2,0)</f>
        <v>#N/A</v>
      </c>
      <c r="J482" s="98" t="str">
        <f t="shared" si="23"/>
        <v>Desarrollo del Sistema de Educación Superior</v>
      </c>
      <c r="K482" s="98" t="s">
        <v>402</v>
      </c>
    </row>
    <row r="483" spans="3:11" x14ac:dyDescent="0.25">
      <c r="C483" s="145"/>
      <c r="D483" s="151"/>
      <c r="E483" s="118"/>
      <c r="F483" s="97">
        <f t="shared" si="22"/>
        <v>0</v>
      </c>
      <c r="G483" s="161"/>
      <c r="H483" s="146"/>
      <c r="I483" s="130" t="e">
        <f>VLOOKUP(H483,Presupuesto!$B$11:$C$565,2,0)</f>
        <v>#N/A</v>
      </c>
      <c r="J483" s="98" t="str">
        <f t="shared" si="23"/>
        <v>Desarrollo del Sistema de Educación Superior</v>
      </c>
      <c r="K483" s="98" t="s">
        <v>411</v>
      </c>
    </row>
    <row r="484" spans="3:11" x14ac:dyDescent="0.25">
      <c r="C484" s="145"/>
      <c r="D484" s="151"/>
      <c r="E484" s="118"/>
      <c r="F484" s="97">
        <f t="shared" si="22"/>
        <v>0</v>
      </c>
      <c r="G484" s="161"/>
      <c r="H484" s="146"/>
      <c r="I484" s="130" t="e">
        <f>VLOOKUP(H484,Presupuesto!$B$11:$C$565,2,0)</f>
        <v>#N/A</v>
      </c>
      <c r="J484" s="98" t="str">
        <f t="shared" si="23"/>
        <v>Desarrollo del Sistema de Educación Superior</v>
      </c>
      <c r="K484" s="98" t="s">
        <v>411</v>
      </c>
    </row>
    <row r="485" spans="3:11" x14ac:dyDescent="0.25">
      <c r="C485" s="145"/>
      <c r="D485" s="151"/>
      <c r="E485" s="118"/>
      <c r="F485" s="97">
        <f t="shared" si="22"/>
        <v>0</v>
      </c>
      <c r="G485" s="161"/>
      <c r="H485" s="146"/>
      <c r="I485" s="130" t="e">
        <f>VLOOKUP(H485,Presupuesto!$B$11:$C$565,2,0)</f>
        <v>#N/A</v>
      </c>
      <c r="J485" s="98" t="str">
        <f t="shared" si="23"/>
        <v>Desarrollo del Sistema de Educación Superior</v>
      </c>
      <c r="K485" s="98" t="s">
        <v>411</v>
      </c>
    </row>
    <row r="486" spans="3:11" ht="15.75" thickBot="1" x14ac:dyDescent="0.3">
      <c r="C486" s="147"/>
      <c r="D486" s="159"/>
      <c r="E486" s="103"/>
      <c r="F486" s="105">
        <f t="shared" si="22"/>
        <v>0</v>
      </c>
      <c r="G486" s="162"/>
      <c r="H486" s="148"/>
      <c r="I486" s="132" t="e">
        <f>VLOOKUP(H486,Presupuesto!$B$11:$C$565,2,0)</f>
        <v>#N/A</v>
      </c>
      <c r="J486" s="106" t="str">
        <f t="shared" si="23"/>
        <v>Desarrollo del Sistema de Educación Superior</v>
      </c>
      <c r="K486" s="124" t="s">
        <v>393</v>
      </c>
    </row>
    <row r="488" spans="3:11" ht="15.75" thickBot="1" x14ac:dyDescent="0.3"/>
    <row r="489" spans="3:11" ht="15.75" thickBot="1" x14ac:dyDescent="0.3">
      <c r="C489" s="157" t="s">
        <v>53</v>
      </c>
      <c r="D489" s="373">
        <f>SUM(F496:F530)</f>
        <v>0</v>
      </c>
      <c r="F489" s="70"/>
      <c r="G489" s="79"/>
      <c r="H489" s="70"/>
      <c r="I489" s="70"/>
    </row>
    <row r="490" spans="3:11" x14ac:dyDescent="0.25">
      <c r="C490" s="70"/>
      <c r="D490" s="31"/>
      <c r="E490" s="93"/>
      <c r="F490" s="93"/>
      <c r="G490" s="93"/>
      <c r="H490" s="76"/>
      <c r="I490" s="76"/>
      <c r="J490" s="76"/>
      <c r="K490" s="112"/>
    </row>
    <row r="491" spans="3:11" x14ac:dyDescent="0.25">
      <c r="C491" s="70"/>
      <c r="D491" s="31"/>
      <c r="E491" s="93"/>
      <c r="F491" s="93"/>
      <c r="G491" s="93"/>
      <c r="H491" s="76"/>
      <c r="I491" s="76"/>
      <c r="J491" s="76"/>
      <c r="K491" s="112"/>
    </row>
    <row r="492" spans="3:11" ht="15.75" x14ac:dyDescent="0.25">
      <c r="C492" s="202" t="s">
        <v>391</v>
      </c>
      <c r="D492" s="369"/>
      <c r="E492" s="93"/>
      <c r="F492" s="93"/>
      <c r="G492" s="93"/>
      <c r="H492" s="76"/>
      <c r="I492" s="76"/>
      <c r="J492" s="76"/>
      <c r="K492" s="112"/>
    </row>
    <row r="493" spans="3:11" ht="18.75" x14ac:dyDescent="0.25">
      <c r="C493" s="210" t="e">
        <f>IFERROR(VLOOKUP(D492,'1. Desarrollo e Innov. Curricu.'!$F:$G,2,FALSE),IFERROR(VLOOKUP(D492,'2. Investigación Científica'!$F:$G,2,FALSE),IFERROR(VLOOKUP(D492,'3. Vinculación Univ. Sociedad'!$F:$G,2,FALSE),IFERROR(VLOOKUP(D492,'4. Docencia y Profesorado Univ.'!$F:$G,2,FALSE),IFERROR(VLOOKUP(D492,'5. Estudiantes y Graduados'!$F:$G,2,FALSE),IFERROR(VLOOKUP(D492,'11. Gestion Administrativa'!$F:$G,2,FALSE),IFERROR(VLOOKUP(D492,'13. Gestión Académica'!$F:$G,2,FALSE),IFERROR(VLOOKUP(D492,'9. Asegura. de la Calid. y M'!$F:$G,2,FALSE),IFERROR(VLOOKUP(D492,'6. Gestión del Conocimiento'!$F:$G,2,FALSE),IFERROR(VLOOKUP(D492,'15. Gobernabilidad y Proceso...'!$F:$G,2,FALSE),IFERROR(VLOOKUP(D492,'12. Gestión del Talento Humano'!$F:$G,2,FALSE),IFERROR(VLOOKUP(D492,'14. Internacional... de la E.S.'!$F:$G,2,FALSE),IFERROR(VLOOKUP(D492,'10. Posgrado'!$F:$G,2,FALSE),IFERROR(VLOOKUP(D492,'17. Gestión TIC'!$F:$G,2,FALSE),IFERROR(VLOOKUP(D492,'16. Desa. del Sistema Educ.Sup.'!$F:$G,2,FALSE),IFERROR(VLOOKUP(D492,'8. Cultura de Inno. Insti...'!$F:$G,2,FALSE),VLOOKUP(D492,'7. Lo Esencial de la Reforma U.'!$F:$G,2,0)))))))))))))))))</f>
        <v>#N/A</v>
      </c>
      <c r="D493" s="31"/>
      <c r="E493" s="93"/>
      <c r="F493" s="93"/>
      <c r="G493" s="93"/>
      <c r="H493" s="76"/>
      <c r="I493" s="76"/>
      <c r="J493" s="76"/>
      <c r="K493" s="112"/>
    </row>
    <row r="494" spans="3:11" ht="15.75" thickBot="1" x14ac:dyDescent="0.3">
      <c r="F494" s="93"/>
      <c r="G494" s="76"/>
      <c r="H494" s="76"/>
      <c r="I494" s="76"/>
    </row>
    <row r="495" spans="3:11" ht="30.75" thickBot="1" x14ac:dyDescent="0.3">
      <c r="C495" s="129" t="s">
        <v>44</v>
      </c>
      <c r="D495" s="129" t="s">
        <v>55</v>
      </c>
      <c r="E495" s="136" t="s">
        <v>57</v>
      </c>
      <c r="F495" s="135" t="s">
        <v>27</v>
      </c>
      <c r="G495" s="133" t="s">
        <v>130</v>
      </c>
      <c r="H495" s="136" t="s">
        <v>46</v>
      </c>
      <c r="I495" s="133" t="s">
        <v>131</v>
      </c>
      <c r="J495" s="133" t="s">
        <v>409</v>
      </c>
      <c r="K495" s="133" t="s">
        <v>410</v>
      </c>
    </row>
    <row r="496" spans="3:11" x14ac:dyDescent="0.25">
      <c r="C496" s="220" t="s">
        <v>438</v>
      </c>
      <c r="D496" s="221"/>
      <c r="E496" s="219">
        <f>HLOOKUP(C496,$AH$2:$BU$3,2,0)</f>
        <v>620</v>
      </c>
      <c r="F496" s="97">
        <f t="shared" ref="F496:F530" si="24">D496*E496</f>
        <v>0</v>
      </c>
      <c r="G496" s="161"/>
      <c r="H496" s="142"/>
      <c r="I496" s="130" t="e">
        <f>VLOOKUP(H496,Presupuesto!$B$11:$C$565,2,0)</f>
        <v>#N/A</v>
      </c>
      <c r="J496" s="218" t="s">
        <v>1478</v>
      </c>
      <c r="K496" s="98" t="s">
        <v>393</v>
      </c>
    </row>
    <row r="497" spans="3:11" x14ac:dyDescent="0.25">
      <c r="C497" s="141"/>
      <c r="D497" s="158"/>
      <c r="E497" s="123"/>
      <c r="F497" s="97">
        <f t="shared" si="24"/>
        <v>0</v>
      </c>
      <c r="G497" s="161"/>
      <c r="H497" s="142"/>
      <c r="I497" s="130" t="e">
        <f>VLOOKUP(H497,Presupuesto!$B$11:$C$565,2,0)</f>
        <v>#N/A</v>
      </c>
      <c r="J497" s="98" t="str">
        <f>$J$496</f>
        <v>Desarrollo del Sistema de Educación Superior</v>
      </c>
      <c r="K497" s="98" t="s">
        <v>411</v>
      </c>
    </row>
    <row r="498" spans="3:11" x14ac:dyDescent="0.25">
      <c r="C498" s="141"/>
      <c r="D498" s="158"/>
      <c r="E498" s="123"/>
      <c r="F498" s="97">
        <f t="shared" si="24"/>
        <v>0</v>
      </c>
      <c r="G498" s="161"/>
      <c r="H498" s="142"/>
      <c r="I498" s="130" t="e">
        <f>VLOOKUP(H498,Presupuesto!$B$11:$C$565,2,0)</f>
        <v>#N/A</v>
      </c>
      <c r="J498" s="98" t="str">
        <f t="shared" ref="J498:J530" si="25">$J$496</f>
        <v>Desarrollo del Sistema de Educación Superior</v>
      </c>
      <c r="K498" s="98" t="s">
        <v>411</v>
      </c>
    </row>
    <row r="499" spans="3:11" x14ac:dyDescent="0.25">
      <c r="C499" s="141"/>
      <c r="D499" s="158"/>
      <c r="E499" s="123"/>
      <c r="F499" s="97">
        <f t="shared" si="24"/>
        <v>0</v>
      </c>
      <c r="G499" s="161"/>
      <c r="H499" s="142"/>
      <c r="I499" s="130" t="e">
        <f>VLOOKUP(H499,Presupuesto!$B$11:$C$565,2,0)</f>
        <v>#N/A</v>
      </c>
      <c r="J499" s="98" t="str">
        <f t="shared" si="25"/>
        <v>Desarrollo del Sistema de Educación Superior</v>
      </c>
      <c r="K499" s="98" t="s">
        <v>411</v>
      </c>
    </row>
    <row r="500" spans="3:11" x14ac:dyDescent="0.25">
      <c r="C500" s="141"/>
      <c r="D500" s="158"/>
      <c r="E500" s="123"/>
      <c r="F500" s="97">
        <f t="shared" si="24"/>
        <v>0</v>
      </c>
      <c r="G500" s="161"/>
      <c r="H500" s="142"/>
      <c r="I500" s="130" t="e">
        <f>VLOOKUP(H500,Presupuesto!$B$11:$C$565,2,0)</f>
        <v>#N/A</v>
      </c>
      <c r="J500" s="98" t="str">
        <f t="shared" si="25"/>
        <v>Desarrollo del Sistema de Educación Superior</v>
      </c>
      <c r="K500" s="98" t="s">
        <v>411</v>
      </c>
    </row>
    <row r="501" spans="3:11" x14ac:dyDescent="0.25">
      <c r="C501" s="141"/>
      <c r="D501" s="158"/>
      <c r="E501" s="123"/>
      <c r="F501" s="97">
        <f t="shared" si="24"/>
        <v>0</v>
      </c>
      <c r="G501" s="161"/>
      <c r="H501" s="142"/>
      <c r="I501" s="130" t="e">
        <f>VLOOKUP(H501,Presupuesto!$B$11:$C$565,2,0)</f>
        <v>#N/A</v>
      </c>
      <c r="J501" s="98" t="str">
        <f t="shared" si="25"/>
        <v>Desarrollo del Sistema de Educación Superior</v>
      </c>
      <c r="K501" s="98" t="s">
        <v>400</v>
      </c>
    </row>
    <row r="502" spans="3:11" x14ac:dyDescent="0.25">
      <c r="C502" s="141"/>
      <c r="D502" s="158"/>
      <c r="E502" s="123"/>
      <c r="F502" s="97">
        <f t="shared" si="24"/>
        <v>0</v>
      </c>
      <c r="G502" s="161"/>
      <c r="H502" s="142"/>
      <c r="I502" s="130" t="e">
        <f>VLOOKUP(H502,Presupuesto!$B$11:$C$565,2,0)</f>
        <v>#N/A</v>
      </c>
      <c r="J502" s="98" t="str">
        <f t="shared" si="25"/>
        <v>Desarrollo del Sistema de Educación Superior</v>
      </c>
      <c r="K502" s="98" t="s">
        <v>411</v>
      </c>
    </row>
    <row r="503" spans="3:11" x14ac:dyDescent="0.25">
      <c r="C503" s="141"/>
      <c r="D503" s="158"/>
      <c r="E503" s="123"/>
      <c r="F503" s="97">
        <f t="shared" si="24"/>
        <v>0</v>
      </c>
      <c r="G503" s="161"/>
      <c r="H503" s="142"/>
      <c r="I503" s="130" t="e">
        <f>VLOOKUP(H503,Presupuesto!$B$11:$C$565,2,0)</f>
        <v>#N/A</v>
      </c>
      <c r="J503" s="98" t="str">
        <f t="shared" si="25"/>
        <v>Desarrollo del Sistema de Educación Superior</v>
      </c>
      <c r="K503" s="98" t="s">
        <v>411</v>
      </c>
    </row>
    <row r="504" spans="3:11" x14ac:dyDescent="0.25">
      <c r="C504" s="141"/>
      <c r="D504" s="158"/>
      <c r="E504" s="123"/>
      <c r="F504" s="97">
        <f t="shared" si="24"/>
        <v>0</v>
      </c>
      <c r="G504" s="161"/>
      <c r="H504" s="142"/>
      <c r="I504" s="130" t="e">
        <f>VLOOKUP(H504,Presupuesto!$B$11:$C$565,2,0)</f>
        <v>#N/A</v>
      </c>
      <c r="J504" s="98" t="str">
        <f t="shared" si="25"/>
        <v>Desarrollo del Sistema de Educación Superior</v>
      </c>
      <c r="K504" s="98" t="s">
        <v>411</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411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x14ac:dyDescent="0.25">
      <c r="C518" s="143"/>
      <c r="D518" s="151"/>
      <c r="E518" s="118"/>
      <c r="F518" s="97">
        <f t="shared" si="24"/>
        <v>0</v>
      </c>
      <c r="G518" s="161"/>
      <c r="H518" s="144"/>
      <c r="I518" s="130" t="e">
        <f>VLOOKUP(H518,Presupuesto!$B$11:$C$565,2,0)</f>
        <v>#N/A</v>
      </c>
      <c r="J518" s="98" t="str">
        <f t="shared" si="25"/>
        <v>Desarrollo del Sistema de Educación Superior</v>
      </c>
      <c r="K518" s="98" t="s">
        <v>411</v>
      </c>
    </row>
    <row r="519" spans="3:11" x14ac:dyDescent="0.25">
      <c r="C519" s="143"/>
      <c r="D519" s="151"/>
      <c r="E519" s="118"/>
      <c r="F519" s="97">
        <f t="shared" si="24"/>
        <v>0</v>
      </c>
      <c r="G519" s="161"/>
      <c r="H519" s="144"/>
      <c r="I519" s="130" t="e">
        <f>VLOOKUP(H519,Presupuesto!$B$11:$C$565,2,0)</f>
        <v>#N/A</v>
      </c>
      <c r="J519" s="98" t="str">
        <f t="shared" si="25"/>
        <v>Desarrollo del Sistema de Educación Superior</v>
      </c>
      <c r="K519" s="98" t="s">
        <v>411</v>
      </c>
    </row>
    <row r="520" spans="3:11" x14ac:dyDescent="0.25">
      <c r="C520" s="143"/>
      <c r="D520" s="151"/>
      <c r="E520" s="118"/>
      <c r="F520" s="97">
        <f t="shared" si="24"/>
        <v>0</v>
      </c>
      <c r="G520" s="161"/>
      <c r="H520" s="144"/>
      <c r="I520" s="130" t="e">
        <f>VLOOKUP(H520,Presupuesto!$B$11:$C$565,2,0)</f>
        <v>#N/A</v>
      </c>
      <c r="J520" s="98" t="str">
        <f t="shared" si="25"/>
        <v>Desarrollo del Sistema de Educación Superior</v>
      </c>
      <c r="K520" s="98" t="s">
        <v>411</v>
      </c>
    </row>
    <row r="521" spans="3:11" x14ac:dyDescent="0.25">
      <c r="C521" s="143"/>
      <c r="D521" s="151"/>
      <c r="E521" s="118"/>
      <c r="F521" s="97">
        <f t="shared" si="24"/>
        <v>0</v>
      </c>
      <c r="G521" s="161"/>
      <c r="H521" s="144"/>
      <c r="I521" s="130" t="e">
        <f>VLOOKUP(H521,Presupuesto!$B$11:$C$565,2,0)</f>
        <v>#N/A</v>
      </c>
      <c r="J521" s="98" t="str">
        <f t="shared" si="25"/>
        <v>Desarrollo del Sistema de Educación Superior</v>
      </c>
      <c r="K521" s="98" t="s">
        <v>411</v>
      </c>
    </row>
    <row r="522" spans="3:11" x14ac:dyDescent="0.25">
      <c r="C522" s="143"/>
      <c r="D522" s="151"/>
      <c r="E522" s="118"/>
      <c r="F522" s="97">
        <f t="shared" si="24"/>
        <v>0</v>
      </c>
      <c r="G522" s="161"/>
      <c r="H522" s="144"/>
      <c r="I522" s="130" t="e">
        <f>VLOOKUP(H522,Presupuesto!$B$11:$C$565,2,0)</f>
        <v>#N/A</v>
      </c>
      <c r="J522" s="98" t="str">
        <f t="shared" si="25"/>
        <v>Desarrollo del Sistema de Educación Superior</v>
      </c>
      <c r="K522" s="98" t="s">
        <v>411</v>
      </c>
    </row>
    <row r="523" spans="3:11" x14ac:dyDescent="0.25">
      <c r="C523" s="143"/>
      <c r="D523" s="151"/>
      <c r="E523" s="118"/>
      <c r="F523" s="97">
        <f t="shared" si="24"/>
        <v>0</v>
      </c>
      <c r="G523" s="161"/>
      <c r="H523" s="144"/>
      <c r="I523" s="130" t="e">
        <f>VLOOKUP(H523,Presupuesto!$B$11:$C$565,2,0)</f>
        <v>#N/A</v>
      </c>
      <c r="J523" s="98" t="str">
        <f t="shared" si="25"/>
        <v>Desarrollo del Sistema de Educación Superior</v>
      </c>
      <c r="K523" s="98" t="s">
        <v>411</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x14ac:dyDescent="0.25">
      <c r="C526" s="145"/>
      <c r="D526" s="151"/>
      <c r="E526" s="118"/>
      <c r="F526" s="97">
        <f t="shared" si="24"/>
        <v>0</v>
      </c>
      <c r="G526" s="161"/>
      <c r="H526" s="146"/>
      <c r="I526" s="130" t="e">
        <f>VLOOKUP(H526,Presupuesto!$B$11:$C$565,2,0)</f>
        <v>#N/A</v>
      </c>
      <c r="J526" s="98" t="str">
        <f t="shared" si="25"/>
        <v>Desarrollo del Sistema de Educación Superior</v>
      </c>
      <c r="K526" s="98" t="s">
        <v>402</v>
      </c>
    </row>
    <row r="527" spans="3:11" x14ac:dyDescent="0.25">
      <c r="C527" s="145"/>
      <c r="D527" s="151"/>
      <c r="E527" s="118"/>
      <c r="F527" s="97">
        <f t="shared" si="24"/>
        <v>0</v>
      </c>
      <c r="G527" s="161"/>
      <c r="H527" s="146"/>
      <c r="I527" s="130" t="e">
        <f>VLOOKUP(H527,Presupuesto!$B$11:$C$565,2,0)</f>
        <v>#N/A</v>
      </c>
      <c r="J527" s="98" t="str">
        <f t="shared" si="25"/>
        <v>Desarrollo del Sistema de Educación Superior</v>
      </c>
      <c r="K527" s="98" t="s">
        <v>411</v>
      </c>
    </row>
    <row r="528" spans="3:11" x14ac:dyDescent="0.25">
      <c r="C528" s="145"/>
      <c r="D528" s="151"/>
      <c r="E528" s="118"/>
      <c r="F528" s="97">
        <f t="shared" si="24"/>
        <v>0</v>
      </c>
      <c r="G528" s="161"/>
      <c r="H528" s="146"/>
      <c r="I528" s="130" t="e">
        <f>VLOOKUP(H528,Presupuesto!$B$11:$C$565,2,0)</f>
        <v>#N/A</v>
      </c>
      <c r="J528" s="98" t="str">
        <f t="shared" si="25"/>
        <v>Desarrollo del Sistema de Educación Superior</v>
      </c>
      <c r="K528" s="98" t="s">
        <v>411</v>
      </c>
    </row>
    <row r="529" spans="3:11" x14ac:dyDescent="0.25">
      <c r="C529" s="145"/>
      <c r="D529" s="151"/>
      <c r="E529" s="118"/>
      <c r="F529" s="97">
        <f t="shared" si="24"/>
        <v>0</v>
      </c>
      <c r="G529" s="161"/>
      <c r="H529" s="146"/>
      <c r="I529" s="130" t="e">
        <f>VLOOKUP(H529,Presupuesto!$B$11:$C$565,2,0)</f>
        <v>#N/A</v>
      </c>
      <c r="J529" s="98" t="str">
        <f t="shared" si="25"/>
        <v>Desarrollo del Sistema de Educación Superior</v>
      </c>
      <c r="K529" s="98" t="s">
        <v>411</v>
      </c>
    </row>
    <row r="530" spans="3:11" ht="15.75" thickBot="1" x14ac:dyDescent="0.3">
      <c r="C530" s="147"/>
      <c r="D530" s="159"/>
      <c r="E530" s="103"/>
      <c r="F530" s="105">
        <f t="shared" si="24"/>
        <v>0</v>
      </c>
      <c r="G530" s="162"/>
      <c r="H530" s="148"/>
      <c r="I530" s="132" t="e">
        <f>VLOOKUP(H530,Presupuesto!$B$11:$C$565,2,0)</f>
        <v>#N/A</v>
      </c>
      <c r="J530" s="106" t="str">
        <f t="shared" si="25"/>
        <v>Desarrollo del Sistema de Educación Superior</v>
      </c>
      <c r="K530" s="124" t="s">
        <v>393</v>
      </c>
    </row>
    <row r="532" spans="3:11" ht="15.75" thickBot="1" x14ac:dyDescent="0.3">
      <c r="F532" s="90"/>
      <c r="G532" s="89"/>
      <c r="H532" s="90"/>
      <c r="I532" s="90"/>
    </row>
    <row r="533" spans="3:11" ht="15.75" thickBot="1" x14ac:dyDescent="0.3">
      <c r="C533" s="157" t="s">
        <v>53</v>
      </c>
      <c r="D533" s="373">
        <f>SUM(F540:F574)</f>
        <v>0</v>
      </c>
      <c r="F533" s="70"/>
      <c r="G533" s="79"/>
      <c r="H533" s="70"/>
      <c r="I533" s="70"/>
    </row>
    <row r="534" spans="3:11" x14ac:dyDescent="0.25">
      <c r="C534" s="70"/>
      <c r="D534" s="31"/>
      <c r="E534" s="93"/>
      <c r="F534" s="93"/>
      <c r="G534" s="93"/>
      <c r="H534" s="76"/>
      <c r="I534" s="76"/>
      <c r="J534" s="76"/>
      <c r="K534" s="112"/>
    </row>
    <row r="535" spans="3:11" x14ac:dyDescent="0.25">
      <c r="C535" s="70"/>
      <c r="D535" s="31"/>
      <c r="E535" s="93"/>
      <c r="F535" s="93"/>
      <c r="G535" s="93"/>
      <c r="H535" s="76"/>
      <c r="I535" s="76"/>
      <c r="J535" s="76"/>
      <c r="K535" s="112"/>
    </row>
    <row r="536" spans="3:11" ht="15.75" x14ac:dyDescent="0.25">
      <c r="C536" s="202" t="s">
        <v>391</v>
      </c>
      <c r="D536" s="369"/>
      <c r="E536" s="93"/>
      <c r="F536" s="93"/>
      <c r="G536" s="93"/>
      <c r="H536" s="76"/>
      <c r="I536" s="76"/>
      <c r="J536" s="76"/>
      <c r="K536" s="112"/>
    </row>
    <row r="537" spans="3:11" ht="18.75" x14ac:dyDescent="0.25">
      <c r="C537" s="210" t="e">
        <f>IFERROR(VLOOKUP(D536,'1. Desarrollo e Innov. Curricu.'!$F:$G,2,FALSE),IFERROR(VLOOKUP(D536,'2. Investigación Científica'!$F:$G,2,FALSE),IFERROR(VLOOKUP(D536,'3. Vinculación Univ. Sociedad'!$F:$G,2,FALSE),IFERROR(VLOOKUP(D536,'4. Docencia y Profesorado Univ.'!$F:$G,2,FALSE),IFERROR(VLOOKUP(D536,'5. Estudiantes y Graduados'!$F:$G,2,FALSE),IFERROR(VLOOKUP(D536,'11. Gestion Administrativa'!$F:$G,2,FALSE),IFERROR(VLOOKUP(D536,'13. Gestión Académica'!$F:$G,2,FALSE),IFERROR(VLOOKUP(D536,'9. Asegura. de la Calid. y M'!$F:$G,2,FALSE),IFERROR(VLOOKUP(D536,'6. Gestión del Conocimiento'!$F:$G,2,FALSE),IFERROR(VLOOKUP(D536,'15. Gobernabilidad y Proceso...'!$F:$G,2,FALSE),IFERROR(VLOOKUP(D536,'12. Gestión del Talento Humano'!$F:$G,2,FALSE),IFERROR(VLOOKUP(D536,'14. Internacional... de la E.S.'!$F:$G,2,FALSE),IFERROR(VLOOKUP(D536,'10. Posgrado'!$F:$G,2,FALSE),IFERROR(VLOOKUP(D536,'17. Gestión TIC'!$F:$G,2,FALSE),IFERROR(VLOOKUP(D536,'16. Desa. del Sistema Educ.Sup.'!$F:$G,2,FALSE),IFERROR(VLOOKUP(D536,'8. Cultura de Inno. Insti...'!$F:$G,2,FALSE),VLOOKUP(D536,'7. Lo Esencial de la Reforma U.'!$F:$G,2,0)))))))))))))))))</f>
        <v>#N/A</v>
      </c>
      <c r="D537" s="31"/>
      <c r="E537" s="93"/>
      <c r="F537" s="93"/>
      <c r="G537" s="93"/>
      <c r="H537" s="76"/>
      <c r="I537" s="76"/>
      <c r="J537" s="76"/>
      <c r="K537" s="112"/>
    </row>
    <row r="538" spans="3:11" ht="15.75" thickBot="1" x14ac:dyDescent="0.3">
      <c r="F538" s="93"/>
      <c r="G538" s="76"/>
      <c r="H538" s="76"/>
      <c r="I538" s="76"/>
    </row>
    <row r="539" spans="3:11" ht="30.75" thickBot="1" x14ac:dyDescent="0.3">
      <c r="C539" s="129" t="s">
        <v>44</v>
      </c>
      <c r="D539" s="129" t="s">
        <v>55</v>
      </c>
      <c r="E539" s="136" t="s">
        <v>57</v>
      </c>
      <c r="F539" s="135" t="s">
        <v>27</v>
      </c>
      <c r="G539" s="133" t="s">
        <v>130</v>
      </c>
      <c r="H539" s="136" t="s">
        <v>46</v>
      </c>
      <c r="I539" s="133" t="s">
        <v>131</v>
      </c>
      <c r="J539" s="133" t="s">
        <v>409</v>
      </c>
      <c r="K539" s="133" t="s">
        <v>410</v>
      </c>
    </row>
    <row r="540" spans="3:11" x14ac:dyDescent="0.25">
      <c r="C540" s="220" t="s">
        <v>438</v>
      </c>
      <c r="D540" s="221"/>
      <c r="E540" s="219">
        <f>HLOOKUP(C540,$AH$2:$BU$3,2,0)</f>
        <v>620</v>
      </c>
      <c r="F540" s="97">
        <f t="shared" ref="F540:F574" si="26">D540*E540</f>
        <v>0</v>
      </c>
      <c r="G540" s="161"/>
      <c r="H540" s="142"/>
      <c r="I540" s="130" t="e">
        <f>VLOOKUP(H540,Presupuesto!$B$11:$C$565,2,0)</f>
        <v>#N/A</v>
      </c>
      <c r="J540" s="218" t="s">
        <v>1478</v>
      </c>
      <c r="K540" s="98" t="s">
        <v>393</v>
      </c>
    </row>
    <row r="541" spans="3:11" x14ac:dyDescent="0.25">
      <c r="C541" s="141"/>
      <c r="D541" s="158"/>
      <c r="E541" s="123"/>
      <c r="F541" s="97">
        <f t="shared" si="26"/>
        <v>0</v>
      </c>
      <c r="G541" s="161"/>
      <c r="H541" s="142"/>
      <c r="I541" s="130" t="e">
        <f>VLOOKUP(H541,Presupuesto!$B$11:$C$565,2,0)</f>
        <v>#N/A</v>
      </c>
      <c r="J541" s="98" t="str">
        <f>$J$540</f>
        <v>Desarrollo del Sistema de Educación Superior</v>
      </c>
      <c r="K541" s="98" t="s">
        <v>411</v>
      </c>
    </row>
    <row r="542" spans="3:11" x14ac:dyDescent="0.25">
      <c r="C542" s="141"/>
      <c r="D542" s="158"/>
      <c r="E542" s="123"/>
      <c r="F542" s="97">
        <f t="shared" si="26"/>
        <v>0</v>
      </c>
      <c r="G542" s="161"/>
      <c r="H542" s="142"/>
      <c r="I542" s="130" t="e">
        <f>VLOOKUP(H542,Presupuesto!$B$11:$C$565,2,0)</f>
        <v>#N/A</v>
      </c>
      <c r="J542" s="98" t="str">
        <f t="shared" ref="J542:J574" si="27">$J$540</f>
        <v>Desarrollo del Sistema de Educación Superior</v>
      </c>
      <c r="K542" s="98" t="s">
        <v>411</v>
      </c>
    </row>
    <row r="543" spans="3:11" x14ac:dyDescent="0.25">
      <c r="C543" s="141"/>
      <c r="D543" s="158"/>
      <c r="E543" s="123"/>
      <c r="F543" s="97">
        <f t="shared" si="26"/>
        <v>0</v>
      </c>
      <c r="G543" s="161"/>
      <c r="H543" s="142"/>
      <c r="I543" s="130" t="e">
        <f>VLOOKUP(H543,Presupuesto!$B$11:$C$565,2,0)</f>
        <v>#N/A</v>
      </c>
      <c r="J543" s="98" t="str">
        <f t="shared" si="27"/>
        <v>Desarrollo del Sistema de Educación Superior</v>
      </c>
      <c r="K543" s="98" t="s">
        <v>411</v>
      </c>
    </row>
    <row r="544" spans="3:11" x14ac:dyDescent="0.25">
      <c r="C544" s="141"/>
      <c r="D544" s="158"/>
      <c r="E544" s="123"/>
      <c r="F544" s="97">
        <f t="shared" si="26"/>
        <v>0</v>
      </c>
      <c r="G544" s="161"/>
      <c r="H544" s="142"/>
      <c r="I544" s="130" t="e">
        <f>VLOOKUP(H544,Presupuesto!$B$11:$C$565,2,0)</f>
        <v>#N/A</v>
      </c>
      <c r="J544" s="98" t="str">
        <f t="shared" si="27"/>
        <v>Desarrollo del Sistema de Educación Superior</v>
      </c>
      <c r="K544" s="98" t="s">
        <v>411</v>
      </c>
    </row>
    <row r="545" spans="3:11" x14ac:dyDescent="0.25">
      <c r="C545" s="141"/>
      <c r="D545" s="158"/>
      <c r="E545" s="123"/>
      <c r="F545" s="97">
        <f t="shared" si="26"/>
        <v>0</v>
      </c>
      <c r="G545" s="161"/>
      <c r="H545" s="142"/>
      <c r="I545" s="130" t="e">
        <f>VLOOKUP(H545,Presupuesto!$B$11:$C$565,2,0)</f>
        <v>#N/A</v>
      </c>
      <c r="J545" s="98" t="str">
        <f t="shared" si="27"/>
        <v>Desarrollo del Sistema de Educación Superior</v>
      </c>
      <c r="K545" s="98" t="s">
        <v>400</v>
      </c>
    </row>
    <row r="546" spans="3:11" x14ac:dyDescent="0.25">
      <c r="C546" s="141"/>
      <c r="D546" s="158"/>
      <c r="E546" s="123"/>
      <c r="F546" s="97">
        <f t="shared" si="26"/>
        <v>0</v>
      </c>
      <c r="G546" s="161"/>
      <c r="H546" s="142"/>
      <c r="I546" s="130" t="e">
        <f>VLOOKUP(H546,Presupuesto!$B$11:$C$565,2,0)</f>
        <v>#N/A</v>
      </c>
      <c r="J546" s="98" t="str">
        <f t="shared" si="27"/>
        <v>Desarrollo del Sistema de Educación Superior</v>
      </c>
      <c r="K546" s="98" t="s">
        <v>411</v>
      </c>
    </row>
    <row r="547" spans="3:11" x14ac:dyDescent="0.25">
      <c r="C547" s="141"/>
      <c r="D547" s="158"/>
      <c r="E547" s="123"/>
      <c r="F547" s="97">
        <f t="shared" si="26"/>
        <v>0</v>
      </c>
      <c r="G547" s="161"/>
      <c r="H547" s="142"/>
      <c r="I547" s="130" t="e">
        <f>VLOOKUP(H547,Presupuesto!$B$11:$C$565,2,0)</f>
        <v>#N/A</v>
      </c>
      <c r="J547" s="98" t="str">
        <f t="shared" si="27"/>
        <v>Desarrollo del Sistema de Educación Superior</v>
      </c>
      <c r="K547" s="98" t="s">
        <v>411</v>
      </c>
    </row>
    <row r="548" spans="3:11" x14ac:dyDescent="0.25">
      <c r="C548" s="141"/>
      <c r="D548" s="158"/>
      <c r="E548" s="123"/>
      <c r="F548" s="97">
        <f t="shared" si="26"/>
        <v>0</v>
      </c>
      <c r="G548" s="161"/>
      <c r="H548" s="142"/>
      <c r="I548" s="130" t="e">
        <f>VLOOKUP(H548,Presupuesto!$B$11:$C$565,2,0)</f>
        <v>#N/A</v>
      </c>
      <c r="J548" s="98" t="str">
        <f t="shared" si="27"/>
        <v>Desarrollo del Sistema de Educación Superior</v>
      </c>
      <c r="K548" s="98" t="s">
        <v>411</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411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x14ac:dyDescent="0.25">
      <c r="C562" s="143"/>
      <c r="D562" s="151"/>
      <c r="E562" s="118"/>
      <c r="F562" s="97">
        <f t="shared" si="26"/>
        <v>0</v>
      </c>
      <c r="G562" s="161"/>
      <c r="H562" s="144"/>
      <c r="I562" s="130" t="e">
        <f>VLOOKUP(H562,Presupuesto!$B$11:$C$565,2,0)</f>
        <v>#N/A</v>
      </c>
      <c r="J562" s="98" t="str">
        <f t="shared" si="27"/>
        <v>Desarrollo del Sistema de Educación Superior</v>
      </c>
      <c r="K562" s="98" t="s">
        <v>411</v>
      </c>
    </row>
    <row r="563" spans="3:11" x14ac:dyDescent="0.25">
      <c r="C563" s="143"/>
      <c r="D563" s="151"/>
      <c r="E563" s="118"/>
      <c r="F563" s="97">
        <f t="shared" si="26"/>
        <v>0</v>
      </c>
      <c r="G563" s="161"/>
      <c r="H563" s="144"/>
      <c r="I563" s="130" t="e">
        <f>VLOOKUP(H563,Presupuesto!$B$11:$C$565,2,0)</f>
        <v>#N/A</v>
      </c>
      <c r="J563" s="98" t="str">
        <f t="shared" si="27"/>
        <v>Desarrollo del Sistema de Educación Superior</v>
      </c>
      <c r="K563" s="98" t="s">
        <v>411</v>
      </c>
    </row>
    <row r="564" spans="3:11" x14ac:dyDescent="0.25">
      <c r="C564" s="143"/>
      <c r="D564" s="151"/>
      <c r="E564" s="118"/>
      <c r="F564" s="97">
        <f t="shared" si="26"/>
        <v>0</v>
      </c>
      <c r="G564" s="161"/>
      <c r="H564" s="144"/>
      <c r="I564" s="130" t="e">
        <f>VLOOKUP(H564,Presupuesto!$B$11:$C$565,2,0)</f>
        <v>#N/A</v>
      </c>
      <c r="J564" s="98" t="str">
        <f t="shared" si="27"/>
        <v>Desarrollo del Sistema de Educación Superior</v>
      </c>
      <c r="K564" s="98" t="s">
        <v>411</v>
      </c>
    </row>
    <row r="565" spans="3:11" x14ac:dyDescent="0.25">
      <c r="C565" s="143"/>
      <c r="D565" s="151"/>
      <c r="E565" s="118"/>
      <c r="F565" s="97">
        <f t="shared" si="26"/>
        <v>0</v>
      </c>
      <c r="G565" s="161"/>
      <c r="H565" s="144"/>
      <c r="I565" s="130" t="e">
        <f>VLOOKUP(H565,Presupuesto!$B$11:$C$565,2,0)</f>
        <v>#N/A</v>
      </c>
      <c r="J565" s="98" t="str">
        <f t="shared" si="27"/>
        <v>Desarrollo del Sistema de Educación Superior</v>
      </c>
      <c r="K565" s="98" t="s">
        <v>411</v>
      </c>
    </row>
    <row r="566" spans="3:11" x14ac:dyDescent="0.25">
      <c r="C566" s="143"/>
      <c r="D566" s="151"/>
      <c r="E566" s="118"/>
      <c r="F566" s="97">
        <f t="shared" si="26"/>
        <v>0</v>
      </c>
      <c r="G566" s="161"/>
      <c r="H566" s="144"/>
      <c r="I566" s="130" t="e">
        <f>VLOOKUP(H566,Presupuesto!$B$11:$C$565,2,0)</f>
        <v>#N/A</v>
      </c>
      <c r="J566" s="98" t="str">
        <f t="shared" si="27"/>
        <v>Desarrollo del Sistema de Educación Superior</v>
      </c>
      <c r="K566" s="98" t="s">
        <v>411</v>
      </c>
    </row>
    <row r="567" spans="3:11" x14ac:dyDescent="0.25">
      <c r="C567" s="143"/>
      <c r="D567" s="151"/>
      <c r="E567" s="118"/>
      <c r="F567" s="97">
        <f t="shared" si="26"/>
        <v>0</v>
      </c>
      <c r="G567" s="161"/>
      <c r="H567" s="144"/>
      <c r="I567" s="130" t="e">
        <f>VLOOKUP(H567,Presupuesto!$B$11:$C$565,2,0)</f>
        <v>#N/A</v>
      </c>
      <c r="J567" s="98" t="str">
        <f t="shared" si="27"/>
        <v>Desarrollo del Sistema de Educación Superior</v>
      </c>
      <c r="K567" s="98" t="s">
        <v>411</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x14ac:dyDescent="0.25">
      <c r="C570" s="145"/>
      <c r="D570" s="151"/>
      <c r="E570" s="118"/>
      <c r="F570" s="97">
        <f t="shared" si="26"/>
        <v>0</v>
      </c>
      <c r="G570" s="161"/>
      <c r="H570" s="146"/>
      <c r="I570" s="130" t="e">
        <f>VLOOKUP(H570,Presupuesto!$B$11:$C$565,2,0)</f>
        <v>#N/A</v>
      </c>
      <c r="J570" s="98" t="str">
        <f t="shared" si="27"/>
        <v>Desarrollo del Sistema de Educación Superior</v>
      </c>
      <c r="K570" s="98" t="s">
        <v>402</v>
      </c>
    </row>
    <row r="571" spans="3:11" x14ac:dyDescent="0.25">
      <c r="C571" s="145"/>
      <c r="D571" s="151"/>
      <c r="E571" s="118"/>
      <c r="F571" s="97">
        <f t="shared" si="26"/>
        <v>0</v>
      </c>
      <c r="G571" s="161"/>
      <c r="H571" s="146"/>
      <c r="I571" s="130" t="e">
        <f>VLOOKUP(H571,Presupuesto!$B$11:$C$565,2,0)</f>
        <v>#N/A</v>
      </c>
      <c r="J571" s="98" t="str">
        <f t="shared" si="27"/>
        <v>Desarrollo del Sistema de Educación Superior</v>
      </c>
      <c r="K571" s="98" t="s">
        <v>411</v>
      </c>
    </row>
    <row r="572" spans="3:11" x14ac:dyDescent="0.25">
      <c r="C572" s="145"/>
      <c r="D572" s="151"/>
      <c r="E572" s="118"/>
      <c r="F572" s="97">
        <f t="shared" si="26"/>
        <v>0</v>
      </c>
      <c r="G572" s="161"/>
      <c r="H572" s="146"/>
      <c r="I572" s="130" t="e">
        <f>VLOOKUP(H572,Presupuesto!$B$11:$C$565,2,0)</f>
        <v>#N/A</v>
      </c>
      <c r="J572" s="98" t="str">
        <f t="shared" si="27"/>
        <v>Desarrollo del Sistema de Educación Superior</v>
      </c>
      <c r="K572" s="98" t="s">
        <v>411</v>
      </c>
    </row>
    <row r="573" spans="3:11" x14ac:dyDescent="0.25">
      <c r="C573" s="145"/>
      <c r="D573" s="151"/>
      <c r="E573" s="118"/>
      <c r="F573" s="97">
        <f t="shared" si="26"/>
        <v>0</v>
      </c>
      <c r="G573" s="161"/>
      <c r="H573" s="146"/>
      <c r="I573" s="130" t="e">
        <f>VLOOKUP(H573,Presupuesto!$B$11:$C$565,2,0)</f>
        <v>#N/A</v>
      </c>
      <c r="J573" s="98" t="str">
        <f t="shared" si="27"/>
        <v>Desarrollo del Sistema de Educación Superior</v>
      </c>
      <c r="K573" s="98" t="s">
        <v>411</v>
      </c>
    </row>
    <row r="574" spans="3:11" ht="15.75" thickBot="1" x14ac:dyDescent="0.3">
      <c r="C574" s="147"/>
      <c r="D574" s="159"/>
      <c r="E574" s="103"/>
      <c r="F574" s="105">
        <f t="shared" si="26"/>
        <v>0</v>
      </c>
      <c r="G574" s="162"/>
      <c r="H574" s="148"/>
      <c r="I574" s="132" t="e">
        <f>VLOOKUP(H574,Presupuesto!$B$11:$C$565,2,0)</f>
        <v>#N/A</v>
      </c>
      <c r="J574" s="106" t="str">
        <f t="shared" si="27"/>
        <v>Desarrollo del Sistema de Educación Superior</v>
      </c>
      <c r="K574" s="124" t="s">
        <v>393</v>
      </c>
    </row>
    <row r="576" spans="3:11" ht="15.75" thickBot="1" x14ac:dyDescent="0.3"/>
    <row r="577" spans="3:11" ht="15.75" thickBot="1" x14ac:dyDescent="0.3">
      <c r="C577" s="157" t="s">
        <v>53</v>
      </c>
      <c r="D577" s="373">
        <f>SUM(F584:F618)</f>
        <v>0</v>
      </c>
      <c r="F577" s="70"/>
      <c r="G577" s="79"/>
      <c r="H577" s="70"/>
      <c r="I577" s="70"/>
    </row>
    <row r="578" spans="3:11" x14ac:dyDescent="0.25">
      <c r="C578" s="70"/>
      <c r="D578" s="31"/>
      <c r="E578" s="93"/>
      <c r="F578" s="93"/>
      <c r="G578" s="93"/>
      <c r="H578" s="76"/>
      <c r="I578" s="76"/>
      <c r="J578" s="76"/>
      <c r="K578" s="112"/>
    </row>
    <row r="579" spans="3:11" x14ac:dyDescent="0.25">
      <c r="C579" s="70"/>
      <c r="D579" s="31"/>
      <c r="E579" s="93"/>
      <c r="F579" s="93"/>
      <c r="G579" s="93"/>
      <c r="H579" s="76"/>
      <c r="I579" s="76"/>
      <c r="J579" s="76"/>
      <c r="K579" s="112"/>
    </row>
    <row r="580" spans="3:11" ht="15.75" x14ac:dyDescent="0.25">
      <c r="C580" s="202" t="s">
        <v>391</v>
      </c>
      <c r="D580" s="369"/>
      <c r="E580" s="93"/>
      <c r="F580" s="93"/>
      <c r="G580" s="93"/>
      <c r="H580" s="76"/>
      <c r="I580" s="76"/>
      <c r="J580" s="76"/>
      <c r="K580" s="112"/>
    </row>
    <row r="581" spans="3:11" ht="18.75" x14ac:dyDescent="0.25">
      <c r="C581" s="210" t="e">
        <f>IFERROR(VLOOKUP(D580,'1. Desarrollo e Innov. Curricu.'!$F:$G,2,FALSE),IFERROR(VLOOKUP(D580,'2. Investigación Científica'!$F:$G,2,FALSE),IFERROR(VLOOKUP(D580,'3. Vinculación Univ. Sociedad'!$F:$G,2,FALSE),IFERROR(VLOOKUP(D580,'4. Docencia y Profesorado Univ.'!$F:$G,2,FALSE),IFERROR(VLOOKUP(D580,'5. Estudiantes y Graduados'!$F:$G,2,FALSE),IFERROR(VLOOKUP(D580,'11. Gestion Administrativa'!$F:$G,2,FALSE),IFERROR(VLOOKUP(D580,'13. Gestión Académica'!$F:$G,2,FALSE),IFERROR(VLOOKUP(D580,'9. Asegura. de la Calid. y M'!$F:$G,2,FALSE),IFERROR(VLOOKUP(D580,'6. Gestión del Conocimiento'!$F:$G,2,FALSE),IFERROR(VLOOKUP(D580,'15. Gobernabilidad y Proceso...'!$F:$G,2,FALSE),IFERROR(VLOOKUP(D580,'12. Gestión del Talento Humano'!$F:$G,2,FALSE),IFERROR(VLOOKUP(D580,'14. Internacional... de la E.S.'!$F:$G,2,FALSE),IFERROR(VLOOKUP(D580,'10. Posgrado'!$F:$G,2,FALSE),IFERROR(VLOOKUP(D580,'17. Gestión TIC'!$F:$G,2,FALSE),IFERROR(VLOOKUP(D580,'16. Desa. del Sistema Educ.Sup.'!$F:$G,2,FALSE),IFERROR(VLOOKUP(D580,'8. Cultura de Inno. Insti...'!$F:$G,2,FALSE),VLOOKUP(D580,'7. Lo Esencial de la Reforma U.'!$F:$G,2,0)))))))))))))))))</f>
        <v>#N/A</v>
      </c>
      <c r="D581" s="31"/>
      <c r="E581" s="93"/>
      <c r="F581" s="93"/>
      <c r="G581" s="93"/>
      <c r="H581" s="76"/>
      <c r="I581" s="76"/>
      <c r="J581" s="76"/>
      <c r="K581" s="112"/>
    </row>
    <row r="582" spans="3:11" ht="15.75" thickBot="1" x14ac:dyDescent="0.3">
      <c r="F582" s="93"/>
      <c r="G582" s="76"/>
      <c r="H582" s="76"/>
      <c r="I582" s="76"/>
    </row>
    <row r="583" spans="3:11" ht="30.75" thickBot="1" x14ac:dyDescent="0.3">
      <c r="C583" s="129" t="s">
        <v>44</v>
      </c>
      <c r="D583" s="129" t="s">
        <v>55</v>
      </c>
      <c r="E583" s="136" t="s">
        <v>57</v>
      </c>
      <c r="F583" s="135" t="s">
        <v>27</v>
      </c>
      <c r="G583" s="133" t="s">
        <v>130</v>
      </c>
      <c r="H583" s="136" t="s">
        <v>46</v>
      </c>
      <c r="I583" s="133" t="s">
        <v>131</v>
      </c>
      <c r="J583" s="133" t="s">
        <v>409</v>
      </c>
      <c r="K583" s="133" t="s">
        <v>410</v>
      </c>
    </row>
    <row r="584" spans="3:11" x14ac:dyDescent="0.25">
      <c r="C584" s="220" t="s">
        <v>438</v>
      </c>
      <c r="D584" s="221"/>
      <c r="E584" s="219">
        <f>HLOOKUP(C584,$AH$2:$BU$3,2,0)</f>
        <v>620</v>
      </c>
      <c r="F584" s="97">
        <f t="shared" ref="F584:F618" si="28">D584*E584</f>
        <v>0</v>
      </c>
      <c r="G584" s="161"/>
      <c r="H584" s="142"/>
      <c r="I584" s="130" t="e">
        <f>VLOOKUP(H584,Presupuesto!$B$11:$C$565,2,0)</f>
        <v>#N/A</v>
      </c>
      <c r="J584" s="218" t="s">
        <v>1478</v>
      </c>
      <c r="K584" s="98" t="s">
        <v>393</v>
      </c>
    </row>
    <row r="585" spans="3:11" x14ac:dyDescent="0.25">
      <c r="C585" s="141"/>
      <c r="D585" s="158"/>
      <c r="E585" s="123"/>
      <c r="F585" s="97">
        <f t="shared" si="28"/>
        <v>0</v>
      </c>
      <c r="G585" s="161"/>
      <c r="H585" s="142"/>
      <c r="I585" s="130" t="e">
        <f>VLOOKUP(H585,Presupuesto!$B$11:$C$565,2,0)</f>
        <v>#N/A</v>
      </c>
      <c r="J585" s="98" t="str">
        <f>$J$584</f>
        <v>Desarrollo del Sistema de Educación Superior</v>
      </c>
      <c r="K585" s="98" t="s">
        <v>411</v>
      </c>
    </row>
    <row r="586" spans="3:11" x14ac:dyDescent="0.25">
      <c r="C586" s="141"/>
      <c r="D586" s="158"/>
      <c r="E586" s="123"/>
      <c r="F586" s="97">
        <f t="shared" si="28"/>
        <v>0</v>
      </c>
      <c r="G586" s="161"/>
      <c r="H586" s="142"/>
      <c r="I586" s="130" t="e">
        <f>VLOOKUP(H586,Presupuesto!$B$11:$C$565,2,0)</f>
        <v>#N/A</v>
      </c>
      <c r="J586" s="98" t="str">
        <f t="shared" ref="J586:J618" si="29">$J$584</f>
        <v>Desarrollo del Sistema de Educación Superior</v>
      </c>
      <c r="K586" s="98" t="s">
        <v>411</v>
      </c>
    </row>
    <row r="587" spans="3:11" x14ac:dyDescent="0.25">
      <c r="C587" s="141"/>
      <c r="D587" s="158"/>
      <c r="E587" s="123"/>
      <c r="F587" s="97">
        <f t="shared" si="28"/>
        <v>0</v>
      </c>
      <c r="G587" s="161"/>
      <c r="H587" s="142"/>
      <c r="I587" s="130" t="e">
        <f>VLOOKUP(H587,Presupuesto!$B$11:$C$565,2,0)</f>
        <v>#N/A</v>
      </c>
      <c r="J587" s="98" t="str">
        <f t="shared" si="29"/>
        <v>Desarrollo del Sistema de Educación Superior</v>
      </c>
      <c r="K587" s="98" t="s">
        <v>411</v>
      </c>
    </row>
    <row r="588" spans="3:11" x14ac:dyDescent="0.25">
      <c r="C588" s="141"/>
      <c r="D588" s="158"/>
      <c r="E588" s="123"/>
      <c r="F588" s="97">
        <f t="shared" si="28"/>
        <v>0</v>
      </c>
      <c r="G588" s="161"/>
      <c r="H588" s="142"/>
      <c r="I588" s="130" t="e">
        <f>VLOOKUP(H588,Presupuesto!$B$11:$C$565,2,0)</f>
        <v>#N/A</v>
      </c>
      <c r="J588" s="98" t="str">
        <f t="shared" si="29"/>
        <v>Desarrollo del Sistema de Educación Superior</v>
      </c>
      <c r="K588" s="98" t="s">
        <v>411</v>
      </c>
    </row>
    <row r="589" spans="3:11" x14ac:dyDescent="0.25">
      <c r="C589" s="141"/>
      <c r="D589" s="158"/>
      <c r="E589" s="123"/>
      <c r="F589" s="97">
        <f t="shared" si="28"/>
        <v>0</v>
      </c>
      <c r="G589" s="161"/>
      <c r="H589" s="142"/>
      <c r="I589" s="130" t="e">
        <f>VLOOKUP(H589,Presupuesto!$B$11:$C$565,2,0)</f>
        <v>#N/A</v>
      </c>
      <c r="J589" s="98" t="str">
        <f t="shared" si="29"/>
        <v>Desarrollo del Sistema de Educación Superior</v>
      </c>
      <c r="K589" s="98" t="s">
        <v>400</v>
      </c>
    </row>
    <row r="590" spans="3:11" x14ac:dyDescent="0.25">
      <c r="C590" s="141"/>
      <c r="D590" s="158"/>
      <c r="E590" s="123"/>
      <c r="F590" s="97">
        <f t="shared" si="28"/>
        <v>0</v>
      </c>
      <c r="G590" s="161"/>
      <c r="H590" s="142"/>
      <c r="I590" s="130" t="e">
        <f>VLOOKUP(H590,Presupuesto!$B$11:$C$565,2,0)</f>
        <v>#N/A</v>
      </c>
      <c r="J590" s="98" t="str">
        <f t="shared" si="29"/>
        <v>Desarrollo del Sistema de Educación Superior</v>
      </c>
      <c r="K590" s="98" t="s">
        <v>411</v>
      </c>
    </row>
    <row r="591" spans="3:11" x14ac:dyDescent="0.25">
      <c r="C591" s="141"/>
      <c r="D591" s="158"/>
      <c r="E591" s="123"/>
      <c r="F591" s="97">
        <f t="shared" si="28"/>
        <v>0</v>
      </c>
      <c r="G591" s="161"/>
      <c r="H591" s="142"/>
      <c r="I591" s="130" t="e">
        <f>VLOOKUP(H591,Presupuesto!$B$11:$C$565,2,0)</f>
        <v>#N/A</v>
      </c>
      <c r="J591" s="98" t="str">
        <f t="shared" si="29"/>
        <v>Desarrollo del Sistema de Educación Superior</v>
      </c>
      <c r="K591" s="98" t="s">
        <v>411</v>
      </c>
    </row>
    <row r="592" spans="3:11" x14ac:dyDescent="0.25">
      <c r="C592" s="141"/>
      <c r="D592" s="158"/>
      <c r="E592" s="123"/>
      <c r="F592" s="97">
        <f t="shared" si="28"/>
        <v>0</v>
      </c>
      <c r="G592" s="161"/>
      <c r="H592" s="142"/>
      <c r="I592" s="130" t="e">
        <f>VLOOKUP(H592,Presupuesto!$B$11:$C$565,2,0)</f>
        <v>#N/A</v>
      </c>
      <c r="J592" s="98" t="str">
        <f t="shared" si="29"/>
        <v>Desarrollo del Sistema de Educación Superior</v>
      </c>
      <c r="K592" s="98" t="s">
        <v>411</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411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x14ac:dyDescent="0.25">
      <c r="C606" s="143"/>
      <c r="D606" s="151"/>
      <c r="E606" s="118"/>
      <c r="F606" s="97">
        <f t="shared" si="28"/>
        <v>0</v>
      </c>
      <c r="G606" s="161"/>
      <c r="H606" s="144"/>
      <c r="I606" s="130" t="e">
        <f>VLOOKUP(H606,Presupuesto!$B$11:$C$565,2,0)</f>
        <v>#N/A</v>
      </c>
      <c r="J606" s="98" t="str">
        <f t="shared" si="29"/>
        <v>Desarrollo del Sistema de Educación Superior</v>
      </c>
      <c r="K606" s="98" t="s">
        <v>411</v>
      </c>
    </row>
    <row r="607" spans="3:11" x14ac:dyDescent="0.25">
      <c r="C607" s="143"/>
      <c r="D607" s="151"/>
      <c r="E607" s="118"/>
      <c r="F607" s="97">
        <f t="shared" si="28"/>
        <v>0</v>
      </c>
      <c r="G607" s="161"/>
      <c r="H607" s="144"/>
      <c r="I607" s="130" t="e">
        <f>VLOOKUP(H607,Presupuesto!$B$11:$C$565,2,0)</f>
        <v>#N/A</v>
      </c>
      <c r="J607" s="98" t="str">
        <f t="shared" si="29"/>
        <v>Desarrollo del Sistema de Educación Superior</v>
      </c>
      <c r="K607" s="98" t="s">
        <v>411</v>
      </c>
    </row>
    <row r="608" spans="3:11" x14ac:dyDescent="0.25">
      <c r="C608" s="143"/>
      <c r="D608" s="151"/>
      <c r="E608" s="118"/>
      <c r="F608" s="97">
        <f t="shared" si="28"/>
        <v>0</v>
      </c>
      <c r="G608" s="161"/>
      <c r="H608" s="144"/>
      <c r="I608" s="130" t="e">
        <f>VLOOKUP(H608,Presupuesto!$B$11:$C$565,2,0)</f>
        <v>#N/A</v>
      </c>
      <c r="J608" s="98" t="str">
        <f t="shared" si="29"/>
        <v>Desarrollo del Sistema de Educación Superior</v>
      </c>
      <c r="K608" s="98" t="s">
        <v>411</v>
      </c>
    </row>
    <row r="609" spans="3:11" x14ac:dyDescent="0.25">
      <c r="C609" s="143"/>
      <c r="D609" s="151"/>
      <c r="E609" s="118"/>
      <c r="F609" s="97">
        <f t="shared" si="28"/>
        <v>0</v>
      </c>
      <c r="G609" s="161"/>
      <c r="H609" s="144"/>
      <c r="I609" s="130" t="e">
        <f>VLOOKUP(H609,Presupuesto!$B$11:$C$565,2,0)</f>
        <v>#N/A</v>
      </c>
      <c r="J609" s="98" t="str">
        <f t="shared" si="29"/>
        <v>Desarrollo del Sistema de Educación Superior</v>
      </c>
      <c r="K609" s="98" t="s">
        <v>411</v>
      </c>
    </row>
    <row r="610" spans="3:11" x14ac:dyDescent="0.25">
      <c r="C610" s="143"/>
      <c r="D610" s="151"/>
      <c r="E610" s="118"/>
      <c r="F610" s="97">
        <f t="shared" si="28"/>
        <v>0</v>
      </c>
      <c r="G610" s="161"/>
      <c r="H610" s="144"/>
      <c r="I610" s="130" t="e">
        <f>VLOOKUP(H610,Presupuesto!$B$11:$C$565,2,0)</f>
        <v>#N/A</v>
      </c>
      <c r="J610" s="98" t="str">
        <f t="shared" si="29"/>
        <v>Desarrollo del Sistema de Educación Superior</v>
      </c>
      <c r="K610" s="98" t="s">
        <v>411</v>
      </c>
    </row>
    <row r="611" spans="3:11" x14ac:dyDescent="0.25">
      <c r="C611" s="143"/>
      <c r="D611" s="151"/>
      <c r="E611" s="118"/>
      <c r="F611" s="97">
        <f t="shared" si="28"/>
        <v>0</v>
      </c>
      <c r="G611" s="161"/>
      <c r="H611" s="144"/>
      <c r="I611" s="130" t="e">
        <f>VLOOKUP(H611,Presupuesto!$B$11:$C$565,2,0)</f>
        <v>#N/A</v>
      </c>
      <c r="J611" s="98" t="str">
        <f t="shared" si="29"/>
        <v>Desarrollo del Sistema de Educación Superior</v>
      </c>
      <c r="K611" s="98" t="s">
        <v>411</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x14ac:dyDescent="0.25">
      <c r="C614" s="145"/>
      <c r="D614" s="151"/>
      <c r="E614" s="118"/>
      <c r="F614" s="97">
        <f t="shared" si="28"/>
        <v>0</v>
      </c>
      <c r="G614" s="161"/>
      <c r="H614" s="146"/>
      <c r="I614" s="130" t="e">
        <f>VLOOKUP(H614,Presupuesto!$B$11:$C$565,2,0)</f>
        <v>#N/A</v>
      </c>
      <c r="J614" s="98" t="str">
        <f t="shared" si="29"/>
        <v>Desarrollo del Sistema de Educación Superior</v>
      </c>
      <c r="K614" s="98" t="s">
        <v>402</v>
      </c>
    </row>
    <row r="615" spans="3:11" x14ac:dyDescent="0.25">
      <c r="C615" s="145"/>
      <c r="D615" s="151"/>
      <c r="E615" s="118"/>
      <c r="F615" s="97">
        <f t="shared" si="28"/>
        <v>0</v>
      </c>
      <c r="G615" s="161"/>
      <c r="H615" s="146"/>
      <c r="I615" s="130" t="e">
        <f>VLOOKUP(H615,Presupuesto!$B$11:$C$565,2,0)</f>
        <v>#N/A</v>
      </c>
      <c r="J615" s="98" t="str">
        <f t="shared" si="29"/>
        <v>Desarrollo del Sistema de Educación Superior</v>
      </c>
      <c r="K615" s="98" t="s">
        <v>411</v>
      </c>
    </row>
    <row r="616" spans="3:11" x14ac:dyDescent="0.25">
      <c r="C616" s="145"/>
      <c r="D616" s="151"/>
      <c r="E616" s="118"/>
      <c r="F616" s="97">
        <f t="shared" si="28"/>
        <v>0</v>
      </c>
      <c r="G616" s="161"/>
      <c r="H616" s="146"/>
      <c r="I616" s="130" t="e">
        <f>VLOOKUP(H616,Presupuesto!$B$11:$C$565,2,0)</f>
        <v>#N/A</v>
      </c>
      <c r="J616" s="98" t="str">
        <f t="shared" si="29"/>
        <v>Desarrollo del Sistema de Educación Superior</v>
      </c>
      <c r="K616" s="98" t="s">
        <v>411</v>
      </c>
    </row>
    <row r="617" spans="3:11" x14ac:dyDescent="0.25">
      <c r="C617" s="145"/>
      <c r="D617" s="151"/>
      <c r="E617" s="118"/>
      <c r="F617" s="97">
        <f t="shared" si="28"/>
        <v>0</v>
      </c>
      <c r="G617" s="161"/>
      <c r="H617" s="146"/>
      <c r="I617" s="130" t="e">
        <f>VLOOKUP(H617,Presupuesto!$B$11:$C$565,2,0)</f>
        <v>#N/A</v>
      </c>
      <c r="J617" s="98" t="str">
        <f t="shared" si="29"/>
        <v>Desarrollo del Sistema de Educación Superior</v>
      </c>
      <c r="K617" s="98" t="s">
        <v>411</v>
      </c>
    </row>
    <row r="618" spans="3:11" ht="15.75" thickBot="1" x14ac:dyDescent="0.3">
      <c r="C618" s="147"/>
      <c r="D618" s="159"/>
      <c r="E618" s="103"/>
      <c r="F618" s="105">
        <f t="shared" si="28"/>
        <v>0</v>
      </c>
      <c r="G618" s="162"/>
      <c r="H618" s="148"/>
      <c r="I618" s="132" t="e">
        <f>VLOOKUP(H618,Presupuesto!$B$11:$C$565,2,0)</f>
        <v>#N/A</v>
      </c>
      <c r="J618" s="106" t="str">
        <f t="shared" si="29"/>
        <v>Desarrollo del Sistema de Educación Superior</v>
      </c>
      <c r="K618" s="124" t="s">
        <v>393</v>
      </c>
    </row>
    <row r="620" spans="3:11" ht="15.75" thickBot="1" x14ac:dyDescent="0.3">
      <c r="F620" s="90"/>
      <c r="G620" s="89"/>
      <c r="H620" s="90"/>
      <c r="I620" s="90"/>
    </row>
    <row r="621" spans="3:11" ht="15.75" thickBot="1" x14ac:dyDescent="0.3">
      <c r="C621" s="157" t="s">
        <v>53</v>
      </c>
      <c r="D621" s="373">
        <f>SUM(F628:F662)</f>
        <v>0</v>
      </c>
      <c r="F621" s="70"/>
      <c r="G621" s="79"/>
      <c r="H621" s="70"/>
      <c r="I621" s="70"/>
    </row>
    <row r="622" spans="3:11" x14ac:dyDescent="0.25">
      <c r="C622" s="70"/>
      <c r="D622" s="31"/>
      <c r="E622" s="93"/>
      <c r="F622" s="93"/>
      <c r="G622" s="93"/>
      <c r="H622" s="76"/>
      <c r="I622" s="76"/>
      <c r="J622" s="76"/>
      <c r="K622" s="112"/>
    </row>
    <row r="623" spans="3:11" x14ac:dyDescent="0.25">
      <c r="C623" s="70"/>
      <c r="D623" s="31"/>
      <c r="E623" s="93"/>
      <c r="F623" s="93"/>
      <c r="G623" s="93"/>
      <c r="H623" s="76"/>
      <c r="I623" s="76"/>
      <c r="J623" s="76"/>
      <c r="K623" s="112"/>
    </row>
    <row r="624" spans="3:11" ht="15.75" x14ac:dyDescent="0.25">
      <c r="C624" s="202" t="s">
        <v>391</v>
      </c>
      <c r="D624" s="369"/>
      <c r="E624" s="93"/>
      <c r="F624" s="93"/>
      <c r="G624" s="93"/>
      <c r="H624" s="76"/>
      <c r="I624" s="76"/>
      <c r="J624" s="76"/>
      <c r="K624" s="112"/>
    </row>
    <row r="625" spans="3:11" ht="18.75" x14ac:dyDescent="0.25">
      <c r="C625" s="210" t="e">
        <f>IFERROR(VLOOKUP(D624,'1. Desarrollo e Innov. Curricu.'!$F:$G,2,FALSE),IFERROR(VLOOKUP(D624,'2. Investigación Científica'!$F:$G,2,FALSE),IFERROR(VLOOKUP(D624,'3. Vinculación Univ. Sociedad'!$F:$G,2,FALSE),IFERROR(VLOOKUP(D624,'4. Docencia y Profesorado Univ.'!$F:$G,2,FALSE),IFERROR(VLOOKUP(D624,'5. Estudiantes y Graduados'!$F:$G,2,FALSE),IFERROR(VLOOKUP(D624,'11. Gestion Administrativa'!$F:$G,2,FALSE),IFERROR(VLOOKUP(D624,'13. Gestión Académica'!$F:$G,2,FALSE),IFERROR(VLOOKUP(D624,'9. Asegura. de la Calid. y M'!$F:$G,2,FALSE),IFERROR(VLOOKUP(D624,'6. Gestión del Conocimiento'!$F:$G,2,FALSE),IFERROR(VLOOKUP(D624,'15. Gobernabilidad y Proceso...'!$F:$G,2,FALSE),IFERROR(VLOOKUP(D624,'12. Gestión del Talento Humano'!$F:$G,2,FALSE),IFERROR(VLOOKUP(D624,'14. Internacional... de la E.S.'!$F:$G,2,FALSE),IFERROR(VLOOKUP(D624,'10. Posgrado'!$F:$G,2,FALSE),IFERROR(VLOOKUP(D624,'17. Gestión TIC'!$F:$G,2,FALSE),IFERROR(VLOOKUP(D624,'16. Desa. del Sistema Educ.Sup.'!$F:$G,2,FALSE),IFERROR(VLOOKUP(D624,'8. Cultura de Inno. Insti...'!$F:$G,2,FALSE),VLOOKUP(D624,'7. Lo Esencial de la Reforma U.'!$F:$G,2,0)))))))))))))))))</f>
        <v>#N/A</v>
      </c>
      <c r="D625" s="31"/>
      <c r="E625" s="93"/>
      <c r="F625" s="93"/>
      <c r="G625" s="93"/>
      <c r="H625" s="76"/>
      <c r="I625" s="76"/>
      <c r="J625" s="76"/>
      <c r="K625" s="112"/>
    </row>
    <row r="626" spans="3:11" ht="15.75" thickBot="1" x14ac:dyDescent="0.3">
      <c r="F626" s="93"/>
      <c r="G626" s="76"/>
      <c r="H626" s="76"/>
      <c r="I626" s="76"/>
    </row>
    <row r="627" spans="3:11" ht="30.75" thickBot="1" x14ac:dyDescent="0.3">
      <c r="C627" s="129" t="s">
        <v>44</v>
      </c>
      <c r="D627" s="129" t="s">
        <v>55</v>
      </c>
      <c r="E627" s="136" t="s">
        <v>57</v>
      </c>
      <c r="F627" s="135" t="s">
        <v>27</v>
      </c>
      <c r="G627" s="133" t="s">
        <v>130</v>
      </c>
      <c r="H627" s="136" t="s">
        <v>46</v>
      </c>
      <c r="I627" s="133" t="s">
        <v>131</v>
      </c>
      <c r="J627" s="133" t="s">
        <v>409</v>
      </c>
      <c r="K627" s="133" t="s">
        <v>410</v>
      </c>
    </row>
    <row r="628" spans="3:11" x14ac:dyDescent="0.25">
      <c r="C628" s="220" t="s">
        <v>438</v>
      </c>
      <c r="D628" s="221"/>
      <c r="E628" s="219">
        <f>HLOOKUP(C628,$AH$2:$BU$3,2,0)</f>
        <v>620</v>
      </c>
      <c r="F628" s="97">
        <f t="shared" ref="F628:F662" si="30">D628*E628</f>
        <v>0</v>
      </c>
      <c r="G628" s="161"/>
      <c r="H628" s="142"/>
      <c r="I628" s="130" t="e">
        <f>VLOOKUP(H628,Presupuesto!$B$11:$C$565,2,0)</f>
        <v>#N/A</v>
      </c>
      <c r="J628" s="218" t="s">
        <v>1478</v>
      </c>
      <c r="K628" s="98" t="s">
        <v>393</v>
      </c>
    </row>
    <row r="629" spans="3:11" x14ac:dyDescent="0.25">
      <c r="C629" s="141"/>
      <c r="D629" s="158"/>
      <c r="E629" s="123"/>
      <c r="F629" s="97">
        <f t="shared" si="30"/>
        <v>0</v>
      </c>
      <c r="G629" s="161"/>
      <c r="H629" s="142"/>
      <c r="I629" s="130" t="e">
        <f>VLOOKUP(H629,Presupuesto!$B$11:$C$565,2,0)</f>
        <v>#N/A</v>
      </c>
      <c r="J629" s="98" t="str">
        <f>$J$628</f>
        <v>Desarrollo del Sistema de Educación Superior</v>
      </c>
      <c r="K629" s="98" t="s">
        <v>411</v>
      </c>
    </row>
    <row r="630" spans="3:11" x14ac:dyDescent="0.25">
      <c r="C630" s="141"/>
      <c r="D630" s="158"/>
      <c r="E630" s="123"/>
      <c r="F630" s="97">
        <f t="shared" si="30"/>
        <v>0</v>
      </c>
      <c r="G630" s="161"/>
      <c r="H630" s="142"/>
      <c r="I630" s="130" t="e">
        <f>VLOOKUP(H630,Presupuesto!$B$11:$C$565,2,0)</f>
        <v>#N/A</v>
      </c>
      <c r="J630" s="98" t="str">
        <f t="shared" ref="J630:J662" si="31">$J$628</f>
        <v>Desarrollo del Sistema de Educación Superior</v>
      </c>
      <c r="K630" s="98" t="s">
        <v>411</v>
      </c>
    </row>
    <row r="631" spans="3:11" x14ac:dyDescent="0.25">
      <c r="C631" s="141"/>
      <c r="D631" s="158"/>
      <c r="E631" s="123"/>
      <c r="F631" s="97">
        <f t="shared" si="30"/>
        <v>0</v>
      </c>
      <c r="G631" s="161"/>
      <c r="H631" s="142"/>
      <c r="I631" s="130" t="e">
        <f>VLOOKUP(H631,Presupuesto!$B$11:$C$565,2,0)</f>
        <v>#N/A</v>
      </c>
      <c r="J631" s="98" t="str">
        <f t="shared" si="31"/>
        <v>Desarrollo del Sistema de Educación Superior</v>
      </c>
      <c r="K631" s="98" t="s">
        <v>411</v>
      </c>
    </row>
    <row r="632" spans="3:11" x14ac:dyDescent="0.25">
      <c r="C632" s="141"/>
      <c r="D632" s="158"/>
      <c r="E632" s="123"/>
      <c r="F632" s="97">
        <f t="shared" si="30"/>
        <v>0</v>
      </c>
      <c r="G632" s="161"/>
      <c r="H632" s="142"/>
      <c r="I632" s="130" t="e">
        <f>VLOOKUP(H632,Presupuesto!$B$11:$C$565,2,0)</f>
        <v>#N/A</v>
      </c>
      <c r="J632" s="98" t="str">
        <f t="shared" si="31"/>
        <v>Desarrollo del Sistema de Educación Superior</v>
      </c>
      <c r="K632" s="98" t="s">
        <v>411</v>
      </c>
    </row>
    <row r="633" spans="3:11" x14ac:dyDescent="0.25">
      <c r="C633" s="141"/>
      <c r="D633" s="158"/>
      <c r="E633" s="123"/>
      <c r="F633" s="97">
        <f t="shared" si="30"/>
        <v>0</v>
      </c>
      <c r="G633" s="161"/>
      <c r="H633" s="142"/>
      <c r="I633" s="130" t="e">
        <f>VLOOKUP(H633,Presupuesto!$B$11:$C$565,2,0)</f>
        <v>#N/A</v>
      </c>
      <c r="J633" s="98" t="str">
        <f t="shared" si="31"/>
        <v>Desarrollo del Sistema de Educación Superior</v>
      </c>
      <c r="K633" s="98" t="s">
        <v>400</v>
      </c>
    </row>
    <row r="634" spans="3:11" x14ac:dyDescent="0.25">
      <c r="C634" s="141"/>
      <c r="D634" s="158"/>
      <c r="E634" s="123"/>
      <c r="F634" s="97">
        <f t="shared" si="30"/>
        <v>0</v>
      </c>
      <c r="G634" s="161"/>
      <c r="H634" s="142"/>
      <c r="I634" s="130" t="e">
        <f>VLOOKUP(H634,Presupuesto!$B$11:$C$565,2,0)</f>
        <v>#N/A</v>
      </c>
      <c r="J634" s="98" t="str">
        <f t="shared" si="31"/>
        <v>Desarrollo del Sistema de Educación Superior</v>
      </c>
      <c r="K634" s="98" t="s">
        <v>411</v>
      </c>
    </row>
    <row r="635" spans="3:11" x14ac:dyDescent="0.25">
      <c r="C635" s="141"/>
      <c r="D635" s="158"/>
      <c r="E635" s="123"/>
      <c r="F635" s="97">
        <f t="shared" si="30"/>
        <v>0</v>
      </c>
      <c r="G635" s="161"/>
      <c r="H635" s="142"/>
      <c r="I635" s="130" t="e">
        <f>VLOOKUP(H635,Presupuesto!$B$11:$C$565,2,0)</f>
        <v>#N/A</v>
      </c>
      <c r="J635" s="98" t="str">
        <f t="shared" si="31"/>
        <v>Desarrollo del Sistema de Educación Superior</v>
      </c>
      <c r="K635" s="98" t="s">
        <v>411</v>
      </c>
    </row>
    <row r="636" spans="3:11" x14ac:dyDescent="0.25">
      <c r="C636" s="141"/>
      <c r="D636" s="158"/>
      <c r="E636" s="123"/>
      <c r="F636" s="97">
        <f t="shared" si="30"/>
        <v>0</v>
      </c>
      <c r="G636" s="161"/>
      <c r="H636" s="142"/>
      <c r="I636" s="130" t="e">
        <f>VLOOKUP(H636,Presupuesto!$B$11:$C$565,2,0)</f>
        <v>#N/A</v>
      </c>
      <c r="J636" s="98" t="str">
        <f t="shared" si="31"/>
        <v>Desarrollo del Sistema de Educación Superior</v>
      </c>
      <c r="K636" s="98" t="s">
        <v>411</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411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x14ac:dyDescent="0.25">
      <c r="C650" s="143"/>
      <c r="D650" s="151"/>
      <c r="E650" s="118"/>
      <c r="F650" s="97">
        <f t="shared" si="30"/>
        <v>0</v>
      </c>
      <c r="G650" s="161"/>
      <c r="H650" s="144"/>
      <c r="I650" s="130" t="e">
        <f>VLOOKUP(H650,Presupuesto!$B$11:$C$565,2,0)</f>
        <v>#N/A</v>
      </c>
      <c r="J650" s="98" t="str">
        <f t="shared" si="31"/>
        <v>Desarrollo del Sistema de Educación Superior</v>
      </c>
      <c r="K650" s="98" t="s">
        <v>411</v>
      </c>
    </row>
    <row r="651" spans="3:11" x14ac:dyDescent="0.25">
      <c r="C651" s="143"/>
      <c r="D651" s="151"/>
      <c r="E651" s="118"/>
      <c r="F651" s="97">
        <f t="shared" si="30"/>
        <v>0</v>
      </c>
      <c r="G651" s="161"/>
      <c r="H651" s="144"/>
      <c r="I651" s="130" t="e">
        <f>VLOOKUP(H651,Presupuesto!$B$11:$C$565,2,0)</f>
        <v>#N/A</v>
      </c>
      <c r="J651" s="98" t="str">
        <f t="shared" si="31"/>
        <v>Desarrollo del Sistema de Educación Superior</v>
      </c>
      <c r="K651" s="98" t="s">
        <v>411</v>
      </c>
    </row>
    <row r="652" spans="3:11" x14ac:dyDescent="0.25">
      <c r="C652" s="143"/>
      <c r="D652" s="151"/>
      <c r="E652" s="118"/>
      <c r="F652" s="97">
        <f t="shared" si="30"/>
        <v>0</v>
      </c>
      <c r="G652" s="161"/>
      <c r="H652" s="144"/>
      <c r="I652" s="130" t="e">
        <f>VLOOKUP(H652,Presupuesto!$B$11:$C$565,2,0)</f>
        <v>#N/A</v>
      </c>
      <c r="J652" s="98" t="str">
        <f t="shared" si="31"/>
        <v>Desarrollo del Sistema de Educación Superior</v>
      </c>
      <c r="K652" s="98" t="s">
        <v>411</v>
      </c>
    </row>
    <row r="653" spans="3:11" x14ac:dyDescent="0.25">
      <c r="C653" s="143"/>
      <c r="D653" s="151"/>
      <c r="E653" s="118"/>
      <c r="F653" s="97">
        <f t="shared" si="30"/>
        <v>0</v>
      </c>
      <c r="G653" s="161"/>
      <c r="H653" s="144"/>
      <c r="I653" s="130" t="e">
        <f>VLOOKUP(H653,Presupuesto!$B$11:$C$565,2,0)</f>
        <v>#N/A</v>
      </c>
      <c r="J653" s="98" t="str">
        <f t="shared" si="31"/>
        <v>Desarrollo del Sistema de Educación Superior</v>
      </c>
      <c r="K653" s="98" t="s">
        <v>411</v>
      </c>
    </row>
    <row r="654" spans="3:11" x14ac:dyDescent="0.25">
      <c r="C654" s="143"/>
      <c r="D654" s="151"/>
      <c r="E654" s="118"/>
      <c r="F654" s="97">
        <f t="shared" si="30"/>
        <v>0</v>
      </c>
      <c r="G654" s="161"/>
      <c r="H654" s="144"/>
      <c r="I654" s="130" t="e">
        <f>VLOOKUP(H654,Presupuesto!$B$11:$C$565,2,0)</f>
        <v>#N/A</v>
      </c>
      <c r="J654" s="98" t="str">
        <f t="shared" si="31"/>
        <v>Desarrollo del Sistema de Educación Superior</v>
      </c>
      <c r="K654" s="98" t="s">
        <v>411</v>
      </c>
    </row>
    <row r="655" spans="3:11" x14ac:dyDescent="0.25">
      <c r="C655" s="143"/>
      <c r="D655" s="151"/>
      <c r="E655" s="118"/>
      <c r="F655" s="97">
        <f t="shared" si="30"/>
        <v>0</v>
      </c>
      <c r="G655" s="161"/>
      <c r="H655" s="144"/>
      <c r="I655" s="130" t="e">
        <f>VLOOKUP(H655,Presupuesto!$B$11:$C$565,2,0)</f>
        <v>#N/A</v>
      </c>
      <c r="J655" s="98" t="str">
        <f t="shared" si="31"/>
        <v>Desarrollo del Sistema de Educación Superior</v>
      </c>
      <c r="K655" s="98" t="s">
        <v>411</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x14ac:dyDescent="0.25">
      <c r="C658" s="145"/>
      <c r="D658" s="151"/>
      <c r="E658" s="118"/>
      <c r="F658" s="97">
        <f t="shared" si="30"/>
        <v>0</v>
      </c>
      <c r="G658" s="161"/>
      <c r="H658" s="146"/>
      <c r="I658" s="130" t="e">
        <f>VLOOKUP(H658,Presupuesto!$B$11:$C$565,2,0)</f>
        <v>#N/A</v>
      </c>
      <c r="J658" s="98" t="str">
        <f t="shared" si="31"/>
        <v>Desarrollo del Sistema de Educación Superior</v>
      </c>
      <c r="K658" s="98" t="s">
        <v>402</v>
      </c>
    </row>
    <row r="659" spans="3:11" x14ac:dyDescent="0.25">
      <c r="C659" s="145"/>
      <c r="D659" s="151"/>
      <c r="E659" s="118"/>
      <c r="F659" s="97">
        <f t="shared" si="30"/>
        <v>0</v>
      </c>
      <c r="G659" s="161"/>
      <c r="H659" s="146"/>
      <c r="I659" s="130" t="e">
        <f>VLOOKUP(H659,Presupuesto!$B$11:$C$565,2,0)</f>
        <v>#N/A</v>
      </c>
      <c r="J659" s="98" t="str">
        <f t="shared" si="31"/>
        <v>Desarrollo del Sistema de Educación Superior</v>
      </c>
      <c r="K659" s="98" t="s">
        <v>411</v>
      </c>
    </row>
    <row r="660" spans="3:11" x14ac:dyDescent="0.25">
      <c r="C660" s="145"/>
      <c r="D660" s="151"/>
      <c r="E660" s="118"/>
      <c r="F660" s="97">
        <f t="shared" si="30"/>
        <v>0</v>
      </c>
      <c r="G660" s="161"/>
      <c r="H660" s="146"/>
      <c r="I660" s="130" t="e">
        <f>VLOOKUP(H660,Presupuesto!$B$11:$C$565,2,0)</f>
        <v>#N/A</v>
      </c>
      <c r="J660" s="98" t="str">
        <f t="shared" si="31"/>
        <v>Desarrollo del Sistema de Educación Superior</v>
      </c>
      <c r="K660" s="98" t="s">
        <v>411</v>
      </c>
    </row>
    <row r="661" spans="3:11" x14ac:dyDescent="0.25">
      <c r="C661" s="145"/>
      <c r="D661" s="151"/>
      <c r="E661" s="118"/>
      <c r="F661" s="97">
        <f t="shared" si="30"/>
        <v>0</v>
      </c>
      <c r="G661" s="161"/>
      <c r="H661" s="146"/>
      <c r="I661" s="130" t="e">
        <f>VLOOKUP(H661,Presupuesto!$B$11:$C$565,2,0)</f>
        <v>#N/A</v>
      </c>
      <c r="J661" s="98" t="str">
        <f t="shared" si="31"/>
        <v>Desarrollo del Sistema de Educación Superior</v>
      </c>
      <c r="K661" s="98" t="s">
        <v>411</v>
      </c>
    </row>
    <row r="662" spans="3:11" ht="15.75" thickBot="1" x14ac:dyDescent="0.3">
      <c r="C662" s="147"/>
      <c r="D662" s="159"/>
      <c r="E662" s="103"/>
      <c r="F662" s="105">
        <f t="shared" si="30"/>
        <v>0</v>
      </c>
      <c r="G662" s="162"/>
      <c r="H662" s="148"/>
      <c r="I662" s="132" t="e">
        <f>VLOOKUP(H662,Presupuesto!$B$11:$C$565,2,0)</f>
        <v>#N/A</v>
      </c>
      <c r="J662" s="106" t="str">
        <f t="shared" si="31"/>
        <v>Desarrollo del Sistema de Educación Superior</v>
      </c>
      <c r="K662" s="124" t="s">
        <v>393</v>
      </c>
    </row>
    <row r="664" spans="3:11" ht="15.75" thickBot="1" x14ac:dyDescent="0.3"/>
    <row r="665" spans="3:11" ht="15.75" thickBot="1" x14ac:dyDescent="0.3">
      <c r="C665" s="157" t="s">
        <v>53</v>
      </c>
      <c r="D665" s="373">
        <f>SUM(F672:F706)</f>
        <v>0</v>
      </c>
      <c r="F665" s="70"/>
      <c r="G665" s="79"/>
      <c r="H665" s="70"/>
      <c r="I665" s="70"/>
    </row>
    <row r="666" spans="3:11" x14ac:dyDescent="0.25">
      <c r="C666" s="70"/>
      <c r="D666" s="31"/>
      <c r="E666" s="93"/>
      <c r="F666" s="93"/>
      <c r="G666" s="93"/>
      <c r="H666" s="76"/>
      <c r="I666" s="76"/>
      <c r="J666" s="76"/>
      <c r="K666" s="112"/>
    </row>
    <row r="667" spans="3:11" x14ac:dyDescent="0.25">
      <c r="C667" s="70"/>
      <c r="D667" s="31"/>
      <c r="E667" s="93"/>
      <c r="F667" s="93"/>
      <c r="G667" s="93"/>
      <c r="H667" s="76"/>
      <c r="I667" s="76"/>
      <c r="J667" s="76"/>
      <c r="K667" s="112"/>
    </row>
    <row r="668" spans="3:11" ht="15.75" x14ac:dyDescent="0.25">
      <c r="C668" s="202" t="s">
        <v>391</v>
      </c>
      <c r="D668" s="369"/>
      <c r="E668" s="93"/>
      <c r="F668" s="93"/>
      <c r="G668" s="93"/>
      <c r="H668" s="76"/>
      <c r="I668" s="76"/>
      <c r="J668" s="76"/>
      <c r="K668" s="112"/>
    </row>
    <row r="669" spans="3:11" ht="18.75" x14ac:dyDescent="0.25">
      <c r="C669" s="210" t="e">
        <f>IFERROR(VLOOKUP(D668,'1. Desarrollo e Innov. Curricu.'!$F:$G,2,FALSE),IFERROR(VLOOKUP(D668,'2. Investigación Científica'!$F:$G,2,FALSE),IFERROR(VLOOKUP(D668,'3. Vinculación Univ. Sociedad'!$F:$G,2,FALSE),IFERROR(VLOOKUP(D668,'4. Docencia y Profesorado Univ.'!$F:$G,2,FALSE),IFERROR(VLOOKUP(D668,'5. Estudiantes y Graduados'!$F:$G,2,FALSE),IFERROR(VLOOKUP(D668,'11. Gestion Administrativa'!$F:$G,2,FALSE),IFERROR(VLOOKUP(D668,'13. Gestión Académica'!$F:$G,2,FALSE),IFERROR(VLOOKUP(D668,'9. Asegura. de la Calid. y M'!$F:$G,2,FALSE),IFERROR(VLOOKUP(D668,'6. Gestión del Conocimiento'!$F:$G,2,FALSE),IFERROR(VLOOKUP(D668,'15. Gobernabilidad y Proceso...'!$F:$G,2,FALSE),IFERROR(VLOOKUP(D668,'12. Gestión del Talento Humano'!$F:$G,2,FALSE),IFERROR(VLOOKUP(D668,'14. Internacional... de la E.S.'!$F:$G,2,FALSE),IFERROR(VLOOKUP(D668,'10. Posgrado'!$F:$G,2,FALSE),IFERROR(VLOOKUP(D668,'17. Gestión TIC'!$F:$G,2,FALSE),IFERROR(VLOOKUP(D668,'16. Desa. del Sistema Educ.Sup.'!$F:$G,2,FALSE),IFERROR(VLOOKUP(D668,'8. Cultura de Inno. Insti...'!$F:$G,2,FALSE),VLOOKUP(D668,'7. Lo Esencial de la Reforma U.'!$F:$G,2,0)))))))))))))))))</f>
        <v>#N/A</v>
      </c>
      <c r="D669" s="31"/>
      <c r="E669" s="93"/>
      <c r="F669" s="93"/>
      <c r="G669" s="93"/>
      <c r="H669" s="76"/>
      <c r="I669" s="76"/>
      <c r="J669" s="76"/>
      <c r="K669" s="112"/>
    </row>
    <row r="670" spans="3:11" ht="15.75" thickBot="1" x14ac:dyDescent="0.3">
      <c r="F670" s="93"/>
      <c r="G670" s="76"/>
      <c r="H670" s="76"/>
      <c r="I670" s="76"/>
    </row>
    <row r="671" spans="3:11" ht="30.75" thickBot="1" x14ac:dyDescent="0.3">
      <c r="C671" s="129" t="s">
        <v>44</v>
      </c>
      <c r="D671" s="129" t="s">
        <v>55</v>
      </c>
      <c r="E671" s="136" t="s">
        <v>57</v>
      </c>
      <c r="F671" s="135" t="s">
        <v>27</v>
      </c>
      <c r="G671" s="133" t="s">
        <v>130</v>
      </c>
      <c r="H671" s="136" t="s">
        <v>46</v>
      </c>
      <c r="I671" s="133" t="s">
        <v>131</v>
      </c>
      <c r="J671" s="133" t="s">
        <v>409</v>
      </c>
      <c r="K671" s="133" t="s">
        <v>410</v>
      </c>
    </row>
    <row r="672" spans="3:11" x14ac:dyDescent="0.25">
      <c r="C672" s="220" t="s">
        <v>438</v>
      </c>
      <c r="D672" s="221"/>
      <c r="E672" s="219">
        <f>HLOOKUP(C672,$AH$2:$BU$3,2,0)</f>
        <v>620</v>
      </c>
      <c r="F672" s="97">
        <f t="shared" ref="F672:F706" si="32">D672*E672</f>
        <v>0</v>
      </c>
      <c r="G672" s="161"/>
      <c r="H672" s="142"/>
      <c r="I672" s="130" t="e">
        <f>VLOOKUP(H672,Presupuesto!$B$11:$C$565,2,0)</f>
        <v>#N/A</v>
      </c>
      <c r="J672" s="218" t="s">
        <v>1478</v>
      </c>
      <c r="K672" s="98" t="s">
        <v>393</v>
      </c>
    </row>
    <row r="673" spans="3:11" x14ac:dyDescent="0.25">
      <c r="C673" s="141"/>
      <c r="D673" s="158"/>
      <c r="E673" s="123"/>
      <c r="F673" s="97">
        <f t="shared" si="32"/>
        <v>0</v>
      </c>
      <c r="G673" s="161"/>
      <c r="H673" s="142"/>
      <c r="I673" s="130" t="e">
        <f>VLOOKUP(H673,Presupuesto!$B$11:$C$565,2,0)</f>
        <v>#N/A</v>
      </c>
      <c r="J673" s="98" t="str">
        <f>$J$672</f>
        <v>Desarrollo del Sistema de Educación Superior</v>
      </c>
      <c r="K673" s="98" t="s">
        <v>411</v>
      </c>
    </row>
    <row r="674" spans="3:11" x14ac:dyDescent="0.25">
      <c r="C674" s="141"/>
      <c r="D674" s="158"/>
      <c r="E674" s="123"/>
      <c r="F674" s="97">
        <f t="shared" si="32"/>
        <v>0</v>
      </c>
      <c r="G674" s="161"/>
      <c r="H674" s="142"/>
      <c r="I674" s="130" t="e">
        <f>VLOOKUP(H674,Presupuesto!$B$11:$C$565,2,0)</f>
        <v>#N/A</v>
      </c>
      <c r="J674" s="98" t="str">
        <f t="shared" ref="J674:J706" si="33">$J$672</f>
        <v>Desarrollo del Sistema de Educación Superior</v>
      </c>
      <c r="K674" s="98" t="s">
        <v>411</v>
      </c>
    </row>
    <row r="675" spans="3:11" x14ac:dyDescent="0.25">
      <c r="C675" s="141"/>
      <c r="D675" s="158"/>
      <c r="E675" s="123"/>
      <c r="F675" s="97">
        <f t="shared" si="32"/>
        <v>0</v>
      </c>
      <c r="G675" s="161"/>
      <c r="H675" s="142"/>
      <c r="I675" s="130" t="e">
        <f>VLOOKUP(H675,Presupuesto!$B$11:$C$565,2,0)</f>
        <v>#N/A</v>
      </c>
      <c r="J675" s="98" t="str">
        <f t="shared" si="33"/>
        <v>Desarrollo del Sistema de Educación Superior</v>
      </c>
      <c r="K675" s="98" t="s">
        <v>411</v>
      </c>
    </row>
    <row r="676" spans="3:11" x14ac:dyDescent="0.25">
      <c r="C676" s="141"/>
      <c r="D676" s="158"/>
      <c r="E676" s="123"/>
      <c r="F676" s="97">
        <f t="shared" si="32"/>
        <v>0</v>
      </c>
      <c r="G676" s="161"/>
      <c r="H676" s="142"/>
      <c r="I676" s="130" t="e">
        <f>VLOOKUP(H676,Presupuesto!$B$11:$C$565,2,0)</f>
        <v>#N/A</v>
      </c>
      <c r="J676" s="98" t="str">
        <f t="shared" si="33"/>
        <v>Desarrollo del Sistema de Educación Superior</v>
      </c>
      <c r="K676" s="98" t="s">
        <v>411</v>
      </c>
    </row>
    <row r="677" spans="3:11" x14ac:dyDescent="0.25">
      <c r="C677" s="141"/>
      <c r="D677" s="158"/>
      <c r="E677" s="123"/>
      <c r="F677" s="97">
        <f t="shared" si="32"/>
        <v>0</v>
      </c>
      <c r="G677" s="161"/>
      <c r="H677" s="142"/>
      <c r="I677" s="130" t="e">
        <f>VLOOKUP(H677,Presupuesto!$B$11:$C$565,2,0)</f>
        <v>#N/A</v>
      </c>
      <c r="J677" s="98" t="str">
        <f t="shared" si="33"/>
        <v>Desarrollo del Sistema de Educación Superior</v>
      </c>
      <c r="K677" s="98" t="s">
        <v>400</v>
      </c>
    </row>
    <row r="678" spans="3:11" x14ac:dyDescent="0.25">
      <c r="C678" s="141"/>
      <c r="D678" s="158"/>
      <c r="E678" s="123"/>
      <c r="F678" s="97">
        <f t="shared" si="32"/>
        <v>0</v>
      </c>
      <c r="G678" s="161"/>
      <c r="H678" s="142"/>
      <c r="I678" s="130" t="e">
        <f>VLOOKUP(H678,Presupuesto!$B$11:$C$565,2,0)</f>
        <v>#N/A</v>
      </c>
      <c r="J678" s="98" t="str">
        <f t="shared" si="33"/>
        <v>Desarrollo del Sistema de Educación Superior</v>
      </c>
      <c r="K678" s="98" t="s">
        <v>411</v>
      </c>
    </row>
    <row r="679" spans="3:11" x14ac:dyDescent="0.25">
      <c r="C679" s="141"/>
      <c r="D679" s="158"/>
      <c r="E679" s="123"/>
      <c r="F679" s="97">
        <f t="shared" si="32"/>
        <v>0</v>
      </c>
      <c r="G679" s="161"/>
      <c r="H679" s="142"/>
      <c r="I679" s="130" t="e">
        <f>VLOOKUP(H679,Presupuesto!$B$11:$C$565,2,0)</f>
        <v>#N/A</v>
      </c>
      <c r="J679" s="98" t="str">
        <f t="shared" si="33"/>
        <v>Desarrollo del Sistema de Educación Superior</v>
      </c>
      <c r="K679" s="98" t="s">
        <v>411</v>
      </c>
    </row>
    <row r="680" spans="3:11" x14ac:dyDescent="0.25">
      <c r="C680" s="141"/>
      <c r="D680" s="158"/>
      <c r="E680" s="123"/>
      <c r="F680" s="97">
        <f t="shared" si="32"/>
        <v>0</v>
      </c>
      <c r="G680" s="161"/>
      <c r="H680" s="142"/>
      <c r="I680" s="130" t="e">
        <f>VLOOKUP(H680,Presupuesto!$B$11:$C$565,2,0)</f>
        <v>#N/A</v>
      </c>
      <c r="J680" s="98" t="str">
        <f t="shared" si="33"/>
        <v>Desarrollo del Sistema de Educación Superior</v>
      </c>
      <c r="K680" s="98" t="s">
        <v>411</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411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x14ac:dyDescent="0.25">
      <c r="C694" s="143"/>
      <c r="D694" s="151"/>
      <c r="E694" s="118"/>
      <c r="F694" s="97">
        <f t="shared" si="32"/>
        <v>0</v>
      </c>
      <c r="G694" s="161"/>
      <c r="H694" s="144"/>
      <c r="I694" s="130" t="e">
        <f>VLOOKUP(H694,Presupuesto!$B$11:$C$565,2,0)</f>
        <v>#N/A</v>
      </c>
      <c r="J694" s="98" t="str">
        <f t="shared" si="33"/>
        <v>Desarrollo del Sistema de Educación Superior</v>
      </c>
      <c r="K694" s="98" t="s">
        <v>411</v>
      </c>
    </row>
    <row r="695" spans="3:11" x14ac:dyDescent="0.25">
      <c r="C695" s="143"/>
      <c r="D695" s="151"/>
      <c r="E695" s="118"/>
      <c r="F695" s="97">
        <f t="shared" si="32"/>
        <v>0</v>
      </c>
      <c r="G695" s="161"/>
      <c r="H695" s="144"/>
      <c r="I695" s="130" t="e">
        <f>VLOOKUP(H695,Presupuesto!$B$11:$C$565,2,0)</f>
        <v>#N/A</v>
      </c>
      <c r="J695" s="98" t="str">
        <f t="shared" si="33"/>
        <v>Desarrollo del Sistema de Educación Superior</v>
      </c>
      <c r="K695" s="98" t="s">
        <v>411</v>
      </c>
    </row>
    <row r="696" spans="3:11" x14ac:dyDescent="0.25">
      <c r="C696" s="143"/>
      <c r="D696" s="151"/>
      <c r="E696" s="118"/>
      <c r="F696" s="97">
        <f t="shared" si="32"/>
        <v>0</v>
      </c>
      <c r="G696" s="161"/>
      <c r="H696" s="144"/>
      <c r="I696" s="130" t="e">
        <f>VLOOKUP(H696,Presupuesto!$B$11:$C$565,2,0)</f>
        <v>#N/A</v>
      </c>
      <c r="J696" s="98" t="str">
        <f t="shared" si="33"/>
        <v>Desarrollo del Sistema de Educación Superior</v>
      </c>
      <c r="K696" s="98" t="s">
        <v>411</v>
      </c>
    </row>
    <row r="697" spans="3:11" x14ac:dyDescent="0.25">
      <c r="C697" s="143"/>
      <c r="D697" s="151"/>
      <c r="E697" s="118"/>
      <c r="F697" s="97">
        <f t="shared" si="32"/>
        <v>0</v>
      </c>
      <c r="G697" s="161"/>
      <c r="H697" s="144"/>
      <c r="I697" s="130" t="e">
        <f>VLOOKUP(H697,Presupuesto!$B$11:$C$565,2,0)</f>
        <v>#N/A</v>
      </c>
      <c r="J697" s="98" t="str">
        <f t="shared" si="33"/>
        <v>Desarrollo del Sistema de Educación Superior</v>
      </c>
      <c r="K697" s="98" t="s">
        <v>411</v>
      </c>
    </row>
    <row r="698" spans="3:11" x14ac:dyDescent="0.25">
      <c r="C698" s="143"/>
      <c r="D698" s="151"/>
      <c r="E698" s="118"/>
      <c r="F698" s="97">
        <f t="shared" si="32"/>
        <v>0</v>
      </c>
      <c r="G698" s="161"/>
      <c r="H698" s="144"/>
      <c r="I698" s="130" t="e">
        <f>VLOOKUP(H698,Presupuesto!$B$11:$C$565,2,0)</f>
        <v>#N/A</v>
      </c>
      <c r="J698" s="98" t="str">
        <f t="shared" si="33"/>
        <v>Desarrollo del Sistema de Educación Superior</v>
      </c>
      <c r="K698" s="98" t="s">
        <v>411</v>
      </c>
    </row>
    <row r="699" spans="3:11" x14ac:dyDescent="0.25">
      <c r="C699" s="143"/>
      <c r="D699" s="151"/>
      <c r="E699" s="118"/>
      <c r="F699" s="97">
        <f t="shared" si="32"/>
        <v>0</v>
      </c>
      <c r="G699" s="161"/>
      <c r="H699" s="144"/>
      <c r="I699" s="130" t="e">
        <f>VLOOKUP(H699,Presupuesto!$B$11:$C$565,2,0)</f>
        <v>#N/A</v>
      </c>
      <c r="J699" s="98" t="str">
        <f t="shared" si="33"/>
        <v>Desarrollo del Sistema de Educación Superior</v>
      </c>
      <c r="K699" s="98" t="s">
        <v>411</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x14ac:dyDescent="0.25">
      <c r="C702" s="145"/>
      <c r="D702" s="151"/>
      <c r="E702" s="118"/>
      <c r="F702" s="97">
        <f t="shared" si="32"/>
        <v>0</v>
      </c>
      <c r="G702" s="161"/>
      <c r="H702" s="146"/>
      <c r="I702" s="130" t="e">
        <f>VLOOKUP(H702,Presupuesto!$B$11:$C$565,2,0)</f>
        <v>#N/A</v>
      </c>
      <c r="J702" s="98" t="str">
        <f t="shared" si="33"/>
        <v>Desarrollo del Sistema de Educación Superior</v>
      </c>
      <c r="K702" s="98" t="s">
        <v>402</v>
      </c>
    </row>
    <row r="703" spans="3:11" x14ac:dyDescent="0.25">
      <c r="C703" s="145"/>
      <c r="D703" s="151"/>
      <c r="E703" s="118"/>
      <c r="F703" s="97">
        <f t="shared" si="32"/>
        <v>0</v>
      </c>
      <c r="G703" s="161"/>
      <c r="H703" s="146"/>
      <c r="I703" s="130" t="e">
        <f>VLOOKUP(H703,Presupuesto!$B$11:$C$565,2,0)</f>
        <v>#N/A</v>
      </c>
      <c r="J703" s="98" t="str">
        <f t="shared" si="33"/>
        <v>Desarrollo del Sistema de Educación Superior</v>
      </c>
      <c r="K703" s="98" t="s">
        <v>411</v>
      </c>
    </row>
    <row r="704" spans="3:11" x14ac:dyDescent="0.25">
      <c r="C704" s="145"/>
      <c r="D704" s="151"/>
      <c r="E704" s="118"/>
      <c r="F704" s="97">
        <f t="shared" si="32"/>
        <v>0</v>
      </c>
      <c r="G704" s="161"/>
      <c r="H704" s="146"/>
      <c r="I704" s="130" t="e">
        <f>VLOOKUP(H704,Presupuesto!$B$11:$C$565,2,0)</f>
        <v>#N/A</v>
      </c>
      <c r="J704" s="98" t="str">
        <f t="shared" si="33"/>
        <v>Desarrollo del Sistema de Educación Superior</v>
      </c>
      <c r="K704" s="98" t="s">
        <v>411</v>
      </c>
    </row>
    <row r="705" spans="3:11" x14ac:dyDescent="0.25">
      <c r="C705" s="145"/>
      <c r="D705" s="151"/>
      <c r="E705" s="118"/>
      <c r="F705" s="97">
        <f t="shared" si="32"/>
        <v>0</v>
      </c>
      <c r="G705" s="161"/>
      <c r="H705" s="146"/>
      <c r="I705" s="130" t="e">
        <f>VLOOKUP(H705,Presupuesto!$B$11:$C$565,2,0)</f>
        <v>#N/A</v>
      </c>
      <c r="J705" s="98" t="str">
        <f t="shared" si="33"/>
        <v>Desarrollo del Sistema de Educación Superior</v>
      </c>
      <c r="K705" s="98" t="s">
        <v>411</v>
      </c>
    </row>
    <row r="706" spans="3:11" ht="15.75" thickBot="1" x14ac:dyDescent="0.3">
      <c r="C706" s="147"/>
      <c r="D706" s="159"/>
      <c r="E706" s="103"/>
      <c r="F706" s="105">
        <f t="shared" si="32"/>
        <v>0</v>
      </c>
      <c r="G706" s="162"/>
      <c r="H706" s="148"/>
      <c r="I706" s="132" t="e">
        <f>VLOOKUP(H706,Presupuesto!$B$11:$C$565,2,0)</f>
        <v>#N/A</v>
      </c>
      <c r="J706" s="106" t="str">
        <f t="shared" si="33"/>
        <v>Desarrollo del Sistema de Educación Superior</v>
      </c>
      <c r="K706" s="124" t="s">
        <v>393</v>
      </c>
    </row>
    <row r="708" spans="3:11" ht="15.75" thickBot="1" x14ac:dyDescent="0.3">
      <c r="F708" s="90"/>
      <c r="G708" s="89"/>
      <c r="H708" s="90"/>
      <c r="I708" s="90"/>
    </row>
    <row r="709" spans="3:11" ht="15.75" thickBot="1" x14ac:dyDescent="0.3">
      <c r="C709" s="157" t="s">
        <v>53</v>
      </c>
      <c r="D709" s="373">
        <f>SUM(F716:F750)</f>
        <v>0</v>
      </c>
      <c r="F709" s="70"/>
      <c r="G709" s="79"/>
      <c r="H709" s="70"/>
      <c r="I709" s="70"/>
    </row>
    <row r="710" spans="3:11" x14ac:dyDescent="0.25">
      <c r="C710" s="70"/>
      <c r="D710" s="31"/>
      <c r="E710" s="93"/>
      <c r="F710" s="93"/>
      <c r="G710" s="93"/>
      <c r="H710" s="76"/>
      <c r="I710" s="76"/>
      <c r="J710" s="76"/>
      <c r="K710" s="112"/>
    </row>
    <row r="711" spans="3:11" x14ac:dyDescent="0.25">
      <c r="C711" s="70"/>
      <c r="D711" s="31"/>
      <c r="E711" s="93"/>
      <c r="F711" s="93"/>
      <c r="G711" s="93"/>
      <c r="H711" s="76"/>
      <c r="I711" s="76"/>
      <c r="J711" s="76"/>
      <c r="K711" s="112"/>
    </row>
    <row r="712" spans="3:11" ht="15.75" x14ac:dyDescent="0.25">
      <c r="C712" s="202" t="s">
        <v>391</v>
      </c>
      <c r="D712" s="369"/>
      <c r="E712" s="93"/>
      <c r="F712" s="93"/>
      <c r="G712" s="93"/>
      <c r="H712" s="76"/>
      <c r="I712" s="76"/>
      <c r="J712" s="76"/>
      <c r="K712" s="112"/>
    </row>
    <row r="713" spans="3:11" ht="18.75" x14ac:dyDescent="0.25">
      <c r="C713" s="210" t="e">
        <f>IFERROR(VLOOKUP(D712,'1. Desarrollo e Innov. Curricu.'!$F:$G,2,FALSE),IFERROR(VLOOKUP(D712,'2. Investigación Científica'!$F:$G,2,FALSE),IFERROR(VLOOKUP(D712,'3. Vinculación Univ. Sociedad'!$F:$G,2,FALSE),IFERROR(VLOOKUP(D712,'4. Docencia y Profesorado Univ.'!$F:$G,2,FALSE),IFERROR(VLOOKUP(D712,'5. Estudiantes y Graduados'!$F:$G,2,FALSE),IFERROR(VLOOKUP(D712,'11. Gestion Administrativa'!$F:$G,2,FALSE),IFERROR(VLOOKUP(D712,'13. Gestión Académica'!$F:$G,2,FALSE),IFERROR(VLOOKUP(D712,'9. Asegura. de la Calid. y M'!$F:$G,2,FALSE),IFERROR(VLOOKUP(D712,'6. Gestión del Conocimiento'!$F:$G,2,FALSE),IFERROR(VLOOKUP(D712,'15. Gobernabilidad y Proceso...'!$F:$G,2,FALSE),IFERROR(VLOOKUP(D712,'12. Gestión del Talento Humano'!$F:$G,2,FALSE),IFERROR(VLOOKUP(D712,'14. Internacional... de la E.S.'!$F:$G,2,FALSE),IFERROR(VLOOKUP(D712,'10. Posgrado'!$F:$G,2,FALSE),IFERROR(VLOOKUP(D712,'17. Gestión TIC'!$F:$G,2,FALSE),IFERROR(VLOOKUP(D712,'16. Desa. del Sistema Educ.Sup.'!$F:$G,2,FALSE),IFERROR(VLOOKUP(D712,'8. Cultura de Inno. Insti...'!$F:$G,2,FALSE),VLOOKUP(D712,'7. Lo Esencial de la Reforma U.'!$F:$G,2,0)))))))))))))))))</f>
        <v>#N/A</v>
      </c>
      <c r="D713" s="31"/>
      <c r="E713" s="93"/>
      <c r="F713" s="93"/>
      <c r="G713" s="93"/>
      <c r="H713" s="76"/>
      <c r="I713" s="76"/>
      <c r="J713" s="76"/>
      <c r="K713" s="112"/>
    </row>
    <row r="714" spans="3:11" ht="15.75" thickBot="1" x14ac:dyDescent="0.3">
      <c r="F714" s="93"/>
      <c r="G714" s="76"/>
      <c r="H714" s="76"/>
      <c r="I714" s="76"/>
    </row>
    <row r="715" spans="3:11" ht="30.75" thickBot="1" x14ac:dyDescent="0.3">
      <c r="C715" s="129" t="s">
        <v>44</v>
      </c>
      <c r="D715" s="129" t="s">
        <v>55</v>
      </c>
      <c r="E715" s="136" t="s">
        <v>57</v>
      </c>
      <c r="F715" s="135" t="s">
        <v>27</v>
      </c>
      <c r="G715" s="133" t="s">
        <v>130</v>
      </c>
      <c r="H715" s="136" t="s">
        <v>46</v>
      </c>
      <c r="I715" s="133" t="s">
        <v>131</v>
      </c>
      <c r="J715" s="133" t="s">
        <v>409</v>
      </c>
      <c r="K715" s="133" t="s">
        <v>410</v>
      </c>
    </row>
    <row r="716" spans="3:11" x14ac:dyDescent="0.25">
      <c r="C716" s="220" t="s">
        <v>438</v>
      </c>
      <c r="D716" s="221"/>
      <c r="E716" s="219">
        <f>HLOOKUP(C716,$AH$2:$BU$3,2,0)</f>
        <v>620</v>
      </c>
      <c r="F716" s="97">
        <f t="shared" ref="F716:F750" si="34">D716*E716</f>
        <v>0</v>
      </c>
      <c r="G716" s="161"/>
      <c r="H716" s="142"/>
      <c r="I716" s="130" t="e">
        <f>VLOOKUP(H716,Presupuesto!$B$11:$C$565,2,0)</f>
        <v>#N/A</v>
      </c>
      <c r="J716" s="218" t="s">
        <v>1478</v>
      </c>
      <c r="K716" s="98" t="s">
        <v>393</v>
      </c>
    </row>
    <row r="717" spans="3:11" x14ac:dyDescent="0.25">
      <c r="C717" s="141"/>
      <c r="D717" s="158"/>
      <c r="E717" s="123"/>
      <c r="F717" s="97">
        <f t="shared" si="34"/>
        <v>0</v>
      </c>
      <c r="G717" s="161"/>
      <c r="H717" s="142"/>
      <c r="I717" s="130" t="e">
        <f>VLOOKUP(H717,Presupuesto!$B$11:$C$565,2,0)</f>
        <v>#N/A</v>
      </c>
      <c r="J717" s="98" t="str">
        <f>$J$716</f>
        <v>Desarrollo del Sistema de Educación Superior</v>
      </c>
      <c r="K717" s="98" t="s">
        <v>411</v>
      </c>
    </row>
    <row r="718" spans="3:11" x14ac:dyDescent="0.25">
      <c r="C718" s="141"/>
      <c r="D718" s="158"/>
      <c r="E718" s="123"/>
      <c r="F718" s="97">
        <f t="shared" si="34"/>
        <v>0</v>
      </c>
      <c r="G718" s="161"/>
      <c r="H718" s="142"/>
      <c r="I718" s="130" t="e">
        <f>VLOOKUP(H718,Presupuesto!$B$11:$C$565,2,0)</f>
        <v>#N/A</v>
      </c>
      <c r="J718" s="98" t="str">
        <f t="shared" ref="J718:J750" si="35">$J$716</f>
        <v>Desarrollo del Sistema de Educación Superior</v>
      </c>
      <c r="K718" s="98" t="s">
        <v>411</v>
      </c>
    </row>
    <row r="719" spans="3:11" x14ac:dyDescent="0.25">
      <c r="C719" s="141"/>
      <c r="D719" s="158"/>
      <c r="E719" s="123"/>
      <c r="F719" s="97">
        <f t="shared" si="34"/>
        <v>0</v>
      </c>
      <c r="G719" s="161"/>
      <c r="H719" s="142"/>
      <c r="I719" s="130" t="e">
        <f>VLOOKUP(H719,Presupuesto!$B$11:$C$565,2,0)</f>
        <v>#N/A</v>
      </c>
      <c r="J719" s="98" t="str">
        <f t="shared" si="35"/>
        <v>Desarrollo del Sistema de Educación Superior</v>
      </c>
      <c r="K719" s="98" t="s">
        <v>411</v>
      </c>
    </row>
    <row r="720" spans="3:11" x14ac:dyDescent="0.25">
      <c r="C720" s="141"/>
      <c r="D720" s="158"/>
      <c r="E720" s="123"/>
      <c r="F720" s="97">
        <f t="shared" si="34"/>
        <v>0</v>
      </c>
      <c r="G720" s="161"/>
      <c r="H720" s="142"/>
      <c r="I720" s="130" t="e">
        <f>VLOOKUP(H720,Presupuesto!$B$11:$C$565,2,0)</f>
        <v>#N/A</v>
      </c>
      <c r="J720" s="98" t="str">
        <f t="shared" si="35"/>
        <v>Desarrollo del Sistema de Educación Superior</v>
      </c>
      <c r="K720" s="98" t="s">
        <v>411</v>
      </c>
    </row>
    <row r="721" spans="3:11" x14ac:dyDescent="0.25">
      <c r="C721" s="141"/>
      <c r="D721" s="158"/>
      <c r="E721" s="123"/>
      <c r="F721" s="97">
        <f t="shared" si="34"/>
        <v>0</v>
      </c>
      <c r="G721" s="161"/>
      <c r="H721" s="142"/>
      <c r="I721" s="130" t="e">
        <f>VLOOKUP(H721,Presupuesto!$B$11:$C$565,2,0)</f>
        <v>#N/A</v>
      </c>
      <c r="J721" s="98" t="str">
        <f t="shared" si="35"/>
        <v>Desarrollo del Sistema de Educación Superior</v>
      </c>
      <c r="K721" s="98" t="s">
        <v>400</v>
      </c>
    </row>
    <row r="722" spans="3:11" x14ac:dyDescent="0.25">
      <c r="C722" s="141"/>
      <c r="D722" s="158"/>
      <c r="E722" s="123"/>
      <c r="F722" s="97">
        <f t="shared" si="34"/>
        <v>0</v>
      </c>
      <c r="G722" s="161"/>
      <c r="H722" s="142"/>
      <c r="I722" s="130" t="e">
        <f>VLOOKUP(H722,Presupuesto!$B$11:$C$565,2,0)</f>
        <v>#N/A</v>
      </c>
      <c r="J722" s="98" t="str">
        <f t="shared" si="35"/>
        <v>Desarrollo del Sistema de Educación Superior</v>
      </c>
      <c r="K722" s="98" t="s">
        <v>411</v>
      </c>
    </row>
    <row r="723" spans="3:11" x14ac:dyDescent="0.25">
      <c r="C723" s="141"/>
      <c r="D723" s="158"/>
      <c r="E723" s="123"/>
      <c r="F723" s="97">
        <f t="shared" si="34"/>
        <v>0</v>
      </c>
      <c r="G723" s="161"/>
      <c r="H723" s="142"/>
      <c r="I723" s="130" t="e">
        <f>VLOOKUP(H723,Presupuesto!$B$11:$C$565,2,0)</f>
        <v>#N/A</v>
      </c>
      <c r="J723" s="98" t="str">
        <f t="shared" si="35"/>
        <v>Desarrollo del Sistema de Educación Superior</v>
      </c>
      <c r="K723" s="98" t="s">
        <v>411</v>
      </c>
    </row>
    <row r="724" spans="3:11" x14ac:dyDescent="0.25">
      <c r="C724" s="141"/>
      <c r="D724" s="158"/>
      <c r="E724" s="123"/>
      <c r="F724" s="97">
        <f t="shared" si="34"/>
        <v>0</v>
      </c>
      <c r="G724" s="161"/>
      <c r="H724" s="142"/>
      <c r="I724" s="130" t="e">
        <f>VLOOKUP(H724,Presupuesto!$B$11:$C$565,2,0)</f>
        <v>#N/A</v>
      </c>
      <c r="J724" s="98" t="str">
        <f t="shared" si="35"/>
        <v>Desarrollo del Sistema de Educación Superior</v>
      </c>
      <c r="K724" s="98" t="s">
        <v>411</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411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x14ac:dyDescent="0.25">
      <c r="C738" s="143"/>
      <c r="D738" s="151"/>
      <c r="E738" s="118"/>
      <c r="F738" s="97">
        <f t="shared" si="34"/>
        <v>0</v>
      </c>
      <c r="G738" s="161"/>
      <c r="H738" s="144"/>
      <c r="I738" s="130" t="e">
        <f>VLOOKUP(H738,Presupuesto!$B$11:$C$565,2,0)</f>
        <v>#N/A</v>
      </c>
      <c r="J738" s="98" t="str">
        <f t="shared" si="35"/>
        <v>Desarrollo del Sistema de Educación Superior</v>
      </c>
      <c r="K738" s="98" t="s">
        <v>411</v>
      </c>
    </row>
    <row r="739" spans="3:11" x14ac:dyDescent="0.25">
      <c r="C739" s="143"/>
      <c r="D739" s="151"/>
      <c r="E739" s="118"/>
      <c r="F739" s="97">
        <f t="shared" si="34"/>
        <v>0</v>
      </c>
      <c r="G739" s="161"/>
      <c r="H739" s="144"/>
      <c r="I739" s="130" t="e">
        <f>VLOOKUP(H739,Presupuesto!$B$11:$C$565,2,0)</f>
        <v>#N/A</v>
      </c>
      <c r="J739" s="98" t="str">
        <f t="shared" si="35"/>
        <v>Desarrollo del Sistema de Educación Superior</v>
      </c>
      <c r="K739" s="98" t="s">
        <v>411</v>
      </c>
    </row>
    <row r="740" spans="3:11" x14ac:dyDescent="0.25">
      <c r="C740" s="143"/>
      <c r="D740" s="151"/>
      <c r="E740" s="118"/>
      <c r="F740" s="97">
        <f t="shared" si="34"/>
        <v>0</v>
      </c>
      <c r="G740" s="161"/>
      <c r="H740" s="144"/>
      <c r="I740" s="130" t="e">
        <f>VLOOKUP(H740,Presupuesto!$B$11:$C$565,2,0)</f>
        <v>#N/A</v>
      </c>
      <c r="J740" s="98" t="str">
        <f t="shared" si="35"/>
        <v>Desarrollo del Sistema de Educación Superior</v>
      </c>
      <c r="K740" s="98" t="s">
        <v>411</v>
      </c>
    </row>
    <row r="741" spans="3:11" x14ac:dyDescent="0.25">
      <c r="C741" s="143"/>
      <c r="D741" s="151"/>
      <c r="E741" s="118"/>
      <c r="F741" s="97">
        <f t="shared" si="34"/>
        <v>0</v>
      </c>
      <c r="G741" s="161"/>
      <c r="H741" s="144"/>
      <c r="I741" s="130" t="e">
        <f>VLOOKUP(H741,Presupuesto!$B$11:$C$565,2,0)</f>
        <v>#N/A</v>
      </c>
      <c r="J741" s="98" t="str">
        <f t="shared" si="35"/>
        <v>Desarrollo del Sistema de Educación Superior</v>
      </c>
      <c r="K741" s="98" t="s">
        <v>411</v>
      </c>
    </row>
    <row r="742" spans="3:11" x14ac:dyDescent="0.25">
      <c r="C742" s="143"/>
      <c r="D742" s="151"/>
      <c r="E742" s="118"/>
      <c r="F742" s="97">
        <f t="shared" si="34"/>
        <v>0</v>
      </c>
      <c r="G742" s="161"/>
      <c r="H742" s="144"/>
      <c r="I742" s="130" t="e">
        <f>VLOOKUP(H742,Presupuesto!$B$11:$C$565,2,0)</f>
        <v>#N/A</v>
      </c>
      <c r="J742" s="98" t="str">
        <f t="shared" si="35"/>
        <v>Desarrollo del Sistema de Educación Superior</v>
      </c>
      <c r="K742" s="98" t="s">
        <v>411</v>
      </c>
    </row>
    <row r="743" spans="3:11" x14ac:dyDescent="0.25">
      <c r="C743" s="143"/>
      <c r="D743" s="151"/>
      <c r="E743" s="118"/>
      <c r="F743" s="97">
        <f t="shared" si="34"/>
        <v>0</v>
      </c>
      <c r="G743" s="161"/>
      <c r="H743" s="144"/>
      <c r="I743" s="130" t="e">
        <f>VLOOKUP(H743,Presupuesto!$B$11:$C$565,2,0)</f>
        <v>#N/A</v>
      </c>
      <c r="J743" s="98" t="str">
        <f t="shared" si="35"/>
        <v>Desarrollo del Sistema de Educación Superior</v>
      </c>
      <c r="K743" s="98" t="s">
        <v>411</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x14ac:dyDescent="0.25">
      <c r="C746" s="145"/>
      <c r="D746" s="151"/>
      <c r="E746" s="118"/>
      <c r="F746" s="97">
        <f t="shared" si="34"/>
        <v>0</v>
      </c>
      <c r="G746" s="161"/>
      <c r="H746" s="146"/>
      <c r="I746" s="130" t="e">
        <f>VLOOKUP(H746,Presupuesto!$B$11:$C$565,2,0)</f>
        <v>#N/A</v>
      </c>
      <c r="J746" s="98" t="str">
        <f t="shared" si="35"/>
        <v>Desarrollo del Sistema de Educación Superior</v>
      </c>
      <c r="K746" s="98" t="s">
        <v>402</v>
      </c>
    </row>
    <row r="747" spans="3:11" x14ac:dyDescent="0.25">
      <c r="C747" s="145"/>
      <c r="D747" s="151"/>
      <c r="E747" s="118"/>
      <c r="F747" s="97">
        <f t="shared" si="34"/>
        <v>0</v>
      </c>
      <c r="G747" s="161"/>
      <c r="H747" s="146"/>
      <c r="I747" s="130" t="e">
        <f>VLOOKUP(H747,Presupuesto!$B$11:$C$565,2,0)</f>
        <v>#N/A</v>
      </c>
      <c r="J747" s="98" t="str">
        <f t="shared" si="35"/>
        <v>Desarrollo del Sistema de Educación Superior</v>
      </c>
      <c r="K747" s="98" t="s">
        <v>411</v>
      </c>
    </row>
    <row r="748" spans="3:11" x14ac:dyDescent="0.25">
      <c r="C748" s="145"/>
      <c r="D748" s="151"/>
      <c r="E748" s="118"/>
      <c r="F748" s="97">
        <f t="shared" si="34"/>
        <v>0</v>
      </c>
      <c r="G748" s="161"/>
      <c r="H748" s="146"/>
      <c r="I748" s="130" t="e">
        <f>VLOOKUP(H748,Presupuesto!$B$11:$C$565,2,0)</f>
        <v>#N/A</v>
      </c>
      <c r="J748" s="98" t="str">
        <f t="shared" si="35"/>
        <v>Desarrollo del Sistema de Educación Superior</v>
      </c>
      <c r="K748" s="98" t="s">
        <v>411</v>
      </c>
    </row>
    <row r="749" spans="3:11" x14ac:dyDescent="0.25">
      <c r="C749" s="145"/>
      <c r="D749" s="151"/>
      <c r="E749" s="118"/>
      <c r="F749" s="97">
        <f t="shared" si="34"/>
        <v>0</v>
      </c>
      <c r="G749" s="161"/>
      <c r="H749" s="146"/>
      <c r="I749" s="130" t="e">
        <f>VLOOKUP(H749,Presupuesto!$B$11:$C$565,2,0)</f>
        <v>#N/A</v>
      </c>
      <c r="J749" s="98" t="str">
        <f t="shared" si="35"/>
        <v>Desarrollo del Sistema de Educación Superior</v>
      </c>
      <c r="K749" s="98" t="s">
        <v>411</v>
      </c>
    </row>
    <row r="750" spans="3:11" ht="15.75" thickBot="1" x14ac:dyDescent="0.3">
      <c r="C750" s="147"/>
      <c r="D750" s="159"/>
      <c r="E750" s="103"/>
      <c r="F750" s="105">
        <f t="shared" si="34"/>
        <v>0</v>
      </c>
      <c r="G750" s="162"/>
      <c r="H750" s="148"/>
      <c r="I750" s="132" t="e">
        <f>VLOOKUP(H750,Presupuesto!$B$11:$C$565,2,0)</f>
        <v>#N/A</v>
      </c>
      <c r="J750" s="106" t="str">
        <f t="shared" si="35"/>
        <v>Desarrollo del Sistema de Educación Superior</v>
      </c>
      <c r="K750" s="124" t="s">
        <v>393</v>
      </c>
    </row>
    <row r="752" spans="3:11" ht="15.75" thickBot="1" x14ac:dyDescent="0.3"/>
    <row r="753" spans="3:11" ht="15.75" thickBot="1" x14ac:dyDescent="0.3">
      <c r="C753" s="157" t="s">
        <v>53</v>
      </c>
      <c r="D753" s="373">
        <f>SUM(F760:F794)</f>
        <v>0</v>
      </c>
      <c r="F753" s="70"/>
      <c r="G753" s="79"/>
      <c r="H753" s="70"/>
      <c r="I753" s="70"/>
    </row>
    <row r="754" spans="3:11" x14ac:dyDescent="0.25">
      <c r="C754" s="70"/>
      <c r="D754" s="31"/>
      <c r="E754" s="93"/>
      <c r="F754" s="93"/>
      <c r="G754" s="93"/>
      <c r="H754" s="76"/>
      <c r="I754" s="76"/>
      <c r="J754" s="76"/>
      <c r="K754" s="112"/>
    </row>
    <row r="755" spans="3:11" x14ac:dyDescent="0.25">
      <c r="C755" s="70"/>
      <c r="D755" s="31"/>
      <c r="E755" s="93"/>
      <c r="F755" s="93"/>
      <c r="G755" s="93"/>
      <c r="H755" s="76"/>
      <c r="I755" s="76"/>
      <c r="J755" s="76"/>
      <c r="K755" s="112"/>
    </row>
    <row r="756" spans="3:11" ht="15.75" x14ac:dyDescent="0.25">
      <c r="C756" s="202" t="s">
        <v>391</v>
      </c>
      <c r="D756" s="369"/>
      <c r="E756" s="93"/>
      <c r="F756" s="93"/>
      <c r="G756" s="93"/>
      <c r="H756" s="76"/>
      <c r="I756" s="76"/>
      <c r="J756" s="76"/>
      <c r="K756" s="112"/>
    </row>
    <row r="757" spans="3:11" ht="18.75" x14ac:dyDescent="0.25">
      <c r="C757" s="210" t="e">
        <f>IFERROR(VLOOKUP(D756,'1. Desarrollo e Innov. Curricu.'!$F:$G,2,FALSE),IFERROR(VLOOKUP(D756,'2. Investigación Científica'!$F:$G,2,FALSE),IFERROR(VLOOKUP(D756,'3. Vinculación Univ. Sociedad'!$F:$G,2,FALSE),IFERROR(VLOOKUP(D756,'4. Docencia y Profesorado Univ.'!$F:$G,2,FALSE),IFERROR(VLOOKUP(D756,'5. Estudiantes y Graduados'!$F:$G,2,FALSE),IFERROR(VLOOKUP(D756,'11. Gestion Administrativa'!$F:$G,2,FALSE),IFERROR(VLOOKUP(D756,'13. Gestión Académica'!$F:$G,2,FALSE),IFERROR(VLOOKUP(D756,'9. Asegura. de la Calid. y M'!$F:$G,2,FALSE),IFERROR(VLOOKUP(D756,'6. Gestión del Conocimiento'!$F:$G,2,FALSE),IFERROR(VLOOKUP(D756,'15. Gobernabilidad y Proceso...'!$F:$G,2,FALSE),IFERROR(VLOOKUP(D756,'12. Gestión del Talento Humano'!$F:$G,2,FALSE),IFERROR(VLOOKUP(D756,'14. Internacional... de la E.S.'!$F:$G,2,FALSE),IFERROR(VLOOKUP(D756,'10. Posgrado'!$F:$G,2,FALSE),IFERROR(VLOOKUP(D756,'17. Gestión TIC'!$F:$G,2,FALSE),IFERROR(VLOOKUP(D756,'16. Desa. del Sistema Educ.Sup.'!$F:$G,2,FALSE),IFERROR(VLOOKUP(D756,'8. Cultura de Inno. Insti...'!$F:$G,2,FALSE),VLOOKUP(D756,'7. Lo Esencial de la Reforma U.'!$F:$G,2,0)))))))))))))))))</f>
        <v>#N/A</v>
      </c>
      <c r="D757" s="31"/>
      <c r="E757" s="93"/>
      <c r="F757" s="93"/>
      <c r="G757" s="93"/>
      <c r="H757" s="76"/>
      <c r="I757" s="76"/>
      <c r="J757" s="76"/>
      <c r="K757" s="112"/>
    </row>
    <row r="758" spans="3:11" ht="15.75" thickBot="1" x14ac:dyDescent="0.3">
      <c r="F758" s="93"/>
      <c r="G758" s="76"/>
      <c r="H758" s="76"/>
      <c r="I758" s="76"/>
    </row>
    <row r="759" spans="3:11" ht="30.75" thickBot="1" x14ac:dyDescent="0.3">
      <c r="C759" s="129" t="s">
        <v>44</v>
      </c>
      <c r="D759" s="129" t="s">
        <v>55</v>
      </c>
      <c r="E759" s="136" t="s">
        <v>57</v>
      </c>
      <c r="F759" s="135" t="s">
        <v>27</v>
      </c>
      <c r="G759" s="133" t="s">
        <v>130</v>
      </c>
      <c r="H759" s="136" t="s">
        <v>46</v>
      </c>
      <c r="I759" s="133" t="s">
        <v>131</v>
      </c>
      <c r="J759" s="133" t="s">
        <v>409</v>
      </c>
      <c r="K759" s="133" t="s">
        <v>410</v>
      </c>
    </row>
    <row r="760" spans="3:11" x14ac:dyDescent="0.25">
      <c r="C760" s="220" t="s">
        <v>438</v>
      </c>
      <c r="D760" s="221"/>
      <c r="E760" s="219">
        <f>HLOOKUP(C760,$AH$2:$BU$3,2,0)</f>
        <v>620</v>
      </c>
      <c r="F760" s="97">
        <f t="shared" ref="F760:F794" si="36">D760*E760</f>
        <v>0</v>
      </c>
      <c r="G760" s="161"/>
      <c r="H760" s="142"/>
      <c r="I760" s="130" t="e">
        <f>VLOOKUP(H760,Presupuesto!$B$11:$C$565,2,0)</f>
        <v>#N/A</v>
      </c>
      <c r="J760" s="218" t="s">
        <v>1478</v>
      </c>
      <c r="K760" s="98" t="s">
        <v>393</v>
      </c>
    </row>
    <row r="761" spans="3:11" x14ac:dyDescent="0.25">
      <c r="C761" s="141"/>
      <c r="D761" s="158"/>
      <c r="E761" s="123"/>
      <c r="F761" s="97">
        <f t="shared" si="36"/>
        <v>0</v>
      </c>
      <c r="G761" s="161"/>
      <c r="H761" s="142"/>
      <c r="I761" s="130" t="e">
        <f>VLOOKUP(H761,Presupuesto!$B$11:$C$565,2,0)</f>
        <v>#N/A</v>
      </c>
      <c r="J761" s="98" t="str">
        <f>$J$760</f>
        <v>Desarrollo del Sistema de Educación Superior</v>
      </c>
      <c r="K761" s="98" t="s">
        <v>411</v>
      </c>
    </row>
    <row r="762" spans="3:11" x14ac:dyDescent="0.25">
      <c r="C762" s="141"/>
      <c r="D762" s="158"/>
      <c r="E762" s="123"/>
      <c r="F762" s="97">
        <f t="shared" si="36"/>
        <v>0</v>
      </c>
      <c r="G762" s="161"/>
      <c r="H762" s="142"/>
      <c r="I762" s="130" t="e">
        <f>VLOOKUP(H762,Presupuesto!$B$11:$C$565,2,0)</f>
        <v>#N/A</v>
      </c>
      <c r="J762" s="98" t="str">
        <f t="shared" ref="J762:J794" si="37">$J$760</f>
        <v>Desarrollo del Sistema de Educación Superior</v>
      </c>
      <c r="K762" s="98" t="s">
        <v>411</v>
      </c>
    </row>
    <row r="763" spans="3:11" x14ac:dyDescent="0.25">
      <c r="C763" s="141"/>
      <c r="D763" s="158"/>
      <c r="E763" s="123"/>
      <c r="F763" s="97">
        <f t="shared" si="36"/>
        <v>0</v>
      </c>
      <c r="G763" s="161"/>
      <c r="H763" s="142"/>
      <c r="I763" s="130" t="e">
        <f>VLOOKUP(H763,Presupuesto!$B$11:$C$565,2,0)</f>
        <v>#N/A</v>
      </c>
      <c r="J763" s="98" t="str">
        <f t="shared" si="37"/>
        <v>Desarrollo del Sistema de Educación Superior</v>
      </c>
      <c r="K763" s="98" t="s">
        <v>411</v>
      </c>
    </row>
    <row r="764" spans="3:11" x14ac:dyDescent="0.25">
      <c r="C764" s="141"/>
      <c r="D764" s="158"/>
      <c r="E764" s="123"/>
      <c r="F764" s="97">
        <f t="shared" si="36"/>
        <v>0</v>
      </c>
      <c r="G764" s="161"/>
      <c r="H764" s="142"/>
      <c r="I764" s="130" t="e">
        <f>VLOOKUP(H764,Presupuesto!$B$11:$C$565,2,0)</f>
        <v>#N/A</v>
      </c>
      <c r="J764" s="98" t="str">
        <f t="shared" si="37"/>
        <v>Desarrollo del Sistema de Educación Superior</v>
      </c>
      <c r="K764" s="98" t="s">
        <v>411</v>
      </c>
    </row>
    <row r="765" spans="3:11" x14ac:dyDescent="0.25">
      <c r="C765" s="141"/>
      <c r="D765" s="158"/>
      <c r="E765" s="123"/>
      <c r="F765" s="97">
        <f t="shared" si="36"/>
        <v>0</v>
      </c>
      <c r="G765" s="161"/>
      <c r="H765" s="142"/>
      <c r="I765" s="130" t="e">
        <f>VLOOKUP(H765,Presupuesto!$B$11:$C$565,2,0)</f>
        <v>#N/A</v>
      </c>
      <c r="J765" s="98" t="str">
        <f t="shared" si="37"/>
        <v>Desarrollo del Sistema de Educación Superior</v>
      </c>
      <c r="K765" s="98" t="s">
        <v>400</v>
      </c>
    </row>
    <row r="766" spans="3:11" x14ac:dyDescent="0.25">
      <c r="C766" s="141"/>
      <c r="D766" s="158"/>
      <c r="E766" s="123"/>
      <c r="F766" s="97">
        <f t="shared" si="36"/>
        <v>0</v>
      </c>
      <c r="G766" s="161"/>
      <c r="H766" s="142"/>
      <c r="I766" s="130" t="e">
        <f>VLOOKUP(H766,Presupuesto!$B$11:$C$565,2,0)</f>
        <v>#N/A</v>
      </c>
      <c r="J766" s="98" t="str">
        <f t="shared" si="37"/>
        <v>Desarrollo del Sistema de Educación Superior</v>
      </c>
      <c r="K766" s="98" t="s">
        <v>411</v>
      </c>
    </row>
    <row r="767" spans="3:11" x14ac:dyDescent="0.25">
      <c r="C767" s="141"/>
      <c r="D767" s="158"/>
      <c r="E767" s="123"/>
      <c r="F767" s="97">
        <f t="shared" si="36"/>
        <v>0</v>
      </c>
      <c r="G767" s="161"/>
      <c r="H767" s="142"/>
      <c r="I767" s="130" t="e">
        <f>VLOOKUP(H767,Presupuesto!$B$11:$C$565,2,0)</f>
        <v>#N/A</v>
      </c>
      <c r="J767" s="98" t="str">
        <f t="shared" si="37"/>
        <v>Desarrollo del Sistema de Educación Superior</v>
      </c>
      <c r="K767" s="98" t="s">
        <v>411</v>
      </c>
    </row>
    <row r="768" spans="3:11" x14ac:dyDescent="0.25">
      <c r="C768" s="141"/>
      <c r="D768" s="158"/>
      <c r="E768" s="123"/>
      <c r="F768" s="97">
        <f t="shared" si="36"/>
        <v>0</v>
      </c>
      <c r="G768" s="161"/>
      <c r="H768" s="142"/>
      <c r="I768" s="130" t="e">
        <f>VLOOKUP(H768,Presupuesto!$B$11:$C$565,2,0)</f>
        <v>#N/A</v>
      </c>
      <c r="J768" s="98" t="str">
        <f t="shared" si="37"/>
        <v>Desarrollo del Sistema de Educación Superior</v>
      </c>
      <c r="K768" s="98" t="s">
        <v>411</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411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x14ac:dyDescent="0.25">
      <c r="C782" s="143"/>
      <c r="D782" s="151"/>
      <c r="E782" s="118"/>
      <c r="F782" s="97">
        <f t="shared" si="36"/>
        <v>0</v>
      </c>
      <c r="G782" s="161"/>
      <c r="H782" s="144"/>
      <c r="I782" s="130" t="e">
        <f>VLOOKUP(H782,Presupuesto!$B$11:$C$565,2,0)</f>
        <v>#N/A</v>
      </c>
      <c r="J782" s="98" t="str">
        <f t="shared" si="37"/>
        <v>Desarrollo del Sistema de Educación Superior</v>
      </c>
      <c r="K782" s="98" t="s">
        <v>411</v>
      </c>
    </row>
    <row r="783" spans="3:11" x14ac:dyDescent="0.25">
      <c r="C783" s="143"/>
      <c r="D783" s="151"/>
      <c r="E783" s="118"/>
      <c r="F783" s="97">
        <f t="shared" si="36"/>
        <v>0</v>
      </c>
      <c r="G783" s="161"/>
      <c r="H783" s="144"/>
      <c r="I783" s="130" t="e">
        <f>VLOOKUP(H783,Presupuesto!$B$11:$C$565,2,0)</f>
        <v>#N/A</v>
      </c>
      <c r="J783" s="98" t="str">
        <f t="shared" si="37"/>
        <v>Desarrollo del Sistema de Educación Superior</v>
      </c>
      <c r="K783" s="98" t="s">
        <v>411</v>
      </c>
    </row>
    <row r="784" spans="3:11" x14ac:dyDescent="0.25">
      <c r="C784" s="143"/>
      <c r="D784" s="151"/>
      <c r="E784" s="118"/>
      <c r="F784" s="97">
        <f t="shared" si="36"/>
        <v>0</v>
      </c>
      <c r="G784" s="161"/>
      <c r="H784" s="144"/>
      <c r="I784" s="130" t="e">
        <f>VLOOKUP(H784,Presupuesto!$B$11:$C$565,2,0)</f>
        <v>#N/A</v>
      </c>
      <c r="J784" s="98" t="str">
        <f t="shared" si="37"/>
        <v>Desarrollo del Sistema de Educación Superior</v>
      </c>
      <c r="K784" s="98" t="s">
        <v>411</v>
      </c>
    </row>
    <row r="785" spans="3:11" x14ac:dyDescent="0.25">
      <c r="C785" s="143"/>
      <c r="D785" s="151"/>
      <c r="E785" s="118"/>
      <c r="F785" s="97">
        <f t="shared" si="36"/>
        <v>0</v>
      </c>
      <c r="G785" s="161"/>
      <c r="H785" s="144"/>
      <c r="I785" s="130" t="e">
        <f>VLOOKUP(H785,Presupuesto!$B$11:$C$565,2,0)</f>
        <v>#N/A</v>
      </c>
      <c r="J785" s="98" t="str">
        <f t="shared" si="37"/>
        <v>Desarrollo del Sistema de Educación Superior</v>
      </c>
      <c r="K785" s="98" t="s">
        <v>411</v>
      </c>
    </row>
    <row r="786" spans="3:11" x14ac:dyDescent="0.25">
      <c r="C786" s="143"/>
      <c r="D786" s="151"/>
      <c r="E786" s="118"/>
      <c r="F786" s="97">
        <f t="shared" si="36"/>
        <v>0</v>
      </c>
      <c r="G786" s="161"/>
      <c r="H786" s="144"/>
      <c r="I786" s="130" t="e">
        <f>VLOOKUP(H786,Presupuesto!$B$11:$C$565,2,0)</f>
        <v>#N/A</v>
      </c>
      <c r="J786" s="98" t="str">
        <f t="shared" si="37"/>
        <v>Desarrollo del Sistema de Educación Superior</v>
      </c>
      <c r="K786" s="98" t="s">
        <v>411</v>
      </c>
    </row>
    <row r="787" spans="3:11" x14ac:dyDescent="0.25">
      <c r="C787" s="143"/>
      <c r="D787" s="151"/>
      <c r="E787" s="118"/>
      <c r="F787" s="97">
        <f t="shared" si="36"/>
        <v>0</v>
      </c>
      <c r="G787" s="161"/>
      <c r="H787" s="144"/>
      <c r="I787" s="130" t="e">
        <f>VLOOKUP(H787,Presupuesto!$B$11:$C$565,2,0)</f>
        <v>#N/A</v>
      </c>
      <c r="J787" s="98" t="str">
        <f t="shared" si="37"/>
        <v>Desarrollo del Sistema de Educación Superior</v>
      </c>
      <c r="K787" s="98" t="s">
        <v>411</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x14ac:dyDescent="0.25">
      <c r="C790" s="145"/>
      <c r="D790" s="151"/>
      <c r="E790" s="118"/>
      <c r="F790" s="97">
        <f t="shared" si="36"/>
        <v>0</v>
      </c>
      <c r="G790" s="161"/>
      <c r="H790" s="146"/>
      <c r="I790" s="130" t="e">
        <f>VLOOKUP(H790,Presupuesto!$B$11:$C$565,2,0)</f>
        <v>#N/A</v>
      </c>
      <c r="J790" s="98" t="str">
        <f t="shared" si="37"/>
        <v>Desarrollo del Sistema de Educación Superior</v>
      </c>
      <c r="K790" s="98" t="s">
        <v>402</v>
      </c>
    </row>
    <row r="791" spans="3:11" x14ac:dyDescent="0.25">
      <c r="C791" s="145"/>
      <c r="D791" s="151"/>
      <c r="E791" s="118"/>
      <c r="F791" s="97">
        <f t="shared" si="36"/>
        <v>0</v>
      </c>
      <c r="G791" s="161"/>
      <c r="H791" s="146"/>
      <c r="I791" s="130" t="e">
        <f>VLOOKUP(H791,Presupuesto!$B$11:$C$565,2,0)</f>
        <v>#N/A</v>
      </c>
      <c r="J791" s="98" t="str">
        <f t="shared" si="37"/>
        <v>Desarrollo del Sistema de Educación Superior</v>
      </c>
      <c r="K791" s="98" t="s">
        <v>411</v>
      </c>
    </row>
    <row r="792" spans="3:11" x14ac:dyDescent="0.25">
      <c r="C792" s="145"/>
      <c r="D792" s="151"/>
      <c r="E792" s="118"/>
      <c r="F792" s="97">
        <f t="shared" si="36"/>
        <v>0</v>
      </c>
      <c r="G792" s="161"/>
      <c r="H792" s="146"/>
      <c r="I792" s="130" t="e">
        <f>VLOOKUP(H792,Presupuesto!$B$11:$C$565,2,0)</f>
        <v>#N/A</v>
      </c>
      <c r="J792" s="98" t="str">
        <f t="shared" si="37"/>
        <v>Desarrollo del Sistema de Educación Superior</v>
      </c>
      <c r="K792" s="98" t="s">
        <v>411</v>
      </c>
    </row>
    <row r="793" spans="3:11" x14ac:dyDescent="0.25">
      <c r="C793" s="145"/>
      <c r="D793" s="151"/>
      <c r="E793" s="118"/>
      <c r="F793" s="97">
        <f t="shared" si="36"/>
        <v>0</v>
      </c>
      <c r="G793" s="161"/>
      <c r="H793" s="146"/>
      <c r="I793" s="130" t="e">
        <f>VLOOKUP(H793,Presupuesto!$B$11:$C$565,2,0)</f>
        <v>#N/A</v>
      </c>
      <c r="J793" s="98" t="str">
        <f t="shared" si="37"/>
        <v>Desarrollo del Sistema de Educación Superior</v>
      </c>
      <c r="K793" s="98" t="s">
        <v>411</v>
      </c>
    </row>
    <row r="794" spans="3:11" ht="15.75" thickBot="1" x14ac:dyDescent="0.3">
      <c r="C794" s="147"/>
      <c r="D794" s="159"/>
      <c r="E794" s="103"/>
      <c r="F794" s="105">
        <f t="shared" si="36"/>
        <v>0</v>
      </c>
      <c r="G794" s="162"/>
      <c r="H794" s="148"/>
      <c r="I794" s="132" t="e">
        <f>VLOOKUP(H794,Presupuesto!$B$11:$C$565,2,0)</f>
        <v>#N/A</v>
      </c>
      <c r="J794" s="106" t="str">
        <f t="shared" si="37"/>
        <v>Desarrollo del Sistema de Educación Superior</v>
      </c>
      <c r="K794" s="124" t="s">
        <v>393</v>
      </c>
    </row>
    <row r="796" spans="3:11" ht="15.75" thickBot="1" x14ac:dyDescent="0.3">
      <c r="F796" s="90"/>
      <c r="G796" s="89"/>
      <c r="H796" s="90"/>
      <c r="I796" s="90"/>
    </row>
    <row r="797" spans="3:11" ht="15.75" thickBot="1" x14ac:dyDescent="0.3">
      <c r="C797" s="157" t="s">
        <v>53</v>
      </c>
      <c r="D797" s="373">
        <f>SUM(F804:F838)</f>
        <v>0</v>
      </c>
      <c r="F797" s="70"/>
      <c r="G797" s="79"/>
      <c r="H797" s="70"/>
      <c r="I797" s="70"/>
    </row>
    <row r="798" spans="3:11" x14ac:dyDescent="0.25">
      <c r="C798" s="70"/>
      <c r="D798" s="31"/>
      <c r="E798" s="93"/>
      <c r="F798" s="93"/>
      <c r="G798" s="93"/>
      <c r="H798" s="76"/>
      <c r="I798" s="76"/>
      <c r="J798" s="76"/>
      <c r="K798" s="112"/>
    </row>
    <row r="799" spans="3:11" x14ac:dyDescent="0.25">
      <c r="C799" s="70"/>
      <c r="D799" s="31"/>
      <c r="E799" s="93"/>
      <c r="F799" s="93"/>
      <c r="G799" s="93"/>
      <c r="H799" s="76"/>
      <c r="I799" s="76"/>
      <c r="J799" s="76"/>
      <c r="K799" s="112"/>
    </row>
    <row r="800" spans="3:11" ht="15.75" x14ac:dyDescent="0.25">
      <c r="C800" s="202" t="s">
        <v>391</v>
      </c>
      <c r="D800" s="369"/>
      <c r="E800" s="93"/>
      <c r="F800" s="93"/>
      <c r="G800" s="93"/>
      <c r="H800" s="76"/>
      <c r="I800" s="76"/>
      <c r="J800" s="76"/>
      <c r="K800" s="112"/>
    </row>
    <row r="801" spans="3:11" ht="18.75" x14ac:dyDescent="0.25">
      <c r="C801" s="210" t="e">
        <f>IFERROR(VLOOKUP(D800,'1. Desarrollo e Innov. Curricu.'!$F:$G,2,FALSE),IFERROR(VLOOKUP(D800,'2. Investigación Científica'!$F:$G,2,FALSE),IFERROR(VLOOKUP(D800,'3. Vinculación Univ. Sociedad'!$F:$G,2,FALSE),IFERROR(VLOOKUP(D800,'4. Docencia y Profesorado Univ.'!$F:$G,2,FALSE),IFERROR(VLOOKUP(D800,'5. Estudiantes y Graduados'!$F:$G,2,FALSE),IFERROR(VLOOKUP(D800,'11. Gestion Administrativa'!$F:$G,2,FALSE),IFERROR(VLOOKUP(D800,'13. Gestión Académica'!$F:$G,2,FALSE),IFERROR(VLOOKUP(D800,'9. Asegura. de la Calid. y M'!$F:$G,2,FALSE),IFERROR(VLOOKUP(D800,'6. Gestión del Conocimiento'!$F:$G,2,FALSE),IFERROR(VLOOKUP(D800,'15. Gobernabilidad y Proceso...'!$F:$G,2,FALSE),IFERROR(VLOOKUP(D800,'12. Gestión del Talento Humano'!$F:$G,2,FALSE),IFERROR(VLOOKUP(D800,'14. Internacional... de la E.S.'!$F:$G,2,FALSE),IFERROR(VLOOKUP(D800,'10. Posgrado'!$F:$G,2,FALSE),IFERROR(VLOOKUP(D800,'17. Gestión TIC'!$F:$G,2,FALSE),IFERROR(VLOOKUP(D800,'16. Desa. del Sistema Educ.Sup.'!$F:$G,2,FALSE),IFERROR(VLOOKUP(D800,'8. Cultura de Inno. Insti...'!$F:$G,2,FALSE),VLOOKUP(D800,'7. Lo Esencial de la Reforma U.'!$F:$G,2,0)))))))))))))))))</f>
        <v>#N/A</v>
      </c>
      <c r="D801" s="31"/>
      <c r="E801" s="93"/>
      <c r="F801" s="93"/>
      <c r="G801" s="93"/>
      <c r="H801" s="76"/>
      <c r="I801" s="76"/>
      <c r="J801" s="76"/>
      <c r="K801" s="112"/>
    </row>
    <row r="802" spans="3:11" ht="15.75" thickBot="1" x14ac:dyDescent="0.3">
      <c r="F802" s="93"/>
      <c r="G802" s="76"/>
      <c r="H802" s="76"/>
      <c r="I802" s="76"/>
    </row>
    <row r="803" spans="3:11" ht="30.75" thickBot="1" x14ac:dyDescent="0.3">
      <c r="C803" s="129" t="s">
        <v>44</v>
      </c>
      <c r="D803" s="129" t="s">
        <v>55</v>
      </c>
      <c r="E803" s="136" t="s">
        <v>57</v>
      </c>
      <c r="F803" s="135" t="s">
        <v>27</v>
      </c>
      <c r="G803" s="133" t="s">
        <v>130</v>
      </c>
      <c r="H803" s="136" t="s">
        <v>46</v>
      </c>
      <c r="I803" s="133" t="s">
        <v>131</v>
      </c>
      <c r="J803" s="133" t="s">
        <v>409</v>
      </c>
      <c r="K803" s="133" t="s">
        <v>410</v>
      </c>
    </row>
    <row r="804" spans="3:11" x14ac:dyDescent="0.25">
      <c r="C804" s="220" t="s">
        <v>438</v>
      </c>
      <c r="D804" s="221"/>
      <c r="E804" s="219">
        <f>HLOOKUP(C804,$AH$2:$BU$3,2,0)</f>
        <v>620</v>
      </c>
      <c r="F804" s="97">
        <f t="shared" ref="F804:F838" si="38">D804*E804</f>
        <v>0</v>
      </c>
      <c r="G804" s="161"/>
      <c r="H804" s="142"/>
      <c r="I804" s="130" t="e">
        <f>VLOOKUP(H804,Presupuesto!$B$11:$C$565,2,0)</f>
        <v>#N/A</v>
      </c>
      <c r="J804" s="218" t="s">
        <v>1478</v>
      </c>
      <c r="K804" s="98" t="s">
        <v>393</v>
      </c>
    </row>
    <row r="805" spans="3:11" x14ac:dyDescent="0.25">
      <c r="C805" s="141"/>
      <c r="D805" s="158"/>
      <c r="E805" s="123"/>
      <c r="F805" s="97">
        <f t="shared" si="38"/>
        <v>0</v>
      </c>
      <c r="G805" s="161"/>
      <c r="H805" s="142"/>
      <c r="I805" s="130" t="e">
        <f>VLOOKUP(H805,Presupuesto!$B$11:$C$565,2,0)</f>
        <v>#N/A</v>
      </c>
      <c r="J805" s="98" t="str">
        <f>$J$804</f>
        <v>Desarrollo del Sistema de Educación Superior</v>
      </c>
      <c r="K805" s="98" t="s">
        <v>411</v>
      </c>
    </row>
    <row r="806" spans="3:11" x14ac:dyDescent="0.25">
      <c r="C806" s="141"/>
      <c r="D806" s="158"/>
      <c r="E806" s="123"/>
      <c r="F806" s="97">
        <f t="shared" si="38"/>
        <v>0</v>
      </c>
      <c r="G806" s="161"/>
      <c r="H806" s="142"/>
      <c r="I806" s="130" t="e">
        <f>VLOOKUP(H806,Presupuesto!$B$11:$C$565,2,0)</f>
        <v>#N/A</v>
      </c>
      <c r="J806" s="98" t="str">
        <f t="shared" ref="J806:J838" si="39">$J$804</f>
        <v>Desarrollo del Sistema de Educación Superior</v>
      </c>
      <c r="K806" s="98" t="s">
        <v>411</v>
      </c>
    </row>
    <row r="807" spans="3:11" x14ac:dyDescent="0.25">
      <c r="C807" s="141"/>
      <c r="D807" s="158"/>
      <c r="E807" s="123"/>
      <c r="F807" s="97">
        <f t="shared" si="38"/>
        <v>0</v>
      </c>
      <c r="G807" s="161"/>
      <c r="H807" s="142"/>
      <c r="I807" s="130" t="e">
        <f>VLOOKUP(H807,Presupuesto!$B$11:$C$565,2,0)</f>
        <v>#N/A</v>
      </c>
      <c r="J807" s="98" t="str">
        <f t="shared" si="39"/>
        <v>Desarrollo del Sistema de Educación Superior</v>
      </c>
      <c r="K807" s="98" t="s">
        <v>411</v>
      </c>
    </row>
    <row r="808" spans="3:11" x14ac:dyDescent="0.25">
      <c r="C808" s="141"/>
      <c r="D808" s="158"/>
      <c r="E808" s="123"/>
      <c r="F808" s="97">
        <f t="shared" si="38"/>
        <v>0</v>
      </c>
      <c r="G808" s="161"/>
      <c r="H808" s="142"/>
      <c r="I808" s="130" t="e">
        <f>VLOOKUP(H808,Presupuesto!$B$11:$C$565,2,0)</f>
        <v>#N/A</v>
      </c>
      <c r="J808" s="98" t="str">
        <f t="shared" si="39"/>
        <v>Desarrollo del Sistema de Educación Superior</v>
      </c>
      <c r="K808" s="98" t="s">
        <v>411</v>
      </c>
    </row>
    <row r="809" spans="3:11" x14ac:dyDescent="0.25">
      <c r="C809" s="141"/>
      <c r="D809" s="158"/>
      <c r="E809" s="123"/>
      <c r="F809" s="97">
        <f t="shared" si="38"/>
        <v>0</v>
      </c>
      <c r="G809" s="161"/>
      <c r="H809" s="142"/>
      <c r="I809" s="130" t="e">
        <f>VLOOKUP(H809,Presupuesto!$B$11:$C$565,2,0)</f>
        <v>#N/A</v>
      </c>
      <c r="J809" s="98" t="str">
        <f t="shared" si="39"/>
        <v>Desarrollo del Sistema de Educación Superior</v>
      </c>
      <c r="K809" s="98" t="s">
        <v>400</v>
      </c>
    </row>
    <row r="810" spans="3:11" x14ac:dyDescent="0.25">
      <c r="C810" s="141"/>
      <c r="D810" s="158"/>
      <c r="E810" s="123"/>
      <c r="F810" s="97">
        <f t="shared" si="38"/>
        <v>0</v>
      </c>
      <c r="G810" s="161"/>
      <c r="H810" s="142"/>
      <c r="I810" s="130" t="e">
        <f>VLOOKUP(H810,Presupuesto!$B$11:$C$565,2,0)</f>
        <v>#N/A</v>
      </c>
      <c r="J810" s="98" t="str">
        <f t="shared" si="39"/>
        <v>Desarrollo del Sistema de Educación Superior</v>
      </c>
      <c r="K810" s="98" t="s">
        <v>411</v>
      </c>
    </row>
    <row r="811" spans="3:11" x14ac:dyDescent="0.25">
      <c r="C811" s="141"/>
      <c r="D811" s="158"/>
      <c r="E811" s="123"/>
      <c r="F811" s="97">
        <f t="shared" si="38"/>
        <v>0</v>
      </c>
      <c r="G811" s="161"/>
      <c r="H811" s="142"/>
      <c r="I811" s="130" t="e">
        <f>VLOOKUP(H811,Presupuesto!$B$11:$C$565,2,0)</f>
        <v>#N/A</v>
      </c>
      <c r="J811" s="98" t="str">
        <f t="shared" si="39"/>
        <v>Desarrollo del Sistema de Educación Superior</v>
      </c>
      <c r="K811" s="98" t="s">
        <v>411</v>
      </c>
    </row>
    <row r="812" spans="3:11" x14ac:dyDescent="0.25">
      <c r="C812" s="141"/>
      <c r="D812" s="158"/>
      <c r="E812" s="123"/>
      <c r="F812" s="97">
        <f t="shared" si="38"/>
        <v>0</v>
      </c>
      <c r="G812" s="161"/>
      <c r="H812" s="142"/>
      <c r="I812" s="130" t="e">
        <f>VLOOKUP(H812,Presupuesto!$B$11:$C$565,2,0)</f>
        <v>#N/A</v>
      </c>
      <c r="J812" s="98" t="str">
        <f t="shared" si="39"/>
        <v>Desarrollo del Sistema de Educación Superior</v>
      </c>
      <c r="K812" s="98" t="s">
        <v>411</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411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x14ac:dyDescent="0.25">
      <c r="C826" s="143"/>
      <c r="D826" s="151"/>
      <c r="E826" s="118"/>
      <c r="F826" s="97">
        <f t="shared" si="38"/>
        <v>0</v>
      </c>
      <c r="G826" s="161"/>
      <c r="H826" s="144"/>
      <c r="I826" s="130" t="e">
        <f>VLOOKUP(H826,Presupuesto!$B$11:$C$565,2,0)</f>
        <v>#N/A</v>
      </c>
      <c r="J826" s="98" t="str">
        <f t="shared" si="39"/>
        <v>Desarrollo del Sistema de Educación Superior</v>
      </c>
      <c r="K826" s="98" t="s">
        <v>411</v>
      </c>
    </row>
    <row r="827" spans="3:11" x14ac:dyDescent="0.25">
      <c r="C827" s="143"/>
      <c r="D827" s="151"/>
      <c r="E827" s="118"/>
      <c r="F827" s="97">
        <f t="shared" si="38"/>
        <v>0</v>
      </c>
      <c r="G827" s="161"/>
      <c r="H827" s="144"/>
      <c r="I827" s="130" t="e">
        <f>VLOOKUP(H827,Presupuesto!$B$11:$C$565,2,0)</f>
        <v>#N/A</v>
      </c>
      <c r="J827" s="98" t="str">
        <f t="shared" si="39"/>
        <v>Desarrollo del Sistema de Educación Superior</v>
      </c>
      <c r="K827" s="98" t="s">
        <v>411</v>
      </c>
    </row>
    <row r="828" spans="3:11" x14ac:dyDescent="0.25">
      <c r="C828" s="143"/>
      <c r="D828" s="151"/>
      <c r="E828" s="118"/>
      <c r="F828" s="97">
        <f t="shared" si="38"/>
        <v>0</v>
      </c>
      <c r="G828" s="161"/>
      <c r="H828" s="144"/>
      <c r="I828" s="130" t="e">
        <f>VLOOKUP(H828,Presupuesto!$B$11:$C$565,2,0)</f>
        <v>#N/A</v>
      </c>
      <c r="J828" s="98" t="str">
        <f t="shared" si="39"/>
        <v>Desarrollo del Sistema de Educación Superior</v>
      </c>
      <c r="K828" s="98" t="s">
        <v>411</v>
      </c>
    </row>
    <row r="829" spans="3:11" x14ac:dyDescent="0.25">
      <c r="C829" s="143"/>
      <c r="D829" s="151"/>
      <c r="E829" s="118"/>
      <c r="F829" s="97">
        <f t="shared" si="38"/>
        <v>0</v>
      </c>
      <c r="G829" s="161"/>
      <c r="H829" s="144"/>
      <c r="I829" s="130" t="e">
        <f>VLOOKUP(H829,Presupuesto!$B$11:$C$565,2,0)</f>
        <v>#N/A</v>
      </c>
      <c r="J829" s="98" t="str">
        <f t="shared" si="39"/>
        <v>Desarrollo del Sistema de Educación Superior</v>
      </c>
      <c r="K829" s="98" t="s">
        <v>411</v>
      </c>
    </row>
    <row r="830" spans="3:11" x14ac:dyDescent="0.25">
      <c r="C830" s="143"/>
      <c r="D830" s="151"/>
      <c r="E830" s="118"/>
      <c r="F830" s="97">
        <f t="shared" si="38"/>
        <v>0</v>
      </c>
      <c r="G830" s="161"/>
      <c r="H830" s="144"/>
      <c r="I830" s="130" t="e">
        <f>VLOOKUP(H830,Presupuesto!$B$11:$C$565,2,0)</f>
        <v>#N/A</v>
      </c>
      <c r="J830" s="98" t="str">
        <f t="shared" si="39"/>
        <v>Desarrollo del Sistema de Educación Superior</v>
      </c>
      <c r="K830" s="98" t="s">
        <v>411</v>
      </c>
    </row>
    <row r="831" spans="3:11" x14ac:dyDescent="0.25">
      <c r="C831" s="143"/>
      <c r="D831" s="151"/>
      <c r="E831" s="118"/>
      <c r="F831" s="97">
        <f t="shared" si="38"/>
        <v>0</v>
      </c>
      <c r="G831" s="161"/>
      <c r="H831" s="144"/>
      <c r="I831" s="130" t="e">
        <f>VLOOKUP(H831,Presupuesto!$B$11:$C$565,2,0)</f>
        <v>#N/A</v>
      </c>
      <c r="J831" s="98" t="str">
        <f t="shared" si="39"/>
        <v>Desarrollo del Sistema de Educación Superior</v>
      </c>
      <c r="K831" s="98" t="s">
        <v>411</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x14ac:dyDescent="0.25">
      <c r="C834" s="145"/>
      <c r="D834" s="151"/>
      <c r="E834" s="118"/>
      <c r="F834" s="97">
        <f t="shared" si="38"/>
        <v>0</v>
      </c>
      <c r="G834" s="161"/>
      <c r="H834" s="146"/>
      <c r="I834" s="130" t="e">
        <f>VLOOKUP(H834,Presupuesto!$B$11:$C$565,2,0)</f>
        <v>#N/A</v>
      </c>
      <c r="J834" s="98" t="str">
        <f t="shared" si="39"/>
        <v>Desarrollo del Sistema de Educación Superior</v>
      </c>
      <c r="K834" s="98" t="s">
        <v>402</v>
      </c>
    </row>
    <row r="835" spans="3:11" x14ac:dyDescent="0.25">
      <c r="C835" s="145"/>
      <c r="D835" s="151"/>
      <c r="E835" s="118"/>
      <c r="F835" s="97">
        <f t="shared" si="38"/>
        <v>0</v>
      </c>
      <c r="G835" s="161"/>
      <c r="H835" s="146"/>
      <c r="I835" s="130" t="e">
        <f>VLOOKUP(H835,Presupuesto!$B$11:$C$565,2,0)</f>
        <v>#N/A</v>
      </c>
      <c r="J835" s="98" t="str">
        <f t="shared" si="39"/>
        <v>Desarrollo del Sistema de Educación Superior</v>
      </c>
      <c r="K835" s="98" t="s">
        <v>411</v>
      </c>
    </row>
    <row r="836" spans="3:11" x14ac:dyDescent="0.25">
      <c r="C836" s="145"/>
      <c r="D836" s="151"/>
      <c r="E836" s="118"/>
      <c r="F836" s="97">
        <f t="shared" si="38"/>
        <v>0</v>
      </c>
      <c r="G836" s="161"/>
      <c r="H836" s="146"/>
      <c r="I836" s="130" t="e">
        <f>VLOOKUP(H836,Presupuesto!$B$11:$C$565,2,0)</f>
        <v>#N/A</v>
      </c>
      <c r="J836" s="98" t="str">
        <f t="shared" si="39"/>
        <v>Desarrollo del Sistema de Educación Superior</v>
      </c>
      <c r="K836" s="98" t="s">
        <v>411</v>
      </c>
    </row>
    <row r="837" spans="3:11" x14ac:dyDescent="0.25">
      <c r="C837" s="145"/>
      <c r="D837" s="151"/>
      <c r="E837" s="118"/>
      <c r="F837" s="97">
        <f t="shared" si="38"/>
        <v>0</v>
      </c>
      <c r="G837" s="161"/>
      <c r="H837" s="146"/>
      <c r="I837" s="130" t="e">
        <f>VLOOKUP(H837,Presupuesto!$B$11:$C$565,2,0)</f>
        <v>#N/A</v>
      </c>
      <c r="J837" s="98" t="str">
        <f t="shared" si="39"/>
        <v>Desarrollo del Sistema de Educación Superior</v>
      </c>
      <c r="K837" s="98" t="s">
        <v>411</v>
      </c>
    </row>
    <row r="838" spans="3:11" ht="15.75" thickBot="1" x14ac:dyDescent="0.3">
      <c r="C838" s="147"/>
      <c r="D838" s="159"/>
      <c r="E838" s="103"/>
      <c r="F838" s="105">
        <f t="shared" si="38"/>
        <v>0</v>
      </c>
      <c r="G838" s="162"/>
      <c r="H838" s="148"/>
      <c r="I838" s="132" t="e">
        <f>VLOOKUP(H838,Presupuesto!$B$11:$C$565,2,0)</f>
        <v>#N/A</v>
      </c>
      <c r="J838" s="106" t="str">
        <f t="shared" si="39"/>
        <v>Desarrollo del Sistema de Educación Superior</v>
      </c>
      <c r="K838" s="124" t="s">
        <v>393</v>
      </c>
    </row>
  </sheetData>
  <dataConsolidate/>
  <dataValidations count="8">
    <dataValidation type="list" allowBlank="1" showInputMessage="1" showErrorMessage="1" errorTitle="¡Ingreso Inválido!" error="Seleccione una opción de la lista." promptTitle="Tipo de Presupuesto" prompt="Seleccione una opción de la lista." sqref="G17:G19 G55:G89 G99:G133 G143:G177 G187:G221 G231:G265 G275:G309 G320:G354 G364:G398 G408:G442 G452:G486 G496:G530 G540:G574 G584:G618 G628:G662 G672:G706 G716:G750 G760:G794 G804:G838 G29:G45">
      <formula1>$R$2:$S$2</formula1>
    </dataValidation>
    <dataValidation type="list" allowBlank="1" showInputMessage="1" showErrorMessage="1" errorTitle="¡Ingreso Inválido!" error="Seleccione una opción de la lista" promptTitle="Mes Requerido" prompt="Seleccione el mes en el que requiere el recurso." sqref="K17:K19 K55:K89 K99:K133 K143:K177 K187:K221 K231:K265 K275:K309 K320:K354 K364:K398 K408:K442 K452:K486 K496:K530 K540:K574 K584:K618 K628:K662 K672:K706 K716:K750 K760:K794 K804:K838 K29:K45">
      <formula1>$U$2:$AF$2</formula1>
    </dataValidation>
    <dataValidation type="list" allowBlank="1" showInputMessage="1" showErrorMessage="1" errorTitle="¡Ingreso Invalido!" error="Seleccione una opción de la lista." promptTitle="Categoria/Zona de Viáticos" prompt="Seleccione una opción de la lista" sqref="C804 C55 C99 C143 C187 C231 C275 C320 C364 C408 C452 C496 C540 C584 C628 C672 C716 C760 C30:C31 C41:C42 C37">
      <formula1>$AH$2:$BU$2</formula1>
    </dataValidation>
    <dataValidation type="list" allowBlank="1" showInputMessage="1" showErrorMessage="1" errorTitle="¡Ingreso Inválido!" error="Verifique el valor ingresado." promptTitle="Ingrese el Objeto de Gasto" prompt="Ingrese el Objeto de Gasto" sqref="H19 H55:H89 H99:H133 H143:H177 H187:H221 H231:H265 H275:H309 H320:H354 H364:H398 H408:H442 H452:H486 H496:H530 H540:H574 H584:H618 H628:H662 H672:H706 H716:H750 H760:H794 H804:H838 H29:H31 H35:H36 H39:H40 H45">
      <formula1>$A$1:$UI$1</formula1>
    </dataValidation>
    <dataValidation type="list" allowBlank="1" showInputMessage="1" showErrorMessage="1" errorTitle="¡Ingreso Inválido!" error="Seleccione una opción de la lista." promptTitle="Dimensión Estratégica" prompt="Seleccione una opción de la lista." sqref="J17:J19 J56:J89 J100:J133 J144:J177 J188:J221 J232:J265 J276:J309 J321:J354 J365:J398 J409:J442 J453:J486 J497:J530 J541:J574 J585:J618 J629:J662 J673:J706 J717:J750 J761:J794 J805:J838 J30:J45">
      <formula1>$A$2:$P$2</formula1>
    </dataValidation>
    <dataValidation type="list" allowBlank="1" showInputMessage="1" showErrorMessage="1" errorTitle="¡Ingreso Inválido!" error="Seleccione una opción de la lista." promptTitle="Dimensión Estratégica" prompt="Seleccione una opción de la lista." sqref="J29 J55 J99 J143 J187 J231 J275 J320 J364 J408 J452 J496 J540 J584 J628 J672 J716 J760 J804">
      <formula1>$A$2:$Q$2</formula1>
    </dataValidation>
    <dataValidation type="list" allowBlank="1" showInputMessage="1" showErrorMessage="1" errorTitle="¡Ingreso Inválido!" error="Verifique el valor ingresado." promptTitle="Ingrese el Objeto de Gasto" prompt="Ingrese el Objeto de Gasto" sqref="H17:H18 H41:H44 H32:H34 H37:H38">
      <formula1>$A$1:$VD$1</formula1>
    </dataValidation>
    <dataValidation allowBlank="1" showInputMessage="1" showErrorMessage="1" promptTitle="Plantee Actividades Específicas" prompt="Plantee de manera concreta sú actividad orientada al logro del objetivo._x000a_" sqref="C40"/>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2016-03-18T16:42:56Z</dcterms:modified>
</cp:coreProperties>
</file>