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7470" windowHeight="2460" tabRatio="767" firstSheet="1" activeTab="21"/>
  </bookViews>
  <sheets>
    <sheet name="CME VACIO" sheetId="4" state="hidden" r:id="rId1"/>
    <sheet name="Cuadro Resumen" sheetId="27" r:id="rId2"/>
    <sheet name="Presupuesto" sheetId="38" r:id="rId3"/>
    <sheet name="1. TALLERES SEMINARIOS" sheetId="7" r:id="rId4"/>
    <sheet name="2. CONTRATACION DE PERSONAL" sheetId="8" state="hidden" r:id="rId5"/>
    <sheet name="3. EQUIPO DE OFICINA" sheetId="9" state="hidden" r:id="rId6"/>
    <sheet name="4. EQUIPO TECNOLÓGICOS" sheetId="10" state="hidden" r:id="rId7"/>
    <sheet name="5. ACTIVIDADES ESPECIALES" sheetId="12" state="hidden"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r:id="rId26"/>
    <sheet name="16. Desa. del Sistema Educ.Sup." sheetId="49" state="hidden" r:id="rId27"/>
    <sheet name="17. Gestión TIC" sheetId="50" state="hidden" r:id="rId28"/>
  </sheets>
  <definedNames>
    <definedName name="_xlnm._FilterDatabase" localSheetId="3" hidden="1">'1. TALLERES SEMINARIOS'!$C$11:$C$252</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52511"/>
</workbook>
</file>

<file path=xl/calcChain.xml><?xml version="1.0" encoding="utf-8"?>
<calcChain xmlns="http://schemas.openxmlformats.org/spreadsheetml/2006/main">
  <c r="D67" i="7" l="1"/>
  <c r="K120" i="7"/>
  <c r="J120" i="7"/>
  <c r="F120" i="7"/>
  <c r="G120" i="7" s="1"/>
  <c r="K119" i="7"/>
  <c r="J119" i="7"/>
  <c r="G119" i="7"/>
  <c r="K118" i="7"/>
  <c r="J118" i="7"/>
  <c r="G118" i="7"/>
  <c r="K117" i="7"/>
  <c r="J117" i="7"/>
  <c r="G117" i="7"/>
  <c r="K116" i="7"/>
  <c r="J116" i="7"/>
  <c r="G116" i="7"/>
  <c r="K115" i="7"/>
  <c r="J115" i="7"/>
  <c r="G115" i="7"/>
  <c r="K114" i="7"/>
  <c r="J114" i="7"/>
  <c r="G114" i="7"/>
  <c r="K113" i="7"/>
  <c r="J113" i="7"/>
  <c r="E113" i="7"/>
  <c r="G113" i="7" s="1"/>
  <c r="K112" i="7"/>
  <c r="J112" i="7"/>
  <c r="E112" i="7"/>
  <c r="G112" i="7" s="1"/>
  <c r="J111" i="7"/>
  <c r="G111" i="7"/>
  <c r="C108" i="7"/>
  <c r="D104" i="7" l="1"/>
  <c r="Q33" i="24"/>
  <c r="P33" i="24"/>
  <c r="Q27" i="24" l="1"/>
  <c r="P27" i="24"/>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40" i="7"/>
  <c r="C221" i="7"/>
  <c r="C202" i="7"/>
  <c r="C183" i="7"/>
  <c r="C164" i="7"/>
  <c r="C145" i="7"/>
  <c r="C126"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8" i="24"/>
  <c r="Q28" i="24"/>
  <c r="P29" i="24"/>
  <c r="Q29" i="24"/>
  <c r="P30" i="24"/>
  <c r="Q30" i="24"/>
  <c r="P31" i="24"/>
  <c r="Q31" i="24"/>
  <c r="P32" i="24"/>
  <c r="Q32" i="24"/>
  <c r="P34" i="24"/>
  <c r="Q34" i="24"/>
  <c r="P35" i="24"/>
  <c r="Q35" i="24"/>
  <c r="P36" i="24"/>
  <c r="Q36" i="24"/>
  <c r="P37" i="24"/>
  <c r="Q37" i="24"/>
  <c r="P38" i="24"/>
  <c r="Q38" i="24"/>
  <c r="P39" i="24"/>
  <c r="Q39"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52" i="7"/>
  <c r="K251" i="7"/>
  <c r="K250" i="7"/>
  <c r="K249" i="7"/>
  <c r="K248" i="7"/>
  <c r="K247" i="7"/>
  <c r="K246" i="7"/>
  <c r="K245" i="7"/>
  <c r="K244" i="7"/>
  <c r="K233" i="7"/>
  <c r="K232" i="7"/>
  <c r="K231" i="7"/>
  <c r="K230" i="7"/>
  <c r="K229" i="7"/>
  <c r="K228" i="7"/>
  <c r="K227" i="7"/>
  <c r="K226" i="7"/>
  <c r="K225" i="7"/>
  <c r="K214" i="7"/>
  <c r="K213" i="7"/>
  <c r="K212" i="7"/>
  <c r="K211" i="7"/>
  <c r="K210" i="7"/>
  <c r="K209" i="7"/>
  <c r="K208" i="7"/>
  <c r="K207" i="7"/>
  <c r="K206" i="7"/>
  <c r="K195" i="7"/>
  <c r="K194" i="7"/>
  <c r="K193" i="7"/>
  <c r="K192" i="7"/>
  <c r="K191" i="7"/>
  <c r="K190" i="7"/>
  <c r="K189" i="7"/>
  <c r="K188" i="7"/>
  <c r="K187" i="7"/>
  <c r="K176" i="7"/>
  <c r="K175" i="7"/>
  <c r="K174" i="7"/>
  <c r="K173" i="7"/>
  <c r="K172" i="7"/>
  <c r="K171" i="7"/>
  <c r="K170" i="7"/>
  <c r="K169" i="7"/>
  <c r="K168" i="7"/>
  <c r="K157" i="7"/>
  <c r="K156" i="7"/>
  <c r="K155" i="7"/>
  <c r="K154" i="7"/>
  <c r="K153" i="7"/>
  <c r="K152" i="7"/>
  <c r="K151" i="7"/>
  <c r="K150" i="7"/>
  <c r="K149" i="7"/>
  <c r="K138" i="7"/>
  <c r="K137" i="7"/>
  <c r="K136" i="7"/>
  <c r="K135" i="7"/>
  <c r="K134" i="7"/>
  <c r="K133" i="7"/>
  <c r="K132" i="7"/>
  <c r="K131" i="7"/>
  <c r="K130"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52" i="7"/>
  <c r="F252" i="7"/>
  <c r="G252" i="7" s="1"/>
  <c r="J251" i="7"/>
  <c r="G251" i="7"/>
  <c r="J250" i="7"/>
  <c r="E250" i="7"/>
  <c r="G250" i="7" s="1"/>
  <c r="J249" i="7"/>
  <c r="E249" i="7"/>
  <c r="G249" i="7" s="1"/>
  <c r="J248" i="7"/>
  <c r="E248" i="7"/>
  <c r="G248" i="7" s="1"/>
  <c r="J247" i="7"/>
  <c r="G247" i="7"/>
  <c r="J246" i="7"/>
  <c r="G246" i="7"/>
  <c r="J245" i="7"/>
  <c r="E245" i="7"/>
  <c r="G245" i="7" s="1"/>
  <c r="J244" i="7"/>
  <c r="E244" i="7"/>
  <c r="G244" i="7" s="1"/>
  <c r="J243" i="7"/>
  <c r="G243" i="7"/>
  <c r="J233" i="7"/>
  <c r="F233" i="7"/>
  <c r="G233" i="7" s="1"/>
  <c r="J232" i="7"/>
  <c r="G232" i="7"/>
  <c r="J231" i="7"/>
  <c r="E231" i="7"/>
  <c r="G231" i="7" s="1"/>
  <c r="J230" i="7"/>
  <c r="E230" i="7"/>
  <c r="G230" i="7" s="1"/>
  <c r="J229" i="7"/>
  <c r="E229" i="7"/>
  <c r="G229" i="7" s="1"/>
  <c r="J228" i="7"/>
  <c r="G228" i="7"/>
  <c r="J227" i="7"/>
  <c r="G227" i="7"/>
  <c r="J226" i="7"/>
  <c r="E226" i="7"/>
  <c r="G226" i="7" s="1"/>
  <c r="J225" i="7"/>
  <c r="E225" i="7"/>
  <c r="G225" i="7" s="1"/>
  <c r="J224" i="7"/>
  <c r="G224" i="7"/>
  <c r="J214" i="7"/>
  <c r="F214" i="7"/>
  <c r="G214" i="7" s="1"/>
  <c r="J213" i="7"/>
  <c r="G213" i="7"/>
  <c r="J212" i="7"/>
  <c r="E212" i="7"/>
  <c r="G212" i="7" s="1"/>
  <c r="J211" i="7"/>
  <c r="E211" i="7"/>
  <c r="G211" i="7" s="1"/>
  <c r="J210" i="7"/>
  <c r="E210" i="7"/>
  <c r="G210" i="7" s="1"/>
  <c r="J209" i="7"/>
  <c r="G209" i="7"/>
  <c r="J208" i="7"/>
  <c r="G208" i="7"/>
  <c r="J207" i="7"/>
  <c r="E207" i="7"/>
  <c r="G207" i="7" s="1"/>
  <c r="J206" i="7"/>
  <c r="E206" i="7"/>
  <c r="G206" i="7" s="1"/>
  <c r="J205" i="7"/>
  <c r="G205" i="7"/>
  <c r="J195" i="7"/>
  <c r="F195" i="7"/>
  <c r="G195" i="7" s="1"/>
  <c r="J194" i="7"/>
  <c r="G194" i="7"/>
  <c r="J193" i="7"/>
  <c r="E193" i="7"/>
  <c r="G193" i="7" s="1"/>
  <c r="J192" i="7"/>
  <c r="E192" i="7"/>
  <c r="G192" i="7" s="1"/>
  <c r="J191" i="7"/>
  <c r="E191" i="7"/>
  <c r="G191" i="7" s="1"/>
  <c r="J190" i="7"/>
  <c r="G190" i="7"/>
  <c r="J189" i="7"/>
  <c r="G189" i="7"/>
  <c r="J188" i="7"/>
  <c r="E188" i="7"/>
  <c r="G188" i="7" s="1"/>
  <c r="J187" i="7"/>
  <c r="E187" i="7"/>
  <c r="G187" i="7" s="1"/>
  <c r="J186" i="7"/>
  <c r="G186" i="7"/>
  <c r="J176" i="7"/>
  <c r="F176" i="7"/>
  <c r="G176" i="7" s="1"/>
  <c r="J175" i="7"/>
  <c r="G175" i="7"/>
  <c r="J174" i="7"/>
  <c r="E174" i="7"/>
  <c r="G174" i="7" s="1"/>
  <c r="J173" i="7"/>
  <c r="E173" i="7"/>
  <c r="G173" i="7" s="1"/>
  <c r="J172" i="7"/>
  <c r="E172" i="7"/>
  <c r="G172" i="7" s="1"/>
  <c r="J171" i="7"/>
  <c r="G171" i="7"/>
  <c r="J170" i="7"/>
  <c r="G170" i="7"/>
  <c r="J169" i="7"/>
  <c r="G169" i="7"/>
  <c r="J168" i="7"/>
  <c r="E168" i="7"/>
  <c r="G168" i="7" s="1"/>
  <c r="J167" i="7"/>
  <c r="G167" i="7"/>
  <c r="J157" i="7"/>
  <c r="F157" i="7"/>
  <c r="G157" i="7" s="1"/>
  <c r="J156" i="7"/>
  <c r="G156" i="7"/>
  <c r="J155" i="7"/>
  <c r="G155" i="7"/>
  <c r="J154" i="7"/>
  <c r="G154" i="7"/>
  <c r="J153" i="7"/>
  <c r="G153" i="7"/>
  <c r="J152" i="7"/>
  <c r="G152" i="7"/>
  <c r="J151" i="7"/>
  <c r="G151" i="7"/>
  <c r="J150" i="7"/>
  <c r="G150" i="7"/>
  <c r="J149" i="7"/>
  <c r="G149" i="7"/>
  <c r="J148" i="7"/>
  <c r="G148" i="7"/>
  <c r="J138" i="7"/>
  <c r="F138" i="7"/>
  <c r="G138" i="7" s="1"/>
  <c r="J137" i="7"/>
  <c r="G137" i="7"/>
  <c r="J136" i="7"/>
  <c r="G136" i="7"/>
  <c r="J135" i="7"/>
  <c r="G135" i="7"/>
  <c r="J134" i="7"/>
  <c r="G134" i="7"/>
  <c r="J133" i="7"/>
  <c r="G133" i="7"/>
  <c r="J132" i="7"/>
  <c r="G132" i="7"/>
  <c r="J131" i="7"/>
  <c r="G131" i="7"/>
  <c r="J130" i="7"/>
  <c r="G130" i="7"/>
  <c r="J129" i="7"/>
  <c r="G129" i="7"/>
  <c r="J102" i="7"/>
  <c r="F102" i="7"/>
  <c r="G102" i="7" s="1"/>
  <c r="J101" i="7"/>
  <c r="G101" i="7"/>
  <c r="J100" i="7"/>
  <c r="G100" i="7"/>
  <c r="J99" i="7"/>
  <c r="G99" i="7"/>
  <c r="J98" i="7"/>
  <c r="G98" i="7"/>
  <c r="J97" i="7"/>
  <c r="G97" i="7"/>
  <c r="J96" i="7"/>
  <c r="G96" i="7"/>
  <c r="J95" i="7"/>
  <c r="E95" i="7"/>
  <c r="G95" i="7" s="1"/>
  <c r="J94" i="7"/>
  <c r="E94" i="7"/>
  <c r="G94" i="7" s="1"/>
  <c r="J93" i="7"/>
  <c r="G93" i="7"/>
  <c r="J83" i="7"/>
  <c r="F83" i="7"/>
  <c r="G83" i="7" s="1"/>
  <c r="J82" i="7"/>
  <c r="G82" i="7"/>
  <c r="J81" i="7"/>
  <c r="G81" i="7"/>
  <c r="J80" i="7"/>
  <c r="G80" i="7"/>
  <c r="J79" i="7"/>
  <c r="G79" i="7"/>
  <c r="J78" i="7"/>
  <c r="G78" i="7"/>
  <c r="J77" i="7"/>
  <c r="G77" i="7"/>
  <c r="J76" i="7"/>
  <c r="G76" i="7"/>
  <c r="J75" i="7"/>
  <c r="G75" i="7"/>
  <c r="J74" i="7"/>
  <c r="G74" i="7"/>
  <c r="J64" i="7"/>
  <c r="F64" i="7"/>
  <c r="G64" i="7" s="1"/>
  <c r="J63" i="7"/>
  <c r="G63" i="7"/>
  <c r="J62" i="7"/>
  <c r="G62" i="7"/>
  <c r="J61" i="7"/>
  <c r="G61" i="7"/>
  <c r="J60" i="7"/>
  <c r="G60" i="7"/>
  <c r="J59" i="7"/>
  <c r="G59" i="7"/>
  <c r="J58" i="7"/>
  <c r="G58" i="7"/>
  <c r="J57" i="7"/>
  <c r="G57" i="7"/>
  <c r="J56" i="7"/>
  <c r="G56" i="7"/>
  <c r="J55" i="7"/>
  <c r="G55" i="7"/>
  <c r="J45" i="7"/>
  <c r="F45" i="7"/>
  <c r="G45" i="7" s="1"/>
  <c r="J44" i="7"/>
  <c r="G44" i="7"/>
  <c r="J43" i="7"/>
  <c r="G43" i="7"/>
  <c r="J42" i="7"/>
  <c r="G42" i="7"/>
  <c r="J41" i="7"/>
  <c r="G41" i="7"/>
  <c r="J40" i="7"/>
  <c r="G40" i="7"/>
  <c r="J39" i="7"/>
  <c r="G39" i="7"/>
  <c r="J38" i="7"/>
  <c r="G38" i="7"/>
  <c r="J37" i="7"/>
  <c r="G37" i="7"/>
  <c r="J36" i="7"/>
  <c r="G36" i="7"/>
  <c r="D124" i="9" l="1"/>
  <c r="D72" i="40"/>
  <c r="D103" i="40"/>
  <c r="P60" i="43"/>
  <c r="Q61" i="43"/>
  <c r="P62" i="43"/>
  <c r="Q63" i="43"/>
  <c r="P64" i="43"/>
  <c r="Q65" i="43"/>
  <c r="P66" i="43"/>
  <c r="Q67" i="43"/>
  <c r="P68" i="43"/>
  <c r="Q69" i="43"/>
  <c r="P70" i="43"/>
  <c r="Q71" i="43"/>
  <c r="P72" i="43"/>
  <c r="Q73" i="43"/>
  <c r="D143" i="9"/>
  <c r="D200" i="9"/>
  <c r="D219" i="9"/>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22"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60" i="7"/>
  <c r="D179" i="7"/>
  <c r="D86" i="7"/>
  <c r="D217" i="7"/>
  <c r="D236"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98" i="7"/>
  <c r="D141" i="7"/>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I12" i="27" s="1"/>
  <c r="P21" i="31"/>
  <c r="Q21" i="31"/>
  <c r="I20" i="27" s="1"/>
  <c r="P40" i="24"/>
  <c r="Q40"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40" i="24"/>
  <c r="N40" i="24"/>
  <c r="M40" i="24"/>
  <c r="L40" i="24"/>
  <c r="K40" i="24"/>
  <c r="J40" i="24"/>
  <c r="I40" i="24"/>
  <c r="H40"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G62" i="8"/>
  <c r="J15" i="38" l="1"/>
  <c r="H15" i="38"/>
  <c r="AB15" i="38"/>
  <c r="D55" i="27"/>
  <c r="D54" i="27"/>
  <c r="AD64" i="38"/>
  <c r="AD47" i="38" s="1"/>
  <c r="D53" i="27"/>
  <c r="AD15" i="38"/>
  <c r="F60" i="8"/>
  <c r="F61" i="8"/>
  <c r="D14" i="38"/>
  <c r="AB14" i="38"/>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E19" i="7"/>
  <c r="G19" i="7" s="1"/>
  <c r="J19" i="7"/>
  <c r="G20" i="7"/>
  <c r="J20" i="7"/>
  <c r="G21" i="7"/>
  <c r="D248" i="38" s="1"/>
  <c r="J21" i="7"/>
  <c r="E22" i="7"/>
  <c r="G22" i="7" s="1"/>
  <c r="J22" i="7"/>
  <c r="E23" i="7"/>
  <c r="G23" i="7" s="1"/>
  <c r="J23" i="7"/>
  <c r="E24" i="7"/>
  <c r="G24" i="7" s="1"/>
  <c r="J24" i="7"/>
  <c r="J26" i="7"/>
  <c r="D10" i="7" l="1"/>
  <c r="AF166" i="38"/>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5" i="7"/>
  <c r="C4" i="27" s="1"/>
  <c r="AI166" i="38" l="1"/>
  <c r="AR166" i="38" s="1"/>
  <c r="AF164" i="38"/>
  <c r="D222" i="38"/>
  <c r="F222" i="38" s="1"/>
  <c r="F243" i="38"/>
  <c r="J248" i="38"/>
  <c r="H248" i="38"/>
  <c r="AF560" i="38"/>
  <c r="AC164" i="38"/>
  <c r="AE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AI164" i="38" l="1"/>
  <c r="AR164" i="38" s="1"/>
  <c r="AF106" i="38"/>
  <c r="AI106" i="38" s="1"/>
  <c r="I22" i="27"/>
  <c r="I25" i="27" s="1"/>
  <c r="I27" i="27" s="1"/>
  <c r="Y162" i="38"/>
  <c r="Y149" i="38" s="1"/>
  <c r="Y106" i="38" s="1"/>
  <c r="J243" i="38"/>
  <c r="H243" i="38"/>
  <c r="J222" i="38"/>
  <c r="H222" i="38"/>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<sst xmlns="http://schemas.openxmlformats.org/spreadsheetml/2006/main" count="13912" uniqueCount="1785">
  <si>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</si>
  <si>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</si>
  <si>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</si>
  <si>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</si>
  <si>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</si>
  <si>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</si>
  <si>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</si>
  <si>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</si>
  <si>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</si>
  <si>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</si>
  <si>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</si>
  <si>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</si>
  <si>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</si>
  <si>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</si>
  <si>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</si>
  <si>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</si>
  <si>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</si>
  <si>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</si>
  <si>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</si>
  <si>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</si>
  <si>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</si>
  <si>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</si>
  <si>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</si>
  <si>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</si>
  <si>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</si>
  <si>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</si>
  <si>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</si>
  <si>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</si>
  <si>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</si>
  <si>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</si>
  <si>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</si>
  <si>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</si>
  <si>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</si>
  <si>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</si>
  <si>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</si>
  <si>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</si>
  <si>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</si>
  <si>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</si>
  <si>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</si>
  <si>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</si>
  <si>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</si>
  <si>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</si>
  <si>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</si>
  <si>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</si>
  <si>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</si>
  <si>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</si>
  <si>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</si>
  <si>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</si>
  <si>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</si>
  <si>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</si>
  <si>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</si>
  <si>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</si>
  <si>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</si>
  <si>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</si>
  <si>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</si>
  <si>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</si>
  <si>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</si>
  <si>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</si>
  <si>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</si>
  <si>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</si>
  <si>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</si>
  <si>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</si>
  <si>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</si>
  <si>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</si>
  <si>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</si>
  <si>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</si>
  <si>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</si>
  <si>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</si>
  <si>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</si>
  <si>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</si>
  <si>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</si>
  <si>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</si>
  <si>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</si>
  <si>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</si>
  <si>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</si>
  <si>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</si>
  <si>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</si>
  <si>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</si>
  <si>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</si>
  <si>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</si>
  <si>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</si>
  <si>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</si>
  <si>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</si>
  <si>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</si>
  <si>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</si>
  <si>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</si>
  <si>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</si>
  <si>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</si>
  <si>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</si>
  <si>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</si>
  <si>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</si>
  <si>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</si>
  <si>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</si>
  <si>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</si>
  <si>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</si>
  <si>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</si>
  <si>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</si>
  <si>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</si>
  <si>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</si>
  <si>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</si>
  <si>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</si>
  <si>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</si>
  <si>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</si>
  <si>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</si>
  <si>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</si>
  <si>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</si>
  <si>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</si>
  <si>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</si>
  <si>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</si>
  <si>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</si>
  <si>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</si>
  <si>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</si>
  <si>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</si>
  <si>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</si>
  <si>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</si>
  <si>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</si>
  <si>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</si>
  <si>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</si>
  <si>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</si>
  <si>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</si>
  <si>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</si>
  <si>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</si>
  <si>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</si>
  <si>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</si>
  <si>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</si>
  <si>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</si>
  <si>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</si>
  <si>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</si>
  <si>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</si>
  <si>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</si>
  <si>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</si>
  <si>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</si>
  <si>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</si>
  <si>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</si>
  <si>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</si>
  <si>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</si>
  <si>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</si>
  <si>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</si>
  <si>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</si>
  <si>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</si>
  <si>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</si>
  <si>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</si>
  <si>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</si>
  <si>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</si>
  <si>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</si>
  <si>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</si>
  <si>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</si>
  <si>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</si>
  <si>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</si>
  <si>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</si>
  <si>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</si>
  <si>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</si>
  <si>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</si>
  <si>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</si>
  <si>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</si>
  <si>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</si>
  <si>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</si>
  <si>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</si>
  <si>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</si>
  <si>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</si>
  <si>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</si>
  <si>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</si>
  <si>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</si>
  <si>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</si>
  <si>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</si>
  <si>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</si>
  <si>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</si>
  <si>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</si>
  <si>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</si>
  <si>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</si>
  <si>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</si>
  <si>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</si>
  <si>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</si>
  <si>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</si>
  <si>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</si>
  <si>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</si>
  <si>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</si>
  <si>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</si>
  <si>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</si>
  <si>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</si>
  <si>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</si>
  <si>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</si>
  <si>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</si>
  <si>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</si>
  <si>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</si>
  <si>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</si>
  <si>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</si>
  <si>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</si>
  <si>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</si>
  <si>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</si>
  <si>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</si>
  <si>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</si>
  <si>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</si>
  <si>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</si>
  <si>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</si>
  <si>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</si>
  <si>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</si>
  <si>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</si>
  <si>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</si>
  <si>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</si>
  <si>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</si>
  <si>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</si>
  <si>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</si>
  <si>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</si>
  <si>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</si>
  <si>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</si>
  <si>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</si>
  <si>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</si>
  <si>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</si>
  <si>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</si>
  <si>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</si>
  <si>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</si>
  <si>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</si>
  <si>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</si>
  <si>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</si>
  <si>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</si>
  <si>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</si>
  <si>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</si>
  <si>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</si>
  <si>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</si>
  <si>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</si>
  <si>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</si>
  <si>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</si>
  <si>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</si>
  <si>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</si>
  <si>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</si>
  <si>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</si>
  <si>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</si>
  <si>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</si>
  <si>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</si>
  <si>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</si>
  <si>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</si>
  <si>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</si>
  <si>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</si>
  <si>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</si>
  <si>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</si>
  <si>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</si>
  <si>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</si>
  <si>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</si>
  <si>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</si>
  <si>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</si>
  <si>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</si>
  <si>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</si>
  <si>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</si>
  <si>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</si>
  <si>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</si>
  <si>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</si>
  <si>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</si>
  <si>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</si>
  <si>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</si>
  <si>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</si>
  <si>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</si>
  <si>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</si>
  <si>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</si>
  <si>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</si>
  <si>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</si>
  <si>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</si>
  <si>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</si>
  <si>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</si>
  <si>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</si>
  <si>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</si>
  <si>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</si>
  <si>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</si>
  <si>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</si>
  <si>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</si>
  <si>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</si>
  <si>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</si>
  <si>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</si>
  <si>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</si>
  <si>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</si>
  <si>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</si>
  <si>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</si>
  <si>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</si>
  <si>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</si>
  <si>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</si>
  <si>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</si>
  <si>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</si>
  <si>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</si>
  <si>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</si>
  <si>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</si>
  <si>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</si>
  <si>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</si>
  <si>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</si>
  <si>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</si>
  <si>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</si>
  <si>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</si>
  <si>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</si>
  <si>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</si>
  <si>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</si>
  <si>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</si>
  <si>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</si>
  <si>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</si>
  <si>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</si>
  <si>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</si>
  <si>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</si>
  <si>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</si>
  <si>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</si>
  <si>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</si>
  <si>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</si>
  <si>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</si>
  <si>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</si>
  <si>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</si>
  <si>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</si>
  <si>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</si>
  <si>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</si>
  <si>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</si>
  <si>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</si>
  <si>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</si>
  <si>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</si>
  <si>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</si>
  <si>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</si>
  <si>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</si>
  <si>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</si>
  <si>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</si>
  <si>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</si>
  <si>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</si>
  <si>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</si>
  <si>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</si>
  <si>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</si>
  <si>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</si>
  <si>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</si>
  <si>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</si>
  <si>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</si>
  <si>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</si>
  <si>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</si>
  <si>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</si>
  <si>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</si>
  <si>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</si>
  <si>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</si>
  <si>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</si>
  <si>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</si>
  <si>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</si>
  <si>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</si>
  <si>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</si>
  <si>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</si>
  <si>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</si>
  <si>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</si>
  <si>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</si>
  <si>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</si>
  <si>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</si>
  <si>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</si>
  <si>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</si>
  <si>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</si>
  <si>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</si>
  <si>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</si>
  <si>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</si>
  <si>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</si>
  <si>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</si>
  <si>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</si>
  <si>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</si>
  <si>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</si>
  <si>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</si>
  <si>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</si>
  <si>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</si>
  <si>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</si>
  <si>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</si>
  <si>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</si>
  <si>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</si>
  <si>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</si>
  <si>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</si>
  <si>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</si>
  <si>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</si>
  <si>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</si>
  <si>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</si>
  <si>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</si>
  <si>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</si>
  <si>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</si>
  <si>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</si>
  <si>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</si>
  <si>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</si>
  <si>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</si>
  <si>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</si>
  <si>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</si>
  <si>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</si>
  <si>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</si>
  <si>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</si>
  <si>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</si>
  <si>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</si>
  <si>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</si>
  <si>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</si>
  <si>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</si>
  <si>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</si>
  <si>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</si>
  <si>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</si>
  <si>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</si>
  <si>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</si>
  <si>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</si>
  <si>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</si>
  <si>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</si>
  <si>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</si>
  <si>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</si>
  <si>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</si>
  <si>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</si>
  <si>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</si>
  <si>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</si>
  <si>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</si>
  <si>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</si>
  <si>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</si>
  <si>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</si>
  <si>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</si>
  <si>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</si>
  <si>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</si>
  <si>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</si>
  <si>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</si>
  <si>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</si>
  <si>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</si>
  <si>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</si>
  <si>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</si>
  <si>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</si>
  <si>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</si>
  <si>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</si>
  <si>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</si>
  <si>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</si>
  <si>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</si>
  <si>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</si>
  <si>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</si>
  <si>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</si>
  <si>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</si>
  <si>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</si>
  <si>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</si>
  <si>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</si>
  <si>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</si>
  <si>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</si>
  <si>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</si>
  <si>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</si>
  <si>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</si>
  <si>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</si>
  <si>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</si>
  <si>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</si>
  <si>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</si>
  <si>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</si>
  <si>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</si>
  <si>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</si>
  <si>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</si>
  <si>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</si>
  <si>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</si>
  <si>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</si>
  <si>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</si>
  <si>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</si>
  <si>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</si>
  <si>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</si>
  <si>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</si>
  <si>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</si>
  <si>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</si>
  <si>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</si>
  <si>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</si>
  <si>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</si>
  <si>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</si>
  <si>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</si>
  <si>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</si>
  <si>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</si>
  <si>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</si>
  <si>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</si>
  <si>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</si>
  <si>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</si>
  <si>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</si>
  <si>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</si>
  <si>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</si>
  <si>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</si>
  <si>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</si>
  <si>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</si>
  <si>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</si>
  <si>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</si>
  <si>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</si>
  <si>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</si>
  <si>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</si>
  <si>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</si>
  <si>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</si>
  <si>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</si>
  <si>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</si>
  <si>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</si>
  <si>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</si>
  <si>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</si>
  <si>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</si>
  <si>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</si>
  <si>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</si>
  <si>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</si>
  <si>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</si>
  <si>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</si>
  <si>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</si>
  <si>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</si>
  <si>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</si>
  <si>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</si>
  <si>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</si>
  <si>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</si>
  <si>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</si>
  <si>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</si>
  <si>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</si>
  <si>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</si>
  <si>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</si>
  <si>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</si>
  <si>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</si>
  <si>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</si>
  <si>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</si>
  <si>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</si>
  <si>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</si>
  <si>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</si>
  <si>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</si>
  <si>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</si>
  <si>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</si>
  <si>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</si>
  <si>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</si>
  <si>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</si>
  <si>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</si>
  <si>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</si>
  <si>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</si>
  <si>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</si>
  <si>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</si>
  <si>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</si>
  <si>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</si>
  <si>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</si>
  <si>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</si>
  <si>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</si>
  <si>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</si>
  <si>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</si>
  <si>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</si>
  <si>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</si>
  <si>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</si>
  <si>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</si>
  <si>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</si>
  <si>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</si>
  <si>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</si>
  <si>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</si>
  <si>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</si>
  <si>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</si>
  <si>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</si>
  <si>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</si>
  <si>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</si>
  <si>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</si>
  <si>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</si>
  <si>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</si>
  <si>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</si>
  <si>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</si>
  <si>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</si>
  <si>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</si>
  <si>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</si>
  <si>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</si>
  <si>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</si>
  <si>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</si>
  <si>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</si>
  <si>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</si>
  <si>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</si>
  <si>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</si>
  <si>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</si>
  <si>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</si>
  <si>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</si>
  <si>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</si>
  <si>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</si>
  <si>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</si>
  <si>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</si>
  <si>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</si>
  <si>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</si>
  <si>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</si>
  <si>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</si>
  <si>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</si>
  <si>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</si>
  <si>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</si>
  <si>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</si>
  <si>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</si>
  <si>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</si>
  <si>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</si>
  <si>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</si>
  <si>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</si>
  <si>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</si>
  <si>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</si>
  <si>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</si>
  <si>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</si>
  <si>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</si>
  <si>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</si>
  <si>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</si>
  <si>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</si>
  <si>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</si>
  <si>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</si>
  <si>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</si>
  <si>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</si>
  <si>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</si>
  <si>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</si>
  <si>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</si>
  <si>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</si>
  <si>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</si>
  <si>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</si>
  <si>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</si>
  <si>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</si>
  <si>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</si>
  <si>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</si>
  <si>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</si>
  <si>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</si>
  <si>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</si>
  <si>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</si>
  <si>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</si>
  <si>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</si>
  <si>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</si>
  <si>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</si>
  <si>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</si>
  <si>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</si>
  <si>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</si>
  <si>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</si>
  <si>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</si>
  <si>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</si>
  <si>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</si>
  <si>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</si>
  <si>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</si>
  <si>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</si>
  <si>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</si>
  <si>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</si>
  <si>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</si>
  <si>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</si>
  <si>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</si>
  <si>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</si>
  <si>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</si>
  <si>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</si>
  <si>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</si>
  <si>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</si>
  <si>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</si>
  <si>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</si>
  <si>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</si>
  <si>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</si>
  <si>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</si>
  <si>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</si>
  <si>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</si>
  <si>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</si>
  <si>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</si>
  <si>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</si>
  <si>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</si>
  <si>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</si>
  <si>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</si>
  <si>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</si>
  <si>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</si>
  <si>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</si>
  <si>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</si>
  <si>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</si>
  <si>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</si>
  <si>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</si>
  <si>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</si>
  <si>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</si>
  <si>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</si>
  <si>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</si>
  <si>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</si>
  <si>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</si>
  <si>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</si>
  <si>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</si>
  <si>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</si>
  <si>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</si>
  <si>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</si>
  <si>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</si>
  <si>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</si>
  <si>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</si>
  <si>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</si>
  <si>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</si>
  <si>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</si>
  <si>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</si>
  <si>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</si>
  <si>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</si>
  <si>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</si>
  <si>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</si>
  <si>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</si>
  <si>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</si>
  <si>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</si>
  <si>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</si>
  <si>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</si>
  <si>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</si>
  <si>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</si>
  <si>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</si>
  <si>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</si>
  <si>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</si>
  <si>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</si>
  <si>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</si>
  <si>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</si>
  <si>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</si>
  <si>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</si>
  <si>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</si>
  <si>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</si>
  <si>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</si>
  <si>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</si>
  <si>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</si>
  <si>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</si>
  <si>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</si>
  <si>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</si>
  <si>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</si>
  <si>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</si>
  <si>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</si>
  <si>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</si>
  <si>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</si>
  <si>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</si>
  <si>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</si>
  <si>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</si>
  <si>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</si>
  <si>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</si>
  <si>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</si>
  <si>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</si>
  <si>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</si>
  <si>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</si>
  <si>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</si>
  <si>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</si>
  <si>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</si>
  <si>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</si>
  <si>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</si>
  <si>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</si>
  <si>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</si>
  <si>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</si>
  <si>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</si>
  <si>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</si>
  <si>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</si>
  <si>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</si>
  <si>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</si>
  <si>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</si>
  <si>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</si>
  <si>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</si>
  <si>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</si>
  <si>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</si>
  <si>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</si>
  <si>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</si>
  <si>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</si>
  <si>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</si>
  <si>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</si>
  <si>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</si>
  <si>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</si>
  <si>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</si>
  <si>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</si>
  <si>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</si>
  <si>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</si>
  <si>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</si>
  <si>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</si>
  <si>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</si>
  <si>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</si>
  <si>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</si>
  <si>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</si>
  <si>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</si>
  <si>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</si>
  <si>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</si>
  <si>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</si>
  <si>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</si>
  <si>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</si>
  <si>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</si>
  <si>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</si>
  <si>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</si>
  <si>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</si>
  <si>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</si>
  <si>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</si>
  <si>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</si>
  <si>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</si>
  <si>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</si>
  <si>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</si>
  <si>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</si>
  <si>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</si>
  <si>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</si>
  <si>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</si>
  <si>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</si>
  <si>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</si>
  <si>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</si>
  <si>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</si>
  <si>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</si>
  <si>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</si>
  <si>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</si>
  <si>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</si>
  <si>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</si>
  <si>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</si>
  <si>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</si>
  <si>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</si>
  <si>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</si>
  <si>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</si>
  <si>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</si>
  <si>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</si>
  <si>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</si>
  <si>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</si>
  <si>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</si>
  <si>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</si>
  <si>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</si>
  <si>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</si>
  <si>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</si>
  <si>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</si>
  <si>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</si>
  <si>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</si>
  <si>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</si>
  <si>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</si>
  <si>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</si>
  <si>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</si>
  <si>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</si>
  <si>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</si>
  <si>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</si>
  <si>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</si>
  <si>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</si>
  <si>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</si>
  <si>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</si>
  <si>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</si>
  <si>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</si>
  <si>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</si>
  <si>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</si>
  <si>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</si>
  <si>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</si>
  <si>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</si>
  <si>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</si>
  <si>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</si>
  <si>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</si>
  <si>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</si>
  <si>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</si>
  <si>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</si>
  <si>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</si>
  <si>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</si>
  <si>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</si>
  <si>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</si>
  <si>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</si>
  <si>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</si>
  <si>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</si>
  <si>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</si>
  <si>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</si>
  <si>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</si>
  <si>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</si>
  <si>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</si>
  <si>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</si>
  <si>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</si>
  <si>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</si>
  <si>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</si>
  <si>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</si>
  <si>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</si>
  <si>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</si>
  <si>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</si>
  <si>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</si>
  <si>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</si>
  <si>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</si>
  <si>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</si>
  <si>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</si>
  <si>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</si>
  <si>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</si>
  <si>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</si>
  <si>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</si>
  <si>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</si>
  <si>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</si>
  <si>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</si>
  <si>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</si>
  <si>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</si>
  <si>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</si>
  <si>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</si>
  <si>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</si>
  <si>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</si>
  <si>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</si>
  <si>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</si>
  <si>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</si>
  <si>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</si>
  <si>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</si>
  <si>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</si>
  <si>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</si>
  <si>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</si>
  <si>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</si>
  <si>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</si>
  <si>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</si>
  <si>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</si>
  <si>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</si>
  <si>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</si>
  <si>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</si>
  <si>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</si>
  <si>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</si>
  <si>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</si>
  <si>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</si>
  <si>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</si>
  <si>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</si>
  <si>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</si>
  <si>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</si>
  <si>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</si>
  <si>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</si>
  <si>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</si>
  <si>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</si>
  <si>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</si>
  <si>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</si>
  <si>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</si>
  <si>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</si>
  <si>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</si>
  <si>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</si>
  <si>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</si>
  <si>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</si>
  <si>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</si>
  <si>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</si>
  <si>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</si>
  <si>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</si>
  <si>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</si>
  <si>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</si>
  <si>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</si>
  <si>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</si>
  <si>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</si>
  <si>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</si>
  <si>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</si>
  <si>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</si>
  <si>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</si>
  <si>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</si>
  <si>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</si>
  <si>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</si>
  <si>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</si>
  <si>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</si>
  <si>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</si>
  <si>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</si>
  <si>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</si>
  <si>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</si>
  <si>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</si>
  <si>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</si>
  <si>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</si>
  <si>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</si>
  <si>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</si>
  <si>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</si>
  <si>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</si>
  <si>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</si>
  <si>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</si>
  <si>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</si>
  <si>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</si>
  <si>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</si>
  <si>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</si>
  <si>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</si>
  <si>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</si>
  <si>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</si>
  <si>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</si>
  <si>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</si>
  <si>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</si>
  <si>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</si>
  <si>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</si>
  <si>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</si>
  <si>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</si>
  <si>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</si>
  <si>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</si>
  <si>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</si>
  <si>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</si>
  <si>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</si>
  <si>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</si>
  <si>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</si>
  <si>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</si>
  <si>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</si>
  <si>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</si>
  <si>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</si>
  <si>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</si>
  <si>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</si>
  <si>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</si>
  <si>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</si>
  <si>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</si>
  <si>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</si>
  <si>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</si>
  <si>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</si>
  <si>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</si>
  <si>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</si>
  <si>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</si>
  <si>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</si>
  <si>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</si>
  <si>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</si>
  <si>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</si>
  <si>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</si>
  <si>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</si>
  <si>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</si>
  <si>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</si>
  <si>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</si>
  <si>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</si>
  <si>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</si>
  <si>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</si>
  <si>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</si>
  <si>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</si>
  <si>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</si>
  <si>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</si>
  <si>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</si>
  <si>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</si>
  <si>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</si>
  <si>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</si>
  <si>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</si>
  <si>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</si>
  <si>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</si>
  <si>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</si>
  <si>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</si>
  <si>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</si>
  <si>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</si>
  <si>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</si>
  <si>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</si>
  <si>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</si>
  <si>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</si>
  <si>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</si>
  <si>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</si>
  <si>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</si>
  <si>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</si>
  <si>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</si>
  <si>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</si>
  <si>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</si>
  <si>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</si>
  <si>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</si>
  <si>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</si>
  <si>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</si>
  <si>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</si>
  <si>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</si>
  <si>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</si>
  <si>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</si>
  <si>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</si>
  <si>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</si>
  <si>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</si>
  <si>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</si>
  <si>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</si>
  <si>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</si>
  <si>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</si>
  <si>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</si>
  <si>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</si>
  <si>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</si>
  <si>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</si>
  <si>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</si>
  <si>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</si>
  <si>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</si>
  <si>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</si>
  <si>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</si>
  <si>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</si>
  <si>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</si>
  <si>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</si>
  <si>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</si>
  <si>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</si>
  <si>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</si>
  <si>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</si>
  <si>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</si>
  <si>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</si>
  <si>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</si>
  <si>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</si>
  <si>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</si>
  <si>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</si>
  <si>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</si>
  <si>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</si>
  <si>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</si>
  <si>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</si>
  <si>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</si>
  <si>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</si>
  <si>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</si>
  <si>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</si>
  <si>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</si>
  <si>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</si>
  <si>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</si>
  <si>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</si>
  <si>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</si>
  <si>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</si>
  <si>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</si>
  <si>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</si>
  <si>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</si>
  <si>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</si>
  <si>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</si>
  <si>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</si>
  <si>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</si>
  <si>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</si>
  <si>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</si>
  <si>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</si>
  <si>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</si>
  <si>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</si>
  <si>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</si>
  <si>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</si>
  <si>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</si>
  <si>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</si>
  <si>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</si>
  <si>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</si>
  <si>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</si>
  <si>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</si>
  <si>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</si>
  <si>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</si>
  <si>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</si>
  <si>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</si>
  <si>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</si>
  <si>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</si>
  <si>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</si>
  <si>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</si>
  <si>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</si>
  <si>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</si>
  <si>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</si>
  <si>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</si>
  <si>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</si>
  <si>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</si>
  <si>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</si>
  <si>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</si>
  <si>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</si>
  <si>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</si>
  <si>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</si>
  <si>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</si>
  <si>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</si>
  <si>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</si>
  <si>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</si>
  <si>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</si>
  <si>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</si>
  <si>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</si>
  <si>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</si>
  <si>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</si>
  <si>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</si>
  <si>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</si>
  <si>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</si>
  <si>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</si>
  <si>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</si>
  <si>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</si>
  <si>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</si>
  <si>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</si>
  <si>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</si>
  <si>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</si>
  <si>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</si>
  <si>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</si>
  <si>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</si>
  <si>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</si>
  <si>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</si>
  <si>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</si>
  <si>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</si>
  <si>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</si>
  <si>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</si>
  <si>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</si>
  <si>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</si>
  <si>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</si>
  <si>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</si>
  <si>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</si>
  <si>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</si>
  <si>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</si>
  <si>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</si>
  <si>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</si>
  <si>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</si>
  <si>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</si>
  <si>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</si>
  <si>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</si>
  <si>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</si>
  <si>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</si>
  <si>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</si>
  <si>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</si>
  <si>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</si>
  <si>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</si>
  <si>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</si>
  <si>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</si>
  <si>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</si>
  <si>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</si>
  <si>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</si>
  <si>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</si>
  <si>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</si>
  <si>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</si>
  <si>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</si>
  <si>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</si>
  <si>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</si>
  <si>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</si>
  <si>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</si>
  <si>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</si>
  <si>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</si>
  <si>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</si>
  <si>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</si>
  <si>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</si>
  <si>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</si>
  <si>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</si>
  <si>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</si>
  <si>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</si>
  <si>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</si>
  <si>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</si>
  <si>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</si>
  <si>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</si>
  <si>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</si>
  <si>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</si>
  <si>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</si>
  <si>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</si>
  <si>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</si>
  <si>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</si>
  <si>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</si>
  <si>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</si>
  <si>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</si>
  <si>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</si>
  <si>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</si>
  <si>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</si>
  <si>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</si>
  <si>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</si>
  <si>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</si>
  <si>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</si>
  <si>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</si>
  <si>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</si>
  <si>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</si>
  <si>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</si>
  <si>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</si>
  <si>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</si>
  <si>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</si>
  <si>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</si>
  <si>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</si>
  <si>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</si>
  <si>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</si>
  <si>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</si>
  <si>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</si>
  <si>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</si>
  <si>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</si>
  <si>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</si>
  <si>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</si>
  <si>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</si>
  <si>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</si>
  <si>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</si>
  <si>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</si>
  <si>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</si>
  <si>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</si>
  <si>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</si>
  <si>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</si>
  <si>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</si>
  <si>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</si>
  <si>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</si>
  <si>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</si>
  <si>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</si>
  <si>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</si>
  <si>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</si>
  <si>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</si>
  <si>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</si>
  <si>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</si>
  <si>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</si>
  <si>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</si>
  <si>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</si>
  <si>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</si>
  <si>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</si>
  <si>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</si>
  <si>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</si>
  <si>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</si>
  <si>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</si>
  <si>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</si>
  <si>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</si>
  <si>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</si>
  <si>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</si>
  <si>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</si>
  <si>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</si>
  <si>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</si>
  <si>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</si>
  <si>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</si>
  <si>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</si>
  <si>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</si>
  <si>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</si>
  <si>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</si>
  <si>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</si>
  <si>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</si>
  <si>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</si>
  <si>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</si>
  <si>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</si>
  <si>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</si>
  <si>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</si>
  <si>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</si>
  <si>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</si>
  <si>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</si>
  <si>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</si>
  <si>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</si>
  <si>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</si>
  <si>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</si>
  <si>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</si>
  <si>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</si>
  <si>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</si>
  <si>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</si>
  <si>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</si>
  <si>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</si>
  <si>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</si>
  <si>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</si>
  <si>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</si>
  <si>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</si>
  <si>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</si>
  <si>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</si>
  <si>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</si>
  <si>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</si>
  <si>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</si>
  <si>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</si>
  <si>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</si>
  <si>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</si>
  <si>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</si>
  <si>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</si>
  <si>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</si>
  <si>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</si>
  <si>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</si>
  <si>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</si>
  <si>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</si>
  <si>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</si>
  <si>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</si>
  <si>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</si>
  <si>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</si>
  <si>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</si>
  <si>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</si>
  <si>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</si>
  <si>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</si>
  <si>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</si>
  <si>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</si>
  <si>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</si>
  <si>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</si>
  <si>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</si>
  <si>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</si>
  <si>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</si>
  <si>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</si>
  <si>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</si>
  <si>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</si>
  <si>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</si>
  <si>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</si>
  <si>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</si>
  <si>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</si>
  <si>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</si>
  <si>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</si>
  <si>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</si>
  <si>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</si>
  <si>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</si>
  <si>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</si>
  <si>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</si>
  <si>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</si>
  <si>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</si>
  <si>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</si>
  <si>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</si>
  <si>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</si>
  <si>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</si>
  <si>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</si>
  <si>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</si>
  <si>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</si>
  <si>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</si>
  <si>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</si>
  <si>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</si>
  <si>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</si>
  <si>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</si>
  <si>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</si>
  <si>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</si>
  <si>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</si>
  <si>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</si>
  <si>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</si>
  <si>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</si>
  <si>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</si>
  <si>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</si>
  <si>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</si>
  <si>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</si>
  <si>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</si>
  <si>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</si>
  <si>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</si>
  <si>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</si>
  <si>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</si>
  <si>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</si>
  <si>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</si>
  <si>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</si>
  <si>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</si>
  <si>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</si>
  <si>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</si>
  <si>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</si>
  <si>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</si>
  <si>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</si>
  <si>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</si>
  <si>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</si>
  <si>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</si>
  <si>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</si>
  <si>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</si>
  <si>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</si>
  <si>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</si>
  <si>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</si>
  <si>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</si>
  <si>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</si>
  <si>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</si>
  <si>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</si>
  <si>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</si>
  <si>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</si>
  <si>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</si>
  <si>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</si>
  <si>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</si>
  <si>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</si>
  <si>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</si>
  <si>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</si>
  <si>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</si>
  <si>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</si>
  <si>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</si>
  <si>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</si>
  <si>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</si>
  <si>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</si>
  <si>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</si>
  <si>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</si>
  <si>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</si>
  <si>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</si>
  <si>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</si>
  <si>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</si>
  <si>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</si>
  <si>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</si>
  <si>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</si>
  <si>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</si>
  <si>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</si>
  <si>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</si>
  <si>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</si>
  <si>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</si>
  <si>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</si>
  <si>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</si>
  <si>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</si>
  <si>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</si>
  <si>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</si>
  <si>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</si>
  <si>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</si>
  <si>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</si>
  <si>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</si>
  <si>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</si>
  <si>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</si>
  <si>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</si>
  <si>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</si>
  <si>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</si>
  <si>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</si>
  <si>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</si>
  <si>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</si>
  <si>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</si>
  <si>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</si>
  <si>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</si>
  <si>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</si>
  <si>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</si>
  <si>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</si>
  <si>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</si>
  <si>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</si>
  <si>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</si>
  <si>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</si>
  <si>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</si>
  <si>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</si>
  <si>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</si>
  <si>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</si>
  <si>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</si>
  <si>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</si>
  <si>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</si>
  <si>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</si>
  <si>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</si>
  <si>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</si>
  <si>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</si>
  <si>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</si>
  <si>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</si>
  <si>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</si>
  <si>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</si>
  <si>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</si>
  <si>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</si>
  <si>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</si>
  <si>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</si>
  <si>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</si>
  <si>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</si>
  <si>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</si>
  <si>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</si>
  <si>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</si>
  <si>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</si>
  <si>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</si>
  <si>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</si>
  <si>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</si>
  <si>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</si>
  <si>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</si>
  <si>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</si>
  <si>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</si>
  <si>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</si>
  <si>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</si>
  <si>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</si>
  <si>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</si>
  <si>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</si>
  <si>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</si>
  <si>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</si>
  <si>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</si>
  <si>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</si>
  <si>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</si>
  <si>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</si>
  <si>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TOTAL GOBERNABILIDAD Y PROCESO DE GESTIÓN DESCENTRALIZADAS EN REDES</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</si>
  <si>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</si>
  <si>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</si>
  <si>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</si>
  <si>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</si>
  <si>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</si>
  <si>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</si>
  <si>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</si>
  <si>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</si>
  <si>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</si>
  <si>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</si>
  <si>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</si>
  <si>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</si>
  <si>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</si>
  <si>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</si>
  <si>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</si>
  <si>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</si>
  <si>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</si>
  <si>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</si>
  <si>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</si>
  <si>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</si>
  <si>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</si>
  <si>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</si>
  <si>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</si>
  <si>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</si>
  <si>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</si>
  <si>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</si>
  <si>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</si>
  <si>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</si>
  <si>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</si>
  <si>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</si>
  <si>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</si>
  <si>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</si>
  <si>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</si>
  <si>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</si>
  <si>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</si>
  <si>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</si>
  <si>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</si>
  <si>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</si>
  <si>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</si>
  <si>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</si>
  <si>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</si>
  <si>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</si>
  <si>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</si>
  <si>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</si>
  <si>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</si>
  <si>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</si>
  <si>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</si>
  <si>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</si>
  <si>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</si>
  <si>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</si>
  <si>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</si>
  <si>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</si>
  <si>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</si>
  <si>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</si>
  <si>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</si>
  <si>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</si>
  <si>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</si>
  <si>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</si>
  <si>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</si>
  <si>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</si>
  <si>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</si>
  <si>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</si>
  <si>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</si>
  <si>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</si>
  <si>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</si>
  <si>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</si>
  <si>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</si>
  <si>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</si>
  <si>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</si>
  <si>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</si>
  <si>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</si>
  <si>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</si>
  <si>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</si>
  <si>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</si>
  <si>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</si>
  <si>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</si>
  <si>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</si>
  <si>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</si>
  <si>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</si>
  <si>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</si>
  <si>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</si>
  <si>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</si>
  <si>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</si>
  <si>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</si>
  <si>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</si>
  <si>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</si>
  <si>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</si>
  <si>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</si>
  <si>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</si>
  <si>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</si>
  <si>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</si>
  <si>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</si>
  <si>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</si>
  <si>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</si>
  <si>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</si>
  <si>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</si>
  <si>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</si>
  <si>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</si>
  <si>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</si>
  <si>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</si>
  <si>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</si>
  <si>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</si>
  <si>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</si>
  <si>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</si>
  <si>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</si>
  <si>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</si>
  <si>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</si>
  <si>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</si>
  <si>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</si>
  <si>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</si>
  <si>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</si>
  <si>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</si>
  <si>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</si>
  <si>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</si>
  <si>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</si>
  <si>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</si>
  <si>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</si>
  <si>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</si>
  <si>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</si>
  <si>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</si>
  <si>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</si>
  <si>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</si>
  <si>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</si>
  <si>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</si>
  <si>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</si>
  <si>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</si>
  <si>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</si>
  <si>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</si>
  <si>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</si>
  <si>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</si>
  <si>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</si>
  <si>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</si>
  <si>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</si>
  <si>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</si>
  <si>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</si>
  <si>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</si>
  <si>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</si>
  <si>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</si>
  <si>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</si>
  <si>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</si>
  <si>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</si>
  <si>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</si>
  <si>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</si>
  <si>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</si>
  <si>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</si>
  <si>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</si>
  <si>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</si>
  <si>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</si>
  <si>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</si>
  <si>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</si>
  <si>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</si>
  <si>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</si>
  <si>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</si>
  <si>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</si>
  <si>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</si>
  <si>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</si>
  <si>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</si>
  <si>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</si>
  <si>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</si>
  <si>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</si>
  <si>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</si>
  <si>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</si>
  <si>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</si>
  <si>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</si>
  <si>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</si>
  <si>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</si>
  <si>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</si>
  <si>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</si>
  <si>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</si>
  <si>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</si>
  <si>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</si>
  <si>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</si>
  <si>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</si>
  <si>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</si>
  <si>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</si>
  <si>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</si>
  <si>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</si>
  <si>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</si>
  <si>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</si>
  <si>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</si>
  <si>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</si>
  <si>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</si>
  <si>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</si>
  <si>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</si>
  <si>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</si>
  <si>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</si>
  <si>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</si>
  <si>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</si>
  <si>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</si>
  <si>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</si>
  <si>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</si>
  <si>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</si>
  <si>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</si>
  <si>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</si>
  <si>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</si>
  <si>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</si>
  <si>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</si>
  <si>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</si>
  <si>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</si>
  <si>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</si>
  <si>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</si>
  <si>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</si>
  <si>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</si>
  <si>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</si>
  <si>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</si>
  <si>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</si>
  <si>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</si>
  <si>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</si>
  <si>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</si>
  <si>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</si>
  <si>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</si>
  <si>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</si>
  <si>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</si>
  <si>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</si>
  <si>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</si>
  <si>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</si>
  <si>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</si>
  <si>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</si>
  <si>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</si>
  <si>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</si>
  <si>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</si>
  <si>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</si>
  <si>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</si>
  <si>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</si>
  <si>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</si>
  <si>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</si>
  <si>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</si>
  <si>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</si>
  <si>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</si>
  <si>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</si>
  <si>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</si>
  <si>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</si>
  <si>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</si>
  <si>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</si>
  <si>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</si>
  <si>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</si>
  <si>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</si>
  <si>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</si>
  <si>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</si>
  <si>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</si>
  <si>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</si>
  <si>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</si>
  <si>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</si>
  <si>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</si>
  <si>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</si>
  <si>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</si>
  <si>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</si>
  <si>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</si>
  <si>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</si>
  <si>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</si>
  <si>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</si>
  <si>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</si>
  <si>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</si>
  <si>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</si>
  <si>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</si>
  <si>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</si>
  <si>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</si>
  <si>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</si>
  <si>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</si>
  <si>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</si>
  <si>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</si>
  <si>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</si>
  <si>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</si>
  <si>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</si>
  <si>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</si>
  <si>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Nuevas autoridades en funciones.</t>
  </si>
  <si>
    <t>Consolidación del gobierno universitario</t>
  </si>
  <si>
    <t>Recibidos informes de gestión de las diferentes unidades.</t>
  </si>
  <si>
    <t>Actas, Acuerdos, Resoluciones y dictámenes.</t>
  </si>
  <si>
    <t>Cumplimiento de las atribuciones que emana la Ley Orgánica de la UNAH</t>
  </si>
  <si>
    <t xml:space="preserve">Apoyar la gestión universitaria en el desarrollo de las actividades. </t>
  </si>
  <si>
    <t>JDU</t>
  </si>
  <si>
    <t>Mejora continua de los procesos de formulación del POA-Presupuesto.</t>
  </si>
  <si>
    <t>POA-Presupuesto elaborado.</t>
  </si>
  <si>
    <t>Memoria Anual elaborada.</t>
  </si>
  <si>
    <t>Mejora de procesos administrativos internos</t>
  </si>
  <si>
    <t>Informar a la comunidad universitaria, al Estado y a la sociedad en general, sobre el uso de los recursos asignados</t>
  </si>
  <si>
    <t>Políticas, estratégias y metodologías aplicándose.</t>
  </si>
  <si>
    <t>Informes de las visitas realizadas</t>
  </si>
  <si>
    <t>Conocer el avance de la gestión de cada unidad.</t>
  </si>
  <si>
    <t>Transparencia y rendición de cuentas.</t>
  </si>
  <si>
    <t>Nuevo modelo de auditoría en ejecución.</t>
  </si>
  <si>
    <t>Informes de gestión impresos.</t>
  </si>
  <si>
    <t>Informes de la visita, informes de viaje.</t>
  </si>
  <si>
    <t>Redes Educativas Regionales</t>
  </si>
  <si>
    <t>Comunidad universitaria</t>
  </si>
  <si>
    <t>Actas, Acuerdos, Resoluciones.</t>
  </si>
  <si>
    <t>Mejorar los procesos de planificación.</t>
  </si>
  <si>
    <t>Listado de asistencia a reuniones.
Informes.</t>
  </si>
  <si>
    <t>JDU,RECTORÍA, SEDI, SEAF,CCG</t>
  </si>
  <si>
    <t>Transparentar la gestión universitaria</t>
  </si>
  <si>
    <t>Memoria impresa</t>
  </si>
  <si>
    <t>Comunidad universitaria y público en general</t>
  </si>
  <si>
    <t>JDU, RECTORIA, SG</t>
  </si>
  <si>
    <t>Mejora de la gestión administrativa</t>
  </si>
  <si>
    <t>Informes, ayudas memorias, listado de asistencia.</t>
  </si>
  <si>
    <t>Unidades ejecutoras</t>
  </si>
  <si>
    <t>cumplimiento de atribuciones de la LOUNAH</t>
  </si>
  <si>
    <t>Informes de rendición de cuentas, ayudas memorias, listados de asistencia</t>
  </si>
  <si>
    <t>JDU
CCG</t>
  </si>
  <si>
    <t>Mejora continua de la gestión de la AI</t>
  </si>
  <si>
    <t>JDU
Auditoría Interna</t>
  </si>
  <si>
    <t>Comunidad Universitaria</t>
  </si>
  <si>
    <t>aplicativos en uso, informes</t>
  </si>
  <si>
    <t>Rendición de cuentas</t>
  </si>
  <si>
    <t>Informe de gestión</t>
  </si>
  <si>
    <t>Cominidad universitaria, público en general.</t>
  </si>
  <si>
    <t>Consolidación del gobierno Universitario.</t>
  </si>
  <si>
    <t>Acuerdos de nombramiento.</t>
  </si>
  <si>
    <t>Conocer avances de la gestión</t>
  </si>
  <si>
    <t>Informes</t>
  </si>
  <si>
    <t>Dar seguimiento a la gestión de las unidades y toma de decisiones.</t>
  </si>
  <si>
    <t>Fortalecimiento de la gestión administrativa financiera de la UNAH.</t>
  </si>
  <si>
    <t>Fortalecimiento de los procesos de auditoría interna.</t>
  </si>
  <si>
    <t>Unidades académicas y administrativas</t>
  </si>
  <si>
    <t>Conocer insitu el avance de la gestión de las Unidades Academicas y administrativas.</t>
  </si>
  <si>
    <t>1.Gira de seguimiento a la gestión de los Centros Regionales Universitarios, CRAED, Telecentros e Institutos Tecnológicos de la UNAH.</t>
  </si>
  <si>
    <t>1. Sesiones de trabajo del Pleno de Directores para dar cumplimiento a las atribuciones de la Ley Orgánica y sus reglamentos.</t>
  </si>
  <si>
    <t>2. Seguimiento al proceso de formulación de POA-Presupuesto de la UNAH.</t>
  </si>
  <si>
    <t>3. Seguimiento al proceso de elaboración de la Memoria Anual de la UNAH.</t>
  </si>
  <si>
    <t>4. Seguimiento y apoyo a la gestión administrativa y financiera de la UNAH.</t>
  </si>
  <si>
    <t>5. Seguimiento a las políticas, estratégias y metodologias aplicables en transparencia y rendición de cuentas.</t>
  </si>
  <si>
    <t>6. Seguimiento a la aplicación del nuevo modelo de auditoria basado en gestión de riesgo.</t>
  </si>
  <si>
    <t>7. Presentación de informe de gestión del período 2013-2017  de la JDU.</t>
  </si>
  <si>
    <t>d. La unidad académica cuenta con un presupuesto que le permite realizar adecuadamente las funciones de docencia, investigación, vinculación y gestión académica programadas por la carrera.</t>
  </si>
  <si>
    <t>11.2.d.1</t>
  </si>
  <si>
    <t>11.2.d.2</t>
  </si>
  <si>
    <t>11.2.d.3</t>
  </si>
  <si>
    <t>11.2.d.4</t>
  </si>
  <si>
    <t>11.2.d.5</t>
  </si>
  <si>
    <t>11.2.d.6</t>
  </si>
  <si>
    <t>11.2.d.7</t>
  </si>
  <si>
    <t xml:space="preserve">3. Avanzar de manera planificada y progresiva en un proceso de descentralización de la gestión académica y administrativa financiera hacia las redes educativas regionales </t>
  </si>
  <si>
    <t>1. Proceso de selección y nombramiento de autoridades de la UNAH.</t>
  </si>
  <si>
    <t xml:space="preserve">2. Recibir informes de los Organos Colegiados y Unidades académicas  y administrativas para conocer los avances de la gestión.  </t>
  </si>
  <si>
    <t>6.1.c.1</t>
  </si>
  <si>
    <t>abril</t>
  </si>
  <si>
    <t>Tintas y toners</t>
  </si>
  <si>
    <t>Capacitación</t>
  </si>
  <si>
    <t>marzo</t>
  </si>
  <si>
    <t>mayo</t>
  </si>
  <si>
    <t>junio</t>
  </si>
  <si>
    <t>julio</t>
  </si>
  <si>
    <t>agosto</t>
  </si>
  <si>
    <t>septiembre</t>
  </si>
  <si>
    <t>diciembre</t>
  </si>
  <si>
    <t>octubre</t>
  </si>
  <si>
    <t>Talleres y reuniones</t>
  </si>
  <si>
    <t>Publicacion en La Gaceta, Reglamentos</t>
  </si>
  <si>
    <t>Reproduccion de Reglamentos</t>
  </si>
  <si>
    <t>Alimetos y bebidas</t>
  </si>
  <si>
    <t>febrero</t>
  </si>
  <si>
    <t>Publicidad</t>
  </si>
  <si>
    <t>15.2.b.1</t>
  </si>
  <si>
    <t>Publicación de Convocatorias a Concurso</t>
  </si>
  <si>
    <t>15.2.b.2</t>
  </si>
  <si>
    <t>taller presentacion informes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</si>
</sst>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0"/>
      <color theme="1"/>
      <name val="Calibri"/>
      <family val="2"/>
      <scheme val="minor"/>
    </font>
    <font>
      <sz val="10"/>
      <color indexed="8"/>
      <name val="Calibri"/>
      <family val="2"/>
    </font>
    <font>
      <sz val="10"/>
      <name val="Calibri"/>
      <family val="2"/>
    </font>
    <font>
      <sz val="9"/>
      <color theme="1"/>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1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29" fillId="0" borderId="28" xfId="19" applyFont="1" applyBorder="1" applyAlignment="1">
      <alignment horizontal="center" vertical="center" wrapText="1"/>
    </xf>
    <xf numFmtId="0" fontId="80" fillId="0" borderId="26" xfId="0" applyFont="1" applyFill="1" applyBorder="1" applyAlignment="1">
      <alignment horizontal="center" vertical="center" wrapText="1"/>
    </xf>
    <xf numFmtId="0" fontId="81" fillId="0" borderId="26" xfId="19" applyFont="1" applyFill="1" applyBorder="1" applyAlignment="1">
      <alignment horizontal="center" vertical="center" wrapText="1"/>
    </xf>
    <xf numFmtId="9" fontId="80" fillId="0" borderId="26" xfId="0" applyNumberFormat="1" applyFont="1" applyFill="1" applyBorder="1" applyAlignment="1">
      <alignment horizontal="center" vertical="center" wrapText="1"/>
    </xf>
    <xf numFmtId="43" fontId="80" fillId="0" borderId="26" xfId="18" applyFont="1" applyFill="1" applyBorder="1" applyAlignment="1">
      <alignment horizontal="center" vertical="center" wrapText="1"/>
    </xf>
    <xf numFmtId="9" fontId="82" fillId="0" borderId="26" xfId="17" applyFont="1" applyFill="1" applyBorder="1" applyAlignment="1">
      <alignment horizontal="center" vertical="center" wrapText="1"/>
    </xf>
    <xf numFmtId="43" fontId="82" fillId="0" borderId="26" xfId="18" applyNumberFormat="1" applyFont="1" applyFill="1" applyBorder="1" applyAlignment="1">
      <alignment horizontal="center" vertical="center" wrapText="1"/>
    </xf>
    <xf numFmtId="0" fontId="83" fillId="0" borderId="26" xfId="0" applyFont="1" applyFill="1" applyBorder="1" applyAlignment="1">
      <alignment horizontal="center" vertical="center" wrapText="1"/>
    </xf>
    <xf numFmtId="43" fontId="35" fillId="0" borderId="26" xfId="19" applyNumberFormat="1" applyFont="1" applyFill="1" applyBorder="1" applyAlignment="1">
      <alignment horizontal="center" vertical="center" wrapText="1"/>
    </xf>
    <xf numFmtId="0" fontId="83" fillId="0" borderId="26" xfId="0" applyFont="1" applyBorder="1" applyAlignment="1">
      <alignment horizontal="center" vertical="center" wrapText="1"/>
    </xf>
    <xf numFmtId="0" fontId="8" fillId="0" borderId="26" xfId="19" applyFont="1" applyBorder="1" applyAlignment="1">
      <alignment horizontal="center" vertical="center" wrapText="1"/>
    </xf>
    <xf numFmtId="41" fontId="0" fillId="0" borderId="0" xfId="0" applyNumberFormat="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5192704"/>
        <c:axId val="65495040"/>
        <c:axId val="0"/>
      </c:bar3DChart>
      <c:catAx>
        <c:axId val="65192704"/>
        <c:scaling>
          <c:orientation val="minMax"/>
        </c:scaling>
        <c:delete val="0"/>
        <c:axPos val="b"/>
        <c:numFmt formatCode="General" sourceLinked="0"/>
        <c:majorTickMark val="none"/>
        <c:minorTickMark val="none"/>
        <c:tickLblPos val="nextTo"/>
        <c:txPr>
          <a:bodyPr/>
          <a:lstStyle/>
          <a:p>
            <a:pPr>
              <a:defRPr lang="es-HN"/>
            </a:pPr>
            <a:endParaRPr lang="es-HN"/>
          </a:p>
        </c:txPr>
        <c:crossAx val="65495040"/>
        <c:crosses val="autoZero"/>
        <c:auto val="1"/>
        <c:lblAlgn val="ctr"/>
        <c:lblOffset val="100"/>
        <c:noMultiLvlLbl val="0"/>
      </c:catAx>
      <c:valAx>
        <c:axId val="6549504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519270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95249536"/>
        <c:axId val="95251456"/>
        <c:axId val="0"/>
      </c:bar3DChart>
      <c:catAx>
        <c:axId val="95249536"/>
        <c:scaling>
          <c:orientation val="minMax"/>
        </c:scaling>
        <c:delete val="0"/>
        <c:axPos val="b"/>
        <c:numFmt formatCode="General" sourceLinked="0"/>
        <c:majorTickMark val="none"/>
        <c:minorTickMark val="none"/>
        <c:tickLblPos val="nextTo"/>
        <c:txPr>
          <a:bodyPr/>
          <a:lstStyle/>
          <a:p>
            <a:pPr>
              <a:defRPr lang="es-HN"/>
            </a:pPr>
            <a:endParaRPr lang="es-HN"/>
          </a:p>
        </c:txPr>
        <c:crossAx val="95251456"/>
        <c:crosses val="autoZero"/>
        <c:auto val="1"/>
        <c:lblAlgn val="ctr"/>
        <c:lblOffset val="100"/>
        <c:noMultiLvlLbl val="0"/>
      </c:catAx>
      <c:valAx>
        <c:axId val="952514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524953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98542080"/>
        <c:axId val="198544384"/>
        <c:axId val="0"/>
      </c:bar3DChart>
      <c:catAx>
        <c:axId val="198542080"/>
        <c:scaling>
          <c:orientation val="minMax"/>
        </c:scaling>
        <c:delete val="0"/>
        <c:axPos val="b"/>
        <c:numFmt formatCode="General" sourceLinked="0"/>
        <c:majorTickMark val="none"/>
        <c:minorTickMark val="none"/>
        <c:tickLblPos val="nextTo"/>
        <c:txPr>
          <a:bodyPr/>
          <a:lstStyle/>
          <a:p>
            <a:pPr>
              <a:defRPr lang="es-HN"/>
            </a:pPr>
            <a:endParaRPr lang="es-HN"/>
          </a:p>
        </c:txPr>
        <c:crossAx val="198544384"/>
        <c:crosses val="autoZero"/>
        <c:auto val="1"/>
        <c:lblAlgn val="ctr"/>
        <c:lblOffset val="100"/>
        <c:noMultiLvlLbl val="0"/>
      </c:catAx>
      <c:valAx>
        <c:axId val="19854438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9854208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41"/>
      <c r="U2" s="541"/>
      <c r="V2" s="541"/>
      <c r="W2" s="541"/>
      <c r="X2" s="541"/>
      <c r="Y2" s="541"/>
      <c r="Z2" s="541"/>
      <c r="AA2" s="541"/>
      <c r="AB2" s="541"/>
      <c r="AC2" s="541" t="s">
        <v>25</v>
      </c>
      <c r="AD2" s="541"/>
      <c r="AE2" s="541"/>
      <c r="AF2" s="541"/>
      <c r="AG2" s="541"/>
      <c r="AH2" s="541"/>
      <c r="AI2" s="541"/>
      <c r="AJ2" s="541"/>
    </row>
    <row r="3" spans="2:36" ht="16.5" customHeight="1" x14ac:dyDescent="0.25">
      <c r="B3" s="33" t="s">
        <v>7</v>
      </c>
      <c r="C3" s="33"/>
      <c r="D3" s="33"/>
      <c r="E3" s="33"/>
      <c r="F3" s="33"/>
      <c r="G3" s="33"/>
      <c r="H3" s="33"/>
      <c r="I3" s="33"/>
      <c r="J3" s="33"/>
      <c r="K3" s="33"/>
      <c r="L3" s="33"/>
      <c r="M3" s="33"/>
      <c r="N3" s="33"/>
      <c r="O3" s="33"/>
      <c r="P3" s="33"/>
      <c r="Q3" s="33"/>
      <c r="R3" s="33"/>
      <c r="S3" s="33"/>
      <c r="T3" s="541"/>
      <c r="U3" s="541"/>
      <c r="V3" s="541"/>
      <c r="W3" s="541"/>
      <c r="X3" s="541"/>
      <c r="Y3" s="541"/>
      <c r="Z3" s="541"/>
      <c r="AA3" s="541"/>
      <c r="AB3" s="541"/>
      <c r="AC3" s="541" t="s">
        <v>7</v>
      </c>
      <c r="AD3" s="541"/>
      <c r="AE3" s="541"/>
      <c r="AF3" s="541"/>
      <c r="AG3" s="541"/>
      <c r="AH3" s="541"/>
      <c r="AI3" s="541"/>
      <c r="AJ3" s="541"/>
    </row>
    <row r="4" spans="2:36" ht="12.75" customHeight="1" x14ac:dyDescent="0.25">
      <c r="B4" s="33" t="s">
        <v>36</v>
      </c>
      <c r="C4" s="33"/>
      <c r="D4" s="33"/>
      <c r="E4" s="33"/>
      <c r="F4" s="33"/>
      <c r="G4" s="33"/>
      <c r="H4" s="33"/>
      <c r="I4" s="33"/>
      <c r="J4" s="33"/>
      <c r="K4" s="33"/>
      <c r="L4" s="33"/>
      <c r="M4" s="33"/>
      <c r="N4" s="33"/>
      <c r="O4" s="33"/>
      <c r="P4" s="33"/>
      <c r="Q4" s="33"/>
      <c r="R4" s="33"/>
      <c r="S4" s="33"/>
      <c r="T4" s="541"/>
      <c r="U4" s="541"/>
      <c r="V4" s="541"/>
      <c r="W4" s="541"/>
      <c r="X4" s="541"/>
      <c r="Y4" s="541"/>
      <c r="Z4" s="541"/>
      <c r="AA4" s="541"/>
      <c r="AB4" s="541"/>
      <c r="AC4" s="541" t="s">
        <v>36</v>
      </c>
      <c r="AD4" s="541"/>
      <c r="AE4" s="541"/>
      <c r="AF4" s="541"/>
      <c r="AG4" s="541"/>
      <c r="AH4" s="541"/>
      <c r="AI4" s="541"/>
      <c r="AJ4" s="541"/>
    </row>
    <row r="5" spans="2:36" ht="15.75" x14ac:dyDescent="0.25">
      <c r="B5" s="2"/>
      <c r="C5" s="2"/>
      <c r="D5" s="2"/>
    </row>
    <row r="6" spans="2:36" ht="16.5" thickBot="1" x14ac:dyDescent="0.3">
      <c r="B6" s="2"/>
      <c r="C6" s="2"/>
      <c r="D6" s="2"/>
    </row>
    <row r="7" spans="2:36" ht="75.75" customHeight="1" x14ac:dyDescent="0.25">
      <c r="B7" s="536" t="s">
        <v>20</v>
      </c>
      <c r="C7" s="536" t="s">
        <v>38</v>
      </c>
      <c r="D7" s="536" t="s">
        <v>39</v>
      </c>
      <c r="E7" s="538" t="s">
        <v>40</v>
      </c>
      <c r="F7" s="536" t="s">
        <v>37</v>
      </c>
      <c r="G7" s="538" t="s">
        <v>9</v>
      </c>
      <c r="H7" s="540" t="s">
        <v>0</v>
      </c>
      <c r="I7" s="540" t="s">
        <v>8</v>
      </c>
      <c r="J7" s="540" t="s">
        <v>16</v>
      </c>
      <c r="K7" s="540"/>
      <c r="L7" s="540" t="s">
        <v>13</v>
      </c>
      <c r="M7" s="540"/>
      <c r="N7" s="540"/>
      <c r="O7" s="540"/>
      <c r="P7" s="540"/>
      <c r="Q7" s="540"/>
      <c r="R7" s="540"/>
      <c r="S7" s="540"/>
      <c r="T7" s="536" t="s">
        <v>14</v>
      </c>
      <c r="U7" s="540" t="s">
        <v>18</v>
      </c>
      <c r="V7" s="540" t="s">
        <v>26</v>
      </c>
      <c r="W7" s="540"/>
      <c r="X7" s="540" t="s">
        <v>15</v>
      </c>
      <c r="Y7" s="540" t="s">
        <v>17</v>
      </c>
      <c r="Z7" s="540"/>
      <c r="AA7" s="540" t="s">
        <v>22</v>
      </c>
      <c r="AB7" s="540" t="s">
        <v>32</v>
      </c>
      <c r="AC7" s="542" t="s">
        <v>31</v>
      </c>
      <c r="AD7" s="542"/>
      <c r="AE7" s="542"/>
      <c r="AF7" s="542"/>
      <c r="AG7" s="540" t="s">
        <v>28</v>
      </c>
      <c r="AH7" s="540" t="s">
        <v>29</v>
      </c>
      <c r="AI7" s="540" t="s">
        <v>1</v>
      </c>
      <c r="AJ7" s="540" t="s">
        <v>2</v>
      </c>
    </row>
    <row r="8" spans="2:36" ht="15.75" customHeight="1" x14ac:dyDescent="0.25">
      <c r="B8" s="537"/>
      <c r="C8" s="537"/>
      <c r="D8" s="537"/>
      <c r="E8" s="539"/>
      <c r="F8" s="537"/>
      <c r="G8" s="539"/>
      <c r="H8" s="535"/>
      <c r="I8" s="535"/>
      <c r="J8" s="535" t="s">
        <v>33</v>
      </c>
      <c r="K8" s="535" t="s">
        <v>19</v>
      </c>
      <c r="L8" s="543" t="s">
        <v>3</v>
      </c>
      <c r="M8" s="543"/>
      <c r="N8" s="543" t="s">
        <v>4</v>
      </c>
      <c r="O8" s="543"/>
      <c r="P8" s="543" t="s">
        <v>5</v>
      </c>
      <c r="Q8" s="543"/>
      <c r="R8" s="543" t="s">
        <v>6</v>
      </c>
      <c r="S8" s="543"/>
      <c r="T8" s="537"/>
      <c r="U8" s="535"/>
      <c r="V8" s="535" t="s">
        <v>23</v>
      </c>
      <c r="W8" s="535" t="s">
        <v>21</v>
      </c>
      <c r="X8" s="535"/>
      <c r="Y8" s="535" t="s">
        <v>23</v>
      </c>
      <c r="Z8" s="535" t="s">
        <v>21</v>
      </c>
      <c r="AA8" s="535"/>
      <c r="AB8" s="535"/>
      <c r="AC8" s="14" t="s">
        <v>3</v>
      </c>
      <c r="AD8" s="14" t="s">
        <v>4</v>
      </c>
      <c r="AE8" s="14" t="s">
        <v>5</v>
      </c>
      <c r="AF8" s="14" t="s">
        <v>6</v>
      </c>
      <c r="AG8" s="535"/>
      <c r="AH8" s="535"/>
      <c r="AI8" s="535"/>
      <c r="AJ8" s="535"/>
    </row>
    <row r="9" spans="2:36" ht="78.75" x14ac:dyDescent="0.25">
      <c r="B9" s="537"/>
      <c r="C9" s="537"/>
      <c r="D9" s="537"/>
      <c r="E9" s="539"/>
      <c r="F9" s="537"/>
      <c r="G9" s="539"/>
      <c r="H9" s="535"/>
      <c r="I9" s="535"/>
      <c r="J9" s="535"/>
      <c r="K9" s="535"/>
      <c r="L9" s="32" t="s">
        <v>11</v>
      </c>
      <c r="M9" s="32" t="s">
        <v>12</v>
      </c>
      <c r="N9" s="32" t="s">
        <v>11</v>
      </c>
      <c r="O9" s="32" t="s">
        <v>12</v>
      </c>
      <c r="P9" s="32" t="s">
        <v>11</v>
      </c>
      <c r="Q9" s="32" t="s">
        <v>12</v>
      </c>
      <c r="R9" s="32" t="s">
        <v>11</v>
      </c>
      <c r="S9" s="32" t="s">
        <v>12</v>
      </c>
      <c r="T9" s="537"/>
      <c r="U9" s="535"/>
      <c r="V9" s="535"/>
      <c r="W9" s="535"/>
      <c r="X9" s="535"/>
      <c r="Y9" s="535"/>
      <c r="Z9" s="535"/>
      <c r="AA9" s="535"/>
      <c r="AB9" s="535"/>
      <c r="AC9" s="14" t="s">
        <v>24</v>
      </c>
      <c r="AD9" s="14" t="s">
        <v>24</v>
      </c>
      <c r="AE9" s="14" t="s">
        <v>24</v>
      </c>
      <c r="AF9" s="14" t="s">
        <v>24</v>
      </c>
      <c r="AG9" s="535"/>
      <c r="AH9" s="535"/>
      <c r="AI9" s="535"/>
      <c r="AJ9" s="535"/>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33" t="s">
        <v>10</v>
      </c>
      <c r="K31" s="534"/>
      <c r="L31" s="531"/>
      <c r="M31" s="532"/>
      <c r="N31" s="531"/>
      <c r="O31" s="532"/>
      <c r="P31" s="531"/>
      <c r="Q31" s="532"/>
      <c r="R31" s="531"/>
      <c r="S31" s="532"/>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1446</v>
      </c>
      <c r="K2" s="122" t="s">
        <v>1363</v>
      </c>
      <c r="L2" s="122" t="s">
        <v>1364</v>
      </c>
      <c r="M2" s="122" t="s">
        <v>1365</v>
      </c>
      <c r="N2" s="122" t="s">
        <v>1366</v>
      </c>
      <c r="O2" s="122" t="s">
        <v>1367</v>
      </c>
      <c r="P2" s="122" t="s">
        <v>1471</v>
      </c>
      <c r="Q2" s="122" t="s">
        <v>1506</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3">
        <f>SUM(F17:F37)</f>
        <v>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9"/>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1446</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9"/>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1446</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9"/>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1446</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9"/>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1446</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9"/>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1446</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9"/>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1446</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1446</v>
      </c>
      <c r="K2" s="122" t="s">
        <v>1363</v>
      </c>
      <c r="L2" s="122" t="s">
        <v>1364</v>
      </c>
      <c r="M2" s="122" t="s">
        <v>1365</v>
      </c>
      <c r="N2" s="122" t="s">
        <v>1366</v>
      </c>
      <c r="O2" s="122" t="s">
        <v>1367</v>
      </c>
      <c r="P2" s="122" t="s">
        <v>1471</v>
      </c>
      <c r="Q2" s="122" t="s">
        <v>1506</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9"/>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9"/>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9"/>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9"/>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2" sqref="C12"/>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7" t="s">
        <v>1681</v>
      </c>
      <c r="C1" s="508" t="s">
        <v>1682</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52" t="s">
        <v>96</v>
      </c>
      <c r="B5" s="554" t="s">
        <v>110</v>
      </c>
      <c r="C5" s="564" t="s">
        <v>1530</v>
      </c>
      <c r="D5" s="564" t="s">
        <v>1531</v>
      </c>
      <c r="E5" s="564" t="s">
        <v>86</v>
      </c>
      <c r="F5" s="564" t="s">
        <v>391</v>
      </c>
      <c r="G5" s="564" t="s">
        <v>87</v>
      </c>
      <c r="H5" s="567" t="s">
        <v>99</v>
      </c>
      <c r="I5" s="569"/>
      <c r="J5" s="569"/>
      <c r="K5" s="569"/>
      <c r="L5" s="569"/>
      <c r="M5" s="569"/>
      <c r="N5" s="569"/>
      <c r="O5" s="568"/>
      <c r="P5" s="573" t="s">
        <v>100</v>
      </c>
      <c r="Q5" s="574"/>
      <c r="R5" s="554" t="s">
        <v>102</v>
      </c>
      <c r="S5" s="554" t="s">
        <v>109</v>
      </c>
      <c r="T5" s="554" t="s">
        <v>108</v>
      </c>
      <c r="U5" s="570" t="s">
        <v>88</v>
      </c>
    </row>
    <row r="6" spans="1:21" ht="14.45" customHeight="1" x14ac:dyDescent="0.25">
      <c r="A6" s="552"/>
      <c r="B6" s="552"/>
      <c r="C6" s="565"/>
      <c r="D6" s="565"/>
      <c r="E6" s="565"/>
      <c r="F6" s="565"/>
      <c r="G6" s="565"/>
      <c r="H6" s="567" t="s">
        <v>103</v>
      </c>
      <c r="I6" s="568"/>
      <c r="J6" s="567" t="s">
        <v>104</v>
      </c>
      <c r="K6" s="568"/>
      <c r="L6" s="567" t="s">
        <v>105</v>
      </c>
      <c r="M6" s="568"/>
      <c r="N6" s="567" t="s">
        <v>106</v>
      </c>
      <c r="O6" s="568"/>
      <c r="P6" s="575"/>
      <c r="Q6" s="576"/>
      <c r="R6" s="552"/>
      <c r="S6" s="552"/>
      <c r="T6" s="552"/>
      <c r="U6" s="571"/>
    </row>
    <row r="7" spans="1:21" ht="25.5" x14ac:dyDescent="0.25">
      <c r="A7" s="553"/>
      <c r="B7" s="553"/>
      <c r="C7" s="566"/>
      <c r="D7" s="566"/>
      <c r="E7" s="566"/>
      <c r="F7" s="566"/>
      <c r="G7" s="566"/>
      <c r="H7" s="441" t="s">
        <v>107</v>
      </c>
      <c r="I7" s="441" t="s">
        <v>12</v>
      </c>
      <c r="J7" s="441" t="s">
        <v>107</v>
      </c>
      <c r="K7" s="441" t="s">
        <v>12</v>
      </c>
      <c r="L7" s="441" t="s">
        <v>107</v>
      </c>
      <c r="M7" s="441" t="s">
        <v>12</v>
      </c>
      <c r="N7" s="441" t="s">
        <v>107</v>
      </c>
      <c r="O7" s="441" t="s">
        <v>12</v>
      </c>
      <c r="P7" s="441" t="s">
        <v>107</v>
      </c>
      <c r="Q7" s="441" t="s">
        <v>12</v>
      </c>
      <c r="R7" s="553"/>
      <c r="S7" s="553"/>
      <c r="T7" s="553"/>
      <c r="U7" s="572"/>
    </row>
    <row r="8" spans="1:2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561" t="s">
        <v>1373</v>
      </c>
      <c r="B9" s="558" t="s">
        <v>1374</v>
      </c>
      <c r="C9" s="324"/>
      <c r="D9" s="324"/>
      <c r="E9" s="324"/>
      <c r="F9" s="71"/>
      <c r="G9" s="71"/>
      <c r="H9" s="203"/>
      <c r="I9" s="204"/>
      <c r="J9" s="203"/>
      <c r="K9" s="204"/>
      <c r="L9" s="203"/>
      <c r="M9" s="204"/>
      <c r="N9" s="203"/>
      <c r="O9" s="204"/>
      <c r="P9" s="379">
        <f>H9+J9+L9+N9</f>
        <v>0</v>
      </c>
      <c r="Q9" s="379">
        <f>I9+K9+M9+O9</f>
        <v>0</v>
      </c>
      <c r="R9" s="71"/>
      <c r="S9" s="71"/>
      <c r="T9" s="71"/>
      <c r="U9" s="71"/>
    </row>
    <row r="10" spans="1:21" ht="15.75" x14ac:dyDescent="0.25">
      <c r="A10" s="562"/>
      <c r="B10" s="559"/>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x14ac:dyDescent="0.25">
      <c r="A11" s="562"/>
      <c r="B11" s="559"/>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x14ac:dyDescent="0.25">
      <c r="A12" s="562"/>
      <c r="B12" s="559"/>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x14ac:dyDescent="0.25">
      <c r="A13" s="562"/>
      <c r="B13" s="559"/>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x14ac:dyDescent="0.25">
      <c r="A14" s="562"/>
      <c r="B14" s="559"/>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x14ac:dyDescent="0.25">
      <c r="A15" s="562"/>
      <c r="B15" s="559"/>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x14ac:dyDescent="0.25">
      <c r="A16" s="562"/>
      <c r="B16" s="559"/>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x14ac:dyDescent="0.25">
      <c r="A17" s="562"/>
      <c r="B17" s="559"/>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x14ac:dyDescent="0.25">
      <c r="A18" s="563"/>
      <c r="B18" s="560"/>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x14ac:dyDescent="0.25">
      <c r="A19" s="555" t="s">
        <v>1375</v>
      </c>
      <c r="B19" s="555"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x14ac:dyDescent="0.25">
      <c r="A20" s="556"/>
      <c r="B20" s="556"/>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x14ac:dyDescent="0.25">
      <c r="A21" s="556"/>
      <c r="B21" s="556"/>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x14ac:dyDescent="0.25">
      <c r="A22" s="556"/>
      <c r="B22" s="556"/>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x14ac:dyDescent="0.25">
      <c r="A23" s="556"/>
      <c r="B23" s="556"/>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x14ac:dyDescent="0.25">
      <c r="A24" s="556"/>
      <c r="B24" s="556"/>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x14ac:dyDescent="0.25">
      <c r="A25" s="556"/>
      <c r="B25" s="556"/>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x14ac:dyDescent="0.25">
      <c r="A26" s="556"/>
      <c r="B26" s="556"/>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x14ac:dyDescent="0.25">
      <c r="A27" s="557"/>
      <c r="B27" s="557"/>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506"/>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zoomScaleNormal="100" workbookViewId="0">
      <pane ySplit="6" topLeftCell="A7" activePane="bottomLeft" state="frozen"/>
      <selection sqref="A1:V1"/>
      <selection pane="bottomLeft" activeCell="B8" sqref="B8:B13"/>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10" t="s">
        <v>1532</v>
      </c>
      <c r="M1" s="510" t="s">
        <v>1533</v>
      </c>
      <c r="N1" s="510" t="s">
        <v>1534</v>
      </c>
      <c r="O1" s="510" t="s">
        <v>1535</v>
      </c>
      <c r="P1" s="510" t="s">
        <v>1536</v>
      </c>
      <c r="Q1" s="510" t="s">
        <v>1537</v>
      </c>
      <c r="R1" s="510" t="s">
        <v>1538</v>
      </c>
      <c r="S1" s="510" t="s">
        <v>1539</v>
      </c>
      <c r="T1" s="510" t="s">
        <v>1540</v>
      </c>
      <c r="U1" s="510" t="s">
        <v>1541</v>
      </c>
      <c r="V1" s="510" t="s">
        <v>1542</v>
      </c>
      <c r="W1" s="510" t="s">
        <v>1543</v>
      </c>
      <c r="X1" s="510" t="s">
        <v>1544</v>
      </c>
      <c r="Y1" s="510" t="s">
        <v>1545</v>
      </c>
      <c r="Z1" s="510" t="s">
        <v>1546</v>
      </c>
      <c r="AA1" s="510" t="s">
        <v>1547</v>
      </c>
      <c r="AB1" s="510" t="s">
        <v>1548</v>
      </c>
    </row>
    <row r="2" spans="1:28" s="244" customFormat="1" ht="18.75" x14ac:dyDescent="0.2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x14ac:dyDescent="0.25">
      <c r="A4" s="552" t="s">
        <v>96</v>
      </c>
      <c r="B4" s="554" t="s">
        <v>110</v>
      </c>
      <c r="C4" s="564" t="s">
        <v>1530</v>
      </c>
      <c r="D4" s="564" t="s">
        <v>1531</v>
      </c>
      <c r="E4" s="564" t="s">
        <v>86</v>
      </c>
      <c r="F4" s="564" t="s">
        <v>391</v>
      </c>
      <c r="G4" s="564" t="s">
        <v>87</v>
      </c>
      <c r="H4" s="567" t="s">
        <v>99</v>
      </c>
      <c r="I4" s="569"/>
      <c r="J4" s="569"/>
      <c r="K4" s="569"/>
      <c r="L4" s="569"/>
      <c r="M4" s="569"/>
      <c r="N4" s="569"/>
      <c r="O4" s="568"/>
      <c r="P4" s="573" t="s">
        <v>100</v>
      </c>
      <c r="Q4" s="574"/>
      <c r="R4" s="554" t="s">
        <v>102</v>
      </c>
      <c r="S4" s="554" t="s">
        <v>109</v>
      </c>
      <c r="T4" s="554" t="s">
        <v>108</v>
      </c>
      <c r="U4" s="570" t="s">
        <v>88</v>
      </c>
    </row>
    <row r="5" spans="1:28" s="67" customFormat="1" ht="15" customHeight="1" x14ac:dyDescent="0.25">
      <c r="A5" s="552"/>
      <c r="B5" s="552"/>
      <c r="C5" s="565"/>
      <c r="D5" s="565"/>
      <c r="E5" s="565"/>
      <c r="F5" s="565"/>
      <c r="G5" s="565"/>
      <c r="H5" s="567" t="s">
        <v>103</v>
      </c>
      <c r="I5" s="568"/>
      <c r="J5" s="567" t="s">
        <v>104</v>
      </c>
      <c r="K5" s="568"/>
      <c r="L5" s="567" t="s">
        <v>105</v>
      </c>
      <c r="M5" s="568"/>
      <c r="N5" s="567" t="s">
        <v>106</v>
      </c>
      <c r="O5" s="568"/>
      <c r="P5" s="575"/>
      <c r="Q5" s="576"/>
      <c r="R5" s="552"/>
      <c r="S5" s="552"/>
      <c r="T5" s="552"/>
      <c r="U5" s="571"/>
    </row>
    <row r="6" spans="1:28" s="67" customFormat="1" ht="24" customHeight="1" x14ac:dyDescent="0.25">
      <c r="A6" s="553"/>
      <c r="B6" s="55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53"/>
      <c r="S6" s="553"/>
      <c r="T6" s="553"/>
      <c r="U6" s="572"/>
    </row>
    <row r="7" spans="1:28"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77" t="s">
        <v>1377</v>
      </c>
      <c r="B8" s="577" t="s">
        <v>1447</v>
      </c>
      <c r="C8" s="307"/>
      <c r="D8" s="307"/>
      <c r="E8" s="307"/>
      <c r="F8" s="307"/>
      <c r="G8" s="307"/>
      <c r="H8" s="249"/>
      <c r="I8" s="249"/>
      <c r="J8" s="250"/>
      <c r="K8" s="251"/>
      <c r="L8" s="249"/>
      <c r="M8" s="230"/>
      <c r="N8" s="250"/>
      <c r="O8" s="230"/>
      <c r="P8" s="382">
        <f>H8+J8+L8+N8</f>
        <v>0</v>
      </c>
      <c r="Q8" s="383">
        <f>I8+K8+M8+O8</f>
        <v>0</v>
      </c>
      <c r="R8" s="249"/>
      <c r="S8" s="249"/>
      <c r="T8" s="249"/>
      <c r="U8" s="307"/>
    </row>
    <row r="9" spans="1:28" ht="15.75" x14ac:dyDescent="0.25">
      <c r="A9" s="578"/>
      <c r="B9" s="578"/>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x14ac:dyDescent="0.25">
      <c r="A10" s="578"/>
      <c r="B10" s="578"/>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x14ac:dyDescent="0.25">
      <c r="A11" s="578"/>
      <c r="B11" s="578"/>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x14ac:dyDescent="0.25">
      <c r="A12" s="578"/>
      <c r="B12" s="578"/>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x14ac:dyDescent="0.25">
      <c r="A13" s="578"/>
      <c r="B13" s="579"/>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x14ac:dyDescent="0.25">
      <c r="A14" s="578"/>
      <c r="B14" s="577" t="s">
        <v>1448</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x14ac:dyDescent="0.25">
      <c r="A15" s="578"/>
      <c r="B15" s="578"/>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x14ac:dyDescent="0.25">
      <c r="A16" s="578"/>
      <c r="B16" s="578"/>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x14ac:dyDescent="0.25">
      <c r="A17" s="578"/>
      <c r="B17" s="578"/>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x14ac:dyDescent="0.25">
      <c r="A18" s="578"/>
      <c r="B18" s="578"/>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x14ac:dyDescent="0.25">
      <c r="A19" s="578"/>
      <c r="B19" s="579"/>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x14ac:dyDescent="0.25">
      <c r="A20" s="578"/>
      <c r="B20" s="577" t="s">
        <v>1449</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x14ac:dyDescent="0.25">
      <c r="A21" s="578"/>
      <c r="B21" s="578"/>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x14ac:dyDescent="0.25">
      <c r="A22" s="578"/>
      <c r="B22" s="578"/>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x14ac:dyDescent="0.25">
      <c r="A23" s="578"/>
      <c r="B23" s="578"/>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x14ac:dyDescent="0.25">
      <c r="A24" s="578"/>
      <c r="B24" s="578"/>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x14ac:dyDescent="0.25">
      <c r="A25" s="578"/>
      <c r="B25" s="578"/>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x14ac:dyDescent="0.25">
      <c r="A26" s="578"/>
      <c r="B26" s="578"/>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x14ac:dyDescent="0.25">
      <c r="A27" s="578"/>
      <c r="B27" s="579"/>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x14ac:dyDescent="0.25">
      <c r="A28" s="578"/>
      <c r="B28" s="580" t="s">
        <v>1498</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x14ac:dyDescent="0.25">
      <c r="A29" s="578"/>
      <c r="B29" s="580"/>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x14ac:dyDescent="0.25">
      <c r="A30" s="578"/>
      <c r="B30" s="580"/>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x14ac:dyDescent="0.25">
      <c r="A31" s="578"/>
      <c r="B31" s="580"/>
      <c r="C31" s="248"/>
      <c r="D31" s="248"/>
      <c r="E31" s="307"/>
      <c r="F31" s="307"/>
      <c r="G31" s="307"/>
      <c r="H31" s="249"/>
      <c r="I31" s="249"/>
      <c r="J31" s="205"/>
      <c r="K31" s="249"/>
      <c r="L31" s="249"/>
      <c r="M31" s="230"/>
      <c r="N31" s="249"/>
      <c r="O31" s="230"/>
      <c r="P31" s="382"/>
      <c r="Q31" s="383"/>
      <c r="R31" s="249"/>
      <c r="S31" s="249"/>
      <c r="T31" s="249"/>
      <c r="U31" s="307"/>
    </row>
    <row r="32" spans="1:21" ht="15.75" x14ac:dyDescent="0.25">
      <c r="A32" s="578"/>
      <c r="B32" s="580"/>
      <c r="C32" s="248"/>
      <c r="D32" s="248"/>
      <c r="E32" s="307"/>
      <c r="F32" s="307"/>
      <c r="G32" s="307"/>
      <c r="H32" s="249"/>
      <c r="I32" s="249"/>
      <c r="J32" s="205"/>
      <c r="K32" s="249"/>
      <c r="L32" s="249"/>
      <c r="M32" s="230"/>
      <c r="N32" s="249"/>
      <c r="O32" s="230"/>
      <c r="P32" s="382"/>
      <c r="Q32" s="383"/>
      <c r="R32" s="249"/>
      <c r="S32" s="249"/>
      <c r="T32" s="249"/>
      <c r="U32" s="307"/>
    </row>
    <row r="33" spans="1:21" ht="15.75" x14ac:dyDescent="0.25">
      <c r="A33" s="578"/>
      <c r="B33" s="580"/>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x14ac:dyDescent="0.25">
      <c r="A34" s="578"/>
      <c r="B34" s="580"/>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x14ac:dyDescent="0.25">
      <c r="A35" s="578"/>
      <c r="B35" s="580"/>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x14ac:dyDescent="0.25">
      <c r="A36" s="578"/>
      <c r="B36" s="580"/>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x14ac:dyDescent="0.25">
      <c r="A37" s="578"/>
      <c r="B37" s="580"/>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x14ac:dyDescent="0.25">
      <c r="A38" s="578"/>
      <c r="B38" s="580"/>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x14ac:dyDescent="0.25">
      <c r="A39" s="578"/>
      <c r="B39" s="580" t="s">
        <v>1450</v>
      </c>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x14ac:dyDescent="0.25">
      <c r="A40" s="578"/>
      <c r="B40" s="580"/>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x14ac:dyDescent="0.25">
      <c r="A41" s="578"/>
      <c r="B41" s="580"/>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x14ac:dyDescent="0.25">
      <c r="A42" s="578"/>
      <c r="B42" s="580"/>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x14ac:dyDescent="0.25">
      <c r="A43" s="578"/>
      <c r="B43" s="580"/>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x14ac:dyDescent="0.25">
      <c r="A44" s="578"/>
      <c r="B44" s="580"/>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x14ac:dyDescent="0.25">
      <c r="A45" s="578"/>
      <c r="B45" s="580"/>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x14ac:dyDescent="0.25">
      <c r="A46" s="578"/>
      <c r="B46" s="580"/>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x14ac:dyDescent="0.25">
      <c r="C54" s="509"/>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11" t="s">
        <v>1572</v>
      </c>
      <c r="N1" s="511" t="s">
        <v>1571</v>
      </c>
      <c r="O1" s="511" t="s">
        <v>1570</v>
      </c>
      <c r="P1" s="511" t="s">
        <v>1569</v>
      </c>
      <c r="Q1" s="511" t="s">
        <v>1568</v>
      </c>
      <c r="R1" s="511" t="s">
        <v>1567</v>
      </c>
      <c r="S1" s="511" t="s">
        <v>1566</v>
      </c>
      <c r="T1" s="511" t="s">
        <v>1565</v>
      </c>
      <c r="U1" s="511" t="s">
        <v>1564</v>
      </c>
      <c r="V1" s="511" t="s">
        <v>1549</v>
      </c>
      <c r="W1" s="511" t="s">
        <v>1550</v>
      </c>
      <c r="X1" s="511" t="s">
        <v>1551</v>
      </c>
      <c r="Y1" s="511" t="s">
        <v>1552</v>
      </c>
      <c r="Z1" s="511" t="s">
        <v>1553</v>
      </c>
      <c r="AA1" s="511" t="s">
        <v>1554</v>
      </c>
      <c r="AB1" s="511" t="s">
        <v>1555</v>
      </c>
      <c r="AC1" s="511" t="s">
        <v>1556</v>
      </c>
      <c r="AD1" s="511" t="s">
        <v>1557</v>
      </c>
      <c r="AE1" s="511" t="s">
        <v>1558</v>
      </c>
      <c r="AF1" s="511" t="s">
        <v>1559</v>
      </c>
      <c r="AG1" s="511" t="s">
        <v>1560</v>
      </c>
      <c r="AH1" s="511" t="s">
        <v>1561</v>
      </c>
      <c r="AI1" s="511" t="s">
        <v>1562</v>
      </c>
      <c r="AJ1" s="511" t="s">
        <v>1563</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1467</v>
      </c>
      <c r="F3" s="289"/>
      <c r="H3" s="284"/>
      <c r="J3" s="284"/>
      <c r="K3" s="284"/>
      <c r="L3" s="284"/>
      <c r="M3" s="284"/>
      <c r="N3" s="284"/>
      <c r="O3" s="284"/>
      <c r="P3" s="284"/>
      <c r="Q3" s="284"/>
      <c r="R3" s="284"/>
      <c r="S3" s="284"/>
      <c r="T3" s="284"/>
      <c r="U3" s="284"/>
      <c r="V3" s="284"/>
      <c r="W3" s="284"/>
      <c r="X3" s="284"/>
      <c r="Y3" s="284"/>
      <c r="Z3" s="284"/>
      <c r="AA3" s="284"/>
    </row>
    <row r="4" spans="1:36" ht="15" x14ac:dyDescent="0.25">
      <c r="A4" s="372" t="s">
        <v>1468</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552" t="s">
        <v>96</v>
      </c>
      <c r="B5" s="554" t="s">
        <v>110</v>
      </c>
      <c r="C5" s="564" t="s">
        <v>1530</v>
      </c>
      <c r="D5" s="564" t="s">
        <v>1531</v>
      </c>
      <c r="E5" s="564" t="s">
        <v>86</v>
      </c>
      <c r="F5" s="564" t="s">
        <v>391</v>
      </c>
      <c r="G5" s="564" t="s">
        <v>87</v>
      </c>
      <c r="H5" s="567" t="s">
        <v>99</v>
      </c>
      <c r="I5" s="569"/>
      <c r="J5" s="569"/>
      <c r="K5" s="569"/>
      <c r="L5" s="569"/>
      <c r="M5" s="569"/>
      <c r="N5" s="569"/>
      <c r="O5" s="568"/>
      <c r="P5" s="573" t="s">
        <v>100</v>
      </c>
      <c r="Q5" s="574"/>
      <c r="R5" s="554" t="s">
        <v>102</v>
      </c>
      <c r="S5" s="554" t="s">
        <v>109</v>
      </c>
      <c r="T5" s="554" t="s">
        <v>108</v>
      </c>
      <c r="U5" s="570" t="s">
        <v>88</v>
      </c>
    </row>
    <row r="6" spans="1:36" s="66" customFormat="1" ht="15" customHeight="1" x14ac:dyDescent="0.25">
      <c r="A6" s="552"/>
      <c r="B6" s="552"/>
      <c r="C6" s="565"/>
      <c r="D6" s="565"/>
      <c r="E6" s="565"/>
      <c r="F6" s="565"/>
      <c r="G6" s="565"/>
      <c r="H6" s="567" t="s">
        <v>103</v>
      </c>
      <c r="I6" s="568"/>
      <c r="J6" s="567" t="s">
        <v>104</v>
      </c>
      <c r="K6" s="568"/>
      <c r="L6" s="567" t="s">
        <v>105</v>
      </c>
      <c r="M6" s="568"/>
      <c r="N6" s="567" t="s">
        <v>106</v>
      </c>
      <c r="O6" s="568"/>
      <c r="P6" s="575"/>
      <c r="Q6" s="576"/>
      <c r="R6" s="552"/>
      <c r="S6" s="552"/>
      <c r="T6" s="552"/>
      <c r="U6" s="571"/>
    </row>
    <row r="7" spans="1:36" s="66" customFormat="1" ht="24" customHeight="1" x14ac:dyDescent="0.25">
      <c r="A7" s="553"/>
      <c r="B7" s="553"/>
      <c r="C7" s="566"/>
      <c r="D7" s="566"/>
      <c r="E7" s="566"/>
      <c r="F7" s="566"/>
      <c r="G7" s="566"/>
      <c r="H7" s="441" t="s">
        <v>107</v>
      </c>
      <c r="I7" s="441" t="s">
        <v>12</v>
      </c>
      <c r="J7" s="441" t="s">
        <v>107</v>
      </c>
      <c r="K7" s="441" t="s">
        <v>12</v>
      </c>
      <c r="L7" s="441" t="s">
        <v>107</v>
      </c>
      <c r="M7" s="441" t="s">
        <v>12</v>
      </c>
      <c r="N7" s="441" t="s">
        <v>107</v>
      </c>
      <c r="O7" s="441" t="s">
        <v>12</v>
      </c>
      <c r="P7" s="441" t="s">
        <v>107</v>
      </c>
      <c r="Q7" s="441" t="s">
        <v>12</v>
      </c>
      <c r="R7" s="553"/>
      <c r="S7" s="553"/>
      <c r="T7" s="553"/>
      <c r="U7" s="572"/>
    </row>
    <row r="8" spans="1:36" ht="15.75" customHeight="1" x14ac:dyDescent="0.25">
      <c r="A8" s="442"/>
      <c r="B8" s="443"/>
      <c r="C8" s="444"/>
      <c r="D8" s="444"/>
      <c r="E8" s="444"/>
      <c r="F8" s="445"/>
      <c r="G8" s="444"/>
      <c r="H8" s="446"/>
      <c r="I8" s="446"/>
      <c r="J8" s="446"/>
      <c r="K8" s="446"/>
      <c r="L8" s="446"/>
      <c r="M8" s="446"/>
      <c r="N8" s="446"/>
      <c r="O8" s="446"/>
      <c r="P8" s="446"/>
      <c r="Q8" s="446"/>
      <c r="R8" s="447"/>
      <c r="S8" s="447"/>
      <c r="T8" s="447"/>
      <c r="U8" s="448"/>
    </row>
    <row r="9" spans="1:36" ht="15.75" x14ac:dyDescent="0.25">
      <c r="A9" s="585" t="s">
        <v>1453</v>
      </c>
      <c r="B9" s="580" t="s">
        <v>1451</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x14ac:dyDescent="0.25">
      <c r="A10" s="586"/>
      <c r="B10" s="580"/>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x14ac:dyDescent="0.25">
      <c r="A11" s="586"/>
      <c r="B11" s="580"/>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x14ac:dyDescent="0.25">
      <c r="A12" s="586"/>
      <c r="B12" s="580"/>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x14ac:dyDescent="0.25">
      <c r="A13" s="586"/>
      <c r="B13" s="580"/>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x14ac:dyDescent="0.25">
      <c r="A14" s="586"/>
      <c r="B14" s="580"/>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x14ac:dyDescent="0.25">
      <c r="A15" s="586"/>
      <c r="B15" s="580"/>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x14ac:dyDescent="0.25">
      <c r="A16" s="587"/>
      <c r="B16" s="580"/>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x14ac:dyDescent="0.25">
      <c r="A17" s="577" t="s">
        <v>1452</v>
      </c>
      <c r="B17" s="577" t="s">
        <v>1454</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x14ac:dyDescent="0.25">
      <c r="A18" s="578"/>
      <c r="B18" s="578"/>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x14ac:dyDescent="0.25">
      <c r="A19" s="578"/>
      <c r="B19" s="578"/>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x14ac:dyDescent="0.25">
      <c r="A20" s="578"/>
      <c r="B20" s="578"/>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x14ac:dyDescent="0.25">
      <c r="A21" s="578"/>
      <c r="B21" s="578"/>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x14ac:dyDescent="0.25">
      <c r="A22" s="578"/>
      <c r="B22" s="579"/>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x14ac:dyDescent="0.25">
      <c r="A23" s="578"/>
      <c r="B23" s="577" t="s">
        <v>1455</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x14ac:dyDescent="0.25">
      <c r="A24" s="578"/>
      <c r="B24" s="578"/>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x14ac:dyDescent="0.25">
      <c r="A25" s="578"/>
      <c r="B25" s="578"/>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x14ac:dyDescent="0.25">
      <c r="A26" s="578"/>
      <c r="B26" s="578"/>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x14ac:dyDescent="0.25">
      <c r="A27" s="578"/>
      <c r="B27" s="578"/>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x14ac:dyDescent="0.25">
      <c r="A28" s="578"/>
      <c r="B28" s="578"/>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x14ac:dyDescent="0.25">
      <c r="A29" s="578"/>
      <c r="B29" s="580" t="s">
        <v>1456</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x14ac:dyDescent="0.25">
      <c r="A30" s="578"/>
      <c r="B30" s="580"/>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x14ac:dyDescent="0.25">
      <c r="A31" s="578"/>
      <c r="B31" s="580"/>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x14ac:dyDescent="0.25">
      <c r="A32" s="578"/>
      <c r="B32" s="580"/>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x14ac:dyDescent="0.25">
      <c r="A33" s="578"/>
      <c r="B33" s="580"/>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x14ac:dyDescent="0.25">
      <c r="A34" s="578"/>
      <c r="B34" s="580" t="s">
        <v>1457</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x14ac:dyDescent="0.25">
      <c r="A35" s="578"/>
      <c r="B35" s="580"/>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x14ac:dyDescent="0.25">
      <c r="A36" s="578"/>
      <c r="B36" s="580"/>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x14ac:dyDescent="0.25">
      <c r="A37" s="578"/>
      <c r="B37" s="580"/>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x14ac:dyDescent="0.25">
      <c r="A38" s="578"/>
      <c r="B38" s="580" t="s">
        <v>1458</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x14ac:dyDescent="0.25">
      <c r="A39" s="578"/>
      <c r="B39" s="580"/>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x14ac:dyDescent="0.25">
      <c r="A40" s="578"/>
      <c r="B40" s="580"/>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x14ac:dyDescent="0.25">
      <c r="A41" s="578"/>
      <c r="B41" s="580"/>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x14ac:dyDescent="0.25">
      <c r="A42" s="578"/>
      <c r="B42" s="580"/>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x14ac:dyDescent="0.25">
      <c r="A43" s="577" t="s">
        <v>1453</v>
      </c>
      <c r="B43" s="580" t="s">
        <v>1459</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x14ac:dyDescent="0.25">
      <c r="A44" s="578"/>
      <c r="B44" s="580"/>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x14ac:dyDescent="0.25">
      <c r="A45" s="578"/>
      <c r="B45" s="580"/>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x14ac:dyDescent="0.25">
      <c r="A46" s="578"/>
      <c r="B46" s="580"/>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x14ac:dyDescent="0.25">
      <c r="A47" s="578"/>
      <c r="B47" s="580"/>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x14ac:dyDescent="0.25">
      <c r="A48" s="578"/>
      <c r="B48" s="580"/>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x14ac:dyDescent="0.25">
      <c r="A49" s="578"/>
      <c r="B49" s="580" t="s">
        <v>1460</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x14ac:dyDescent="0.25">
      <c r="A50" s="578"/>
      <c r="B50" s="580"/>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x14ac:dyDescent="0.25">
      <c r="A51" s="578"/>
      <c r="B51" s="580"/>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x14ac:dyDescent="0.25">
      <c r="A52" s="578"/>
      <c r="B52" s="580" t="s">
        <v>1461</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x14ac:dyDescent="0.25">
      <c r="A53" s="578"/>
      <c r="B53" s="580"/>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x14ac:dyDescent="0.25">
      <c r="A54" s="578"/>
      <c r="B54" s="580"/>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x14ac:dyDescent="0.25">
      <c r="A55" s="578"/>
      <c r="B55" s="580"/>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x14ac:dyDescent="0.25">
      <c r="A56" s="578"/>
      <c r="B56" s="580" t="s">
        <v>1462</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x14ac:dyDescent="0.25">
      <c r="A57" s="578"/>
      <c r="B57" s="580"/>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x14ac:dyDescent="0.25">
      <c r="A58" s="578"/>
      <c r="B58" s="580"/>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x14ac:dyDescent="0.25">
      <c r="A59" s="578"/>
      <c r="B59" s="580"/>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x14ac:dyDescent="0.25">
      <c r="A60" s="578"/>
      <c r="B60" s="580" t="s">
        <v>1463</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x14ac:dyDescent="0.25">
      <c r="A61" s="578"/>
      <c r="B61" s="580"/>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x14ac:dyDescent="0.25">
      <c r="A62" s="578"/>
      <c r="B62" s="580"/>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x14ac:dyDescent="0.25">
      <c r="A63" s="578"/>
      <c r="B63" s="580"/>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x14ac:dyDescent="0.25">
      <c r="A64" s="578"/>
      <c r="B64" s="582" t="s">
        <v>1464</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x14ac:dyDescent="0.25">
      <c r="A65" s="578"/>
      <c r="B65" s="583"/>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x14ac:dyDescent="0.25">
      <c r="A66" s="578"/>
      <c r="B66" s="583"/>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x14ac:dyDescent="0.25">
      <c r="A67" s="578"/>
      <c r="B67" s="584"/>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x14ac:dyDescent="0.25">
      <c r="A68" s="578"/>
      <c r="B68" s="581" t="s">
        <v>1465</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x14ac:dyDescent="0.25">
      <c r="A69" s="578"/>
      <c r="B69" s="581"/>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x14ac:dyDescent="0.25">
      <c r="A70" s="578"/>
      <c r="B70" s="581"/>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ustomHeight="1" x14ac:dyDescent="0.25">
      <c r="A71" s="578"/>
      <c r="B71" s="582" t="s">
        <v>1466</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ustomHeight="1" x14ac:dyDescent="0.25">
      <c r="A72" s="578"/>
      <c r="B72" s="583"/>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x14ac:dyDescent="0.25">
      <c r="A73" s="578"/>
      <c r="B73" s="584"/>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x14ac:dyDescent="0.2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J6:K6"/>
    <mergeCell ref="B68:B70"/>
    <mergeCell ref="B64:B67"/>
    <mergeCell ref="B71:B73"/>
    <mergeCell ref="B17:B22"/>
    <mergeCell ref="D5:D7"/>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A8" sqref="A8:A20"/>
    </sheetView>
  </sheetViews>
  <sheetFormatPr baseColWidth="10" defaultRowHeight="15" x14ac:dyDescent="0.2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1683</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588" t="s">
        <v>1348</v>
      </c>
      <c r="B3" s="588"/>
      <c r="C3" s="588"/>
      <c r="D3" s="588"/>
      <c r="E3" s="588"/>
      <c r="F3" s="588"/>
      <c r="G3" s="588"/>
      <c r="H3" s="588"/>
      <c r="I3" s="588"/>
      <c r="J3" s="588"/>
      <c r="K3" s="588"/>
      <c r="L3" s="588"/>
      <c r="M3" s="588"/>
      <c r="N3" s="588"/>
      <c r="O3" s="588"/>
      <c r="P3" s="588"/>
      <c r="Q3" s="588"/>
      <c r="R3" s="588"/>
      <c r="S3" s="588"/>
      <c r="T3" s="588"/>
      <c r="U3" s="588"/>
      <c r="V3" s="588"/>
    </row>
    <row r="4" spans="1:22" ht="15" customHeight="1" x14ac:dyDescent="0.25">
      <c r="A4" s="552" t="s">
        <v>96</v>
      </c>
      <c r="B4" s="554" t="s">
        <v>110</v>
      </c>
      <c r="C4" s="564" t="s">
        <v>1530</v>
      </c>
      <c r="D4" s="564" t="s">
        <v>1531</v>
      </c>
      <c r="E4" s="564" t="s">
        <v>86</v>
      </c>
      <c r="F4" s="564" t="s">
        <v>391</v>
      </c>
      <c r="G4" s="564" t="s">
        <v>87</v>
      </c>
      <c r="H4" s="567" t="s">
        <v>99</v>
      </c>
      <c r="I4" s="569"/>
      <c r="J4" s="569"/>
      <c r="K4" s="569"/>
      <c r="L4" s="569"/>
      <c r="M4" s="569"/>
      <c r="N4" s="569"/>
      <c r="O4" s="568"/>
      <c r="P4" s="573" t="s">
        <v>100</v>
      </c>
      <c r="Q4" s="574"/>
      <c r="R4" s="554" t="s">
        <v>101</v>
      </c>
      <c r="S4" s="554" t="s">
        <v>102</v>
      </c>
      <c r="T4" s="554" t="s">
        <v>109</v>
      </c>
      <c r="U4" s="554" t="s">
        <v>108</v>
      </c>
      <c r="V4" s="570" t="s">
        <v>88</v>
      </c>
    </row>
    <row r="5" spans="1:22" ht="15" customHeight="1" x14ac:dyDescent="0.25">
      <c r="A5" s="552"/>
      <c r="B5" s="552"/>
      <c r="C5" s="565"/>
      <c r="D5" s="565"/>
      <c r="E5" s="565"/>
      <c r="F5" s="565"/>
      <c r="G5" s="565"/>
      <c r="H5" s="567" t="s">
        <v>103</v>
      </c>
      <c r="I5" s="568"/>
      <c r="J5" s="567" t="s">
        <v>104</v>
      </c>
      <c r="K5" s="568"/>
      <c r="L5" s="567" t="s">
        <v>105</v>
      </c>
      <c r="M5" s="568"/>
      <c r="N5" s="567" t="s">
        <v>106</v>
      </c>
      <c r="O5" s="568"/>
      <c r="P5" s="575"/>
      <c r="Q5" s="576"/>
      <c r="R5" s="552"/>
      <c r="S5" s="552"/>
      <c r="T5" s="552"/>
      <c r="U5" s="552"/>
      <c r="V5" s="571"/>
    </row>
    <row r="6" spans="1:22" ht="25.5" x14ac:dyDescent="0.25">
      <c r="A6" s="553"/>
      <c r="B6" s="55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53"/>
      <c r="S6" s="553"/>
      <c r="T6" s="553"/>
      <c r="U6" s="553"/>
      <c r="V6" s="572"/>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x14ac:dyDescent="0.25">
      <c r="A8" s="577" t="s">
        <v>1380</v>
      </c>
      <c r="B8" s="577" t="s">
        <v>1381</v>
      </c>
      <c r="C8" s="325"/>
      <c r="D8" s="494"/>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x14ac:dyDescent="0.25">
      <c r="A9" s="578"/>
      <c r="B9" s="578"/>
      <c r="C9" s="325"/>
      <c r="D9" s="494"/>
      <c r="E9" s="325"/>
      <c r="F9" s="365"/>
      <c r="G9" s="249"/>
      <c r="H9" s="250"/>
      <c r="I9" s="230"/>
      <c r="J9" s="250"/>
      <c r="K9" s="230"/>
      <c r="L9" s="250"/>
      <c r="M9" s="230"/>
      <c r="N9" s="250"/>
      <c r="O9" s="230"/>
      <c r="P9" s="382">
        <f t="shared" si="0"/>
        <v>0</v>
      </c>
      <c r="Q9" s="383">
        <f t="shared" si="1"/>
        <v>0</v>
      </c>
      <c r="R9" s="249"/>
      <c r="S9" s="249"/>
      <c r="T9" s="249"/>
      <c r="U9" s="249"/>
      <c r="V9" s="249"/>
    </row>
    <row r="10" spans="1:22" ht="15.75" x14ac:dyDescent="0.25">
      <c r="A10" s="578"/>
      <c r="B10" s="578"/>
      <c r="C10" s="325"/>
      <c r="D10" s="494"/>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x14ac:dyDescent="0.25">
      <c r="A11" s="578"/>
      <c r="B11" s="578"/>
      <c r="C11" s="325"/>
      <c r="D11" s="494"/>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x14ac:dyDescent="0.25">
      <c r="A12" s="578"/>
      <c r="B12" s="578"/>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x14ac:dyDescent="0.25">
      <c r="A13" s="578"/>
      <c r="B13" s="578"/>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x14ac:dyDescent="0.25">
      <c r="A14" s="578"/>
      <c r="B14" s="578"/>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x14ac:dyDescent="0.25">
      <c r="A15" s="578"/>
      <c r="B15" s="578"/>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x14ac:dyDescent="0.25">
      <c r="A16" s="578"/>
      <c r="B16" s="578"/>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x14ac:dyDescent="0.25">
      <c r="A17" s="578"/>
      <c r="B17" s="578"/>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x14ac:dyDescent="0.25">
      <c r="A18" s="578"/>
      <c r="B18" s="578"/>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x14ac:dyDescent="0.25">
      <c r="A19" s="578"/>
      <c r="B19" s="578"/>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x14ac:dyDescent="0.25">
      <c r="A20" s="579"/>
      <c r="B20" s="579"/>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20" width="14.140625" customWidth="1"/>
    <col min="21" max="21" width="17" customWidth="1"/>
  </cols>
  <sheetData>
    <row r="1" spans="1:33" ht="18.75" x14ac:dyDescent="0.25">
      <c r="C1" s="514" t="s">
        <v>1594</v>
      </c>
      <c r="D1" s="514" t="s">
        <v>1595</v>
      </c>
      <c r="H1" s="284" t="s">
        <v>1383</v>
      </c>
      <c r="J1" s="284"/>
      <c r="K1" s="284"/>
      <c r="M1" s="514" t="s">
        <v>1573</v>
      </c>
      <c r="N1" s="514" t="s">
        <v>1574</v>
      </c>
      <c r="O1" s="514" t="s">
        <v>1575</v>
      </c>
      <c r="P1" s="514" t="s">
        <v>1576</v>
      </c>
      <c r="Q1" s="514" t="s">
        <v>1577</v>
      </c>
      <c r="R1" s="514" t="s">
        <v>1578</v>
      </c>
      <c r="S1" s="514" t="s">
        <v>1579</v>
      </c>
      <c r="T1" s="514" t="s">
        <v>1580</v>
      </c>
      <c r="U1" s="514" t="s">
        <v>1581</v>
      </c>
      <c r="V1" s="514" t="s">
        <v>1582</v>
      </c>
      <c r="W1" s="514" t="s">
        <v>1583</v>
      </c>
      <c r="X1" s="514" t="s">
        <v>1584</v>
      </c>
      <c r="Y1" s="514" t="s">
        <v>1585</v>
      </c>
      <c r="Z1" s="514" t="s">
        <v>1586</v>
      </c>
      <c r="AA1" s="514" t="s">
        <v>1587</v>
      </c>
      <c r="AB1" s="514" t="s">
        <v>1588</v>
      </c>
      <c r="AC1" s="514" t="s">
        <v>1589</v>
      </c>
      <c r="AD1" s="514" t="s">
        <v>1590</v>
      </c>
      <c r="AE1" s="514" t="s">
        <v>1591</v>
      </c>
      <c r="AF1" s="514" t="s">
        <v>1592</v>
      </c>
      <c r="AG1" s="514" t="s">
        <v>1593</v>
      </c>
    </row>
    <row r="2" spans="1:33" ht="18.75" x14ac:dyDescent="0.25">
      <c r="A2" s="315" t="s">
        <v>1346</v>
      </c>
      <c r="H2" s="284"/>
      <c r="J2" s="284"/>
      <c r="K2" s="284"/>
      <c r="L2" s="284"/>
      <c r="M2" s="284"/>
      <c r="N2" s="284"/>
      <c r="O2" s="284"/>
      <c r="P2" s="392"/>
      <c r="Q2" s="392"/>
      <c r="R2" s="284"/>
      <c r="S2" s="284"/>
      <c r="T2" s="284"/>
      <c r="U2" s="284"/>
      <c r="V2" s="284"/>
      <c r="W2" s="284"/>
      <c r="X2" s="284"/>
      <c r="Y2" s="284"/>
      <c r="Z2" s="284"/>
      <c r="AA2" s="284"/>
    </row>
    <row r="3" spans="1:33" ht="18.75" x14ac:dyDescent="0.25">
      <c r="A3" s="316" t="s">
        <v>1391</v>
      </c>
      <c r="H3" s="284"/>
      <c r="J3" s="284"/>
      <c r="K3" s="284"/>
      <c r="L3" s="284"/>
      <c r="M3" s="284"/>
      <c r="N3" s="284"/>
      <c r="O3" s="284"/>
      <c r="P3" s="392"/>
      <c r="Q3" s="392"/>
      <c r="R3" s="284"/>
      <c r="S3" s="284"/>
      <c r="T3" s="284"/>
      <c r="U3" s="284"/>
      <c r="V3" s="284"/>
      <c r="W3" s="284"/>
      <c r="X3" s="284"/>
      <c r="Y3" s="284"/>
      <c r="Z3" s="284"/>
      <c r="AA3" s="284"/>
    </row>
    <row r="4" spans="1:33" ht="18.75" x14ac:dyDescent="0.25">
      <c r="A4" s="316" t="s">
        <v>1390</v>
      </c>
      <c r="H4" s="284"/>
      <c r="J4" s="284"/>
      <c r="K4" s="284"/>
      <c r="L4" s="284"/>
      <c r="M4" s="284"/>
      <c r="N4" s="284"/>
      <c r="O4" s="284"/>
      <c r="P4" s="392"/>
      <c r="Q4" s="392"/>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x14ac:dyDescent="0.25">
      <c r="A6" s="552" t="s">
        <v>96</v>
      </c>
      <c r="B6" s="554" t="s">
        <v>110</v>
      </c>
      <c r="C6" s="564" t="s">
        <v>1530</v>
      </c>
      <c r="D6" s="564" t="s">
        <v>1531</v>
      </c>
      <c r="E6" s="564" t="s">
        <v>86</v>
      </c>
      <c r="F6" s="564" t="s">
        <v>391</v>
      </c>
      <c r="G6" s="564" t="s">
        <v>87</v>
      </c>
      <c r="H6" s="567" t="s">
        <v>99</v>
      </c>
      <c r="I6" s="569"/>
      <c r="J6" s="569"/>
      <c r="K6" s="569"/>
      <c r="L6" s="569"/>
      <c r="M6" s="569"/>
      <c r="N6" s="569"/>
      <c r="O6" s="568"/>
      <c r="P6" s="573" t="s">
        <v>100</v>
      </c>
      <c r="Q6" s="574"/>
      <c r="R6" s="554" t="s">
        <v>102</v>
      </c>
      <c r="S6" s="554" t="s">
        <v>109</v>
      </c>
      <c r="T6" s="554" t="s">
        <v>108</v>
      </c>
      <c r="U6" s="570" t="s">
        <v>88</v>
      </c>
    </row>
    <row r="7" spans="1:33" ht="15" customHeight="1" x14ac:dyDescent="0.25">
      <c r="A7" s="552"/>
      <c r="B7" s="552"/>
      <c r="C7" s="565"/>
      <c r="D7" s="565"/>
      <c r="E7" s="565"/>
      <c r="F7" s="565"/>
      <c r="G7" s="565"/>
      <c r="H7" s="567" t="s">
        <v>103</v>
      </c>
      <c r="I7" s="568"/>
      <c r="J7" s="567" t="s">
        <v>104</v>
      </c>
      <c r="K7" s="568"/>
      <c r="L7" s="567" t="s">
        <v>105</v>
      </c>
      <c r="M7" s="568"/>
      <c r="N7" s="567" t="s">
        <v>106</v>
      </c>
      <c r="O7" s="568"/>
      <c r="P7" s="575"/>
      <c r="Q7" s="576"/>
      <c r="R7" s="552"/>
      <c r="S7" s="552"/>
      <c r="T7" s="552"/>
      <c r="U7" s="571"/>
    </row>
    <row r="8" spans="1:33" ht="25.5" x14ac:dyDescent="0.25">
      <c r="A8" s="553"/>
      <c r="B8" s="553"/>
      <c r="C8" s="566"/>
      <c r="D8" s="566"/>
      <c r="E8" s="566"/>
      <c r="F8" s="566"/>
      <c r="G8" s="566"/>
      <c r="H8" s="441" t="s">
        <v>107</v>
      </c>
      <c r="I8" s="441" t="s">
        <v>12</v>
      </c>
      <c r="J8" s="441" t="s">
        <v>107</v>
      </c>
      <c r="K8" s="441" t="s">
        <v>12</v>
      </c>
      <c r="L8" s="441" t="s">
        <v>107</v>
      </c>
      <c r="M8" s="441" t="s">
        <v>12</v>
      </c>
      <c r="N8" s="441" t="s">
        <v>107</v>
      </c>
      <c r="O8" s="441" t="s">
        <v>12</v>
      </c>
      <c r="P8" s="441" t="s">
        <v>107</v>
      </c>
      <c r="Q8" s="441" t="s">
        <v>12</v>
      </c>
      <c r="R8" s="553"/>
      <c r="S8" s="553"/>
      <c r="T8" s="553"/>
      <c r="U8" s="572"/>
    </row>
    <row r="9" spans="1:3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33" ht="15.75" x14ac:dyDescent="0.25">
      <c r="A10" s="577" t="s">
        <v>1384</v>
      </c>
      <c r="B10" s="577" t="s">
        <v>1385</v>
      </c>
      <c r="C10" s="249"/>
      <c r="D10" s="249"/>
      <c r="E10" s="249"/>
      <c r="F10" s="249"/>
      <c r="G10" s="254"/>
      <c r="H10" s="254"/>
      <c r="I10" s="270"/>
      <c r="J10" s="254"/>
      <c r="K10" s="270"/>
      <c r="L10" s="254"/>
      <c r="M10" s="270"/>
      <c r="N10" s="254"/>
      <c r="O10" s="270"/>
      <c r="P10" s="390">
        <f t="shared" ref="P10:P29" si="0">H10+J10+L10+N10</f>
        <v>0</v>
      </c>
      <c r="Q10" s="391">
        <f t="shared" ref="Q10:Q29" si="1">I10+K10+M10+O10</f>
        <v>0</v>
      </c>
      <c r="R10" s="254"/>
      <c r="S10" s="254"/>
      <c r="T10" s="254"/>
      <c r="U10" s="73"/>
    </row>
    <row r="11" spans="1:33" ht="15.75" x14ac:dyDescent="0.25">
      <c r="A11" s="578"/>
      <c r="B11" s="578"/>
      <c r="C11" s="249"/>
      <c r="D11" s="249"/>
      <c r="E11" s="249"/>
      <c r="F11" s="249"/>
      <c r="G11" s="254"/>
      <c r="H11" s="254"/>
      <c r="I11" s="270"/>
      <c r="J11" s="254"/>
      <c r="K11" s="270"/>
      <c r="L11" s="254"/>
      <c r="M11" s="270"/>
      <c r="N11" s="254"/>
      <c r="O11" s="270"/>
      <c r="P11" s="390">
        <f t="shared" si="0"/>
        <v>0</v>
      </c>
      <c r="Q11" s="391">
        <f t="shared" si="1"/>
        <v>0</v>
      </c>
      <c r="R11" s="254"/>
      <c r="S11" s="254"/>
      <c r="T11" s="254"/>
      <c r="U11" s="73"/>
    </row>
    <row r="12" spans="1:33" ht="15.75" x14ac:dyDescent="0.25">
      <c r="A12" s="578"/>
      <c r="B12" s="578"/>
      <c r="C12" s="249"/>
      <c r="D12" s="249"/>
      <c r="E12" s="249"/>
      <c r="F12" s="249"/>
      <c r="G12" s="254"/>
      <c r="H12" s="254"/>
      <c r="I12" s="270"/>
      <c r="J12" s="254"/>
      <c r="K12" s="270"/>
      <c r="L12" s="254"/>
      <c r="M12" s="270"/>
      <c r="N12" s="254"/>
      <c r="O12" s="270"/>
      <c r="P12" s="390">
        <f t="shared" si="0"/>
        <v>0</v>
      </c>
      <c r="Q12" s="391">
        <f t="shared" si="1"/>
        <v>0</v>
      </c>
      <c r="R12" s="254"/>
      <c r="S12" s="254"/>
      <c r="T12" s="254"/>
      <c r="U12" s="73"/>
    </row>
    <row r="13" spans="1:33" ht="15.75" x14ac:dyDescent="0.25">
      <c r="A13" s="578"/>
      <c r="B13" s="578"/>
      <c r="C13" s="249"/>
      <c r="D13" s="249"/>
      <c r="E13" s="249"/>
      <c r="F13" s="249"/>
      <c r="G13" s="254"/>
      <c r="H13" s="254"/>
      <c r="I13" s="270"/>
      <c r="J13" s="254"/>
      <c r="K13" s="270"/>
      <c r="L13" s="254"/>
      <c r="M13" s="270"/>
      <c r="N13" s="254"/>
      <c r="O13" s="270"/>
      <c r="P13" s="390">
        <f t="shared" si="0"/>
        <v>0</v>
      </c>
      <c r="Q13" s="391">
        <f t="shared" si="1"/>
        <v>0</v>
      </c>
      <c r="R13" s="254"/>
      <c r="S13" s="254"/>
      <c r="T13" s="254"/>
      <c r="U13" s="73"/>
    </row>
    <row r="14" spans="1:33" ht="15.75" x14ac:dyDescent="0.25">
      <c r="A14" s="578"/>
      <c r="B14" s="578"/>
      <c r="C14" s="249"/>
      <c r="D14" s="249"/>
      <c r="E14" s="249"/>
      <c r="F14" s="249"/>
      <c r="G14" s="254"/>
      <c r="H14" s="254"/>
      <c r="I14" s="270"/>
      <c r="J14" s="254"/>
      <c r="K14" s="270"/>
      <c r="L14" s="254"/>
      <c r="M14" s="270"/>
      <c r="N14" s="254"/>
      <c r="O14" s="270"/>
      <c r="P14" s="390">
        <f t="shared" si="0"/>
        <v>0</v>
      </c>
      <c r="Q14" s="391">
        <f t="shared" si="1"/>
        <v>0</v>
      </c>
      <c r="R14" s="254"/>
      <c r="S14" s="254"/>
      <c r="T14" s="254"/>
      <c r="U14" s="73"/>
    </row>
    <row r="15" spans="1:33" ht="15.75" x14ac:dyDescent="0.25">
      <c r="A15" s="578"/>
      <c r="B15" s="579"/>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x14ac:dyDescent="0.25">
      <c r="A16" s="578"/>
      <c r="B16" s="577" t="s">
        <v>1387</v>
      </c>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5.75" x14ac:dyDescent="0.25">
      <c r="A17" s="578"/>
      <c r="B17" s="578"/>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x14ac:dyDescent="0.25">
      <c r="A18" s="578"/>
      <c r="B18" s="578"/>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x14ac:dyDescent="0.25">
      <c r="A19" s="578"/>
      <c r="B19" s="578"/>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x14ac:dyDescent="0.25">
      <c r="A20" s="578"/>
      <c r="B20" s="579"/>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5.75" x14ac:dyDescent="0.25">
      <c r="A21" s="578"/>
      <c r="B21" s="577" t="s">
        <v>1388</v>
      </c>
      <c r="C21" s="249"/>
      <c r="D21" s="249"/>
      <c r="E21" s="249"/>
      <c r="F21" s="249"/>
      <c r="G21" s="254"/>
      <c r="H21" s="250"/>
      <c r="I21" s="353"/>
      <c r="J21" s="250"/>
      <c r="K21" s="353"/>
      <c r="L21" s="250"/>
      <c r="M21" s="230"/>
      <c r="N21" s="249"/>
      <c r="O21" s="230"/>
      <c r="P21" s="382">
        <f t="shared" si="0"/>
        <v>0</v>
      </c>
      <c r="Q21" s="394">
        <f t="shared" si="1"/>
        <v>0</v>
      </c>
      <c r="R21" s="249"/>
      <c r="S21" s="249"/>
      <c r="T21" s="249"/>
      <c r="U21" s="249"/>
    </row>
    <row r="22" spans="1:21" ht="15.75" x14ac:dyDescent="0.25">
      <c r="A22" s="578"/>
      <c r="B22" s="578"/>
      <c r="C22" s="249"/>
      <c r="D22" s="249"/>
      <c r="E22" s="249"/>
      <c r="F22" s="249"/>
      <c r="G22" s="254"/>
      <c r="H22" s="250"/>
      <c r="I22" s="353"/>
      <c r="J22" s="250"/>
      <c r="K22" s="353"/>
      <c r="L22" s="250"/>
      <c r="M22" s="230"/>
      <c r="N22" s="249"/>
      <c r="O22" s="230"/>
      <c r="P22" s="382">
        <f t="shared" si="0"/>
        <v>0</v>
      </c>
      <c r="Q22" s="394">
        <f t="shared" si="1"/>
        <v>0</v>
      </c>
      <c r="R22" s="249"/>
      <c r="S22" s="249"/>
      <c r="T22" s="249"/>
      <c r="U22" s="249"/>
    </row>
    <row r="23" spans="1:21" ht="15.75" x14ac:dyDescent="0.25">
      <c r="A23" s="578"/>
      <c r="B23" s="578"/>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x14ac:dyDescent="0.25">
      <c r="A24" s="578"/>
      <c r="B24" s="579"/>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x14ac:dyDescent="0.25">
      <c r="A25" s="578"/>
      <c r="B25" s="580" t="s">
        <v>1389</v>
      </c>
      <c r="C25" s="249"/>
      <c r="D25" s="249"/>
      <c r="E25" s="249"/>
      <c r="F25" s="249"/>
      <c r="G25" s="254"/>
      <c r="H25" s="250"/>
      <c r="I25" s="353"/>
      <c r="J25" s="250"/>
      <c r="K25" s="353"/>
      <c r="L25" s="250"/>
      <c r="M25" s="230"/>
      <c r="N25" s="249"/>
      <c r="O25" s="230"/>
      <c r="P25" s="382">
        <f t="shared" si="0"/>
        <v>0</v>
      </c>
      <c r="Q25" s="394">
        <f t="shared" si="1"/>
        <v>0</v>
      </c>
      <c r="R25" s="249"/>
      <c r="S25" s="249"/>
      <c r="T25" s="249"/>
      <c r="U25" s="249"/>
    </row>
    <row r="26" spans="1:21" ht="15.75" customHeight="1" x14ac:dyDescent="0.25">
      <c r="A26" s="578"/>
      <c r="B26" s="580"/>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15.75" x14ac:dyDescent="0.25">
      <c r="A27" s="578"/>
      <c r="B27" s="580"/>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15.75" x14ac:dyDescent="0.25">
      <c r="A28" s="578"/>
      <c r="B28" s="580"/>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x14ac:dyDescent="0.25">
      <c r="A29" s="579"/>
      <c r="B29" s="580"/>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x14ac:dyDescent="0.25">
      <c r="A30" s="589" t="s">
        <v>477</v>
      </c>
      <c r="B30" s="590"/>
      <c r="C30" s="590"/>
      <c r="D30" s="590"/>
      <c r="E30" s="590"/>
      <c r="F30" s="590"/>
      <c r="G30" s="590"/>
      <c r="H30" s="590"/>
      <c r="I30" s="590"/>
      <c r="J30" s="590"/>
      <c r="K30" s="590"/>
      <c r="L30" s="590"/>
      <c r="M30" s="590"/>
      <c r="N30" s="590"/>
      <c r="O30" s="590"/>
      <c r="P30" s="590"/>
      <c r="Q30" s="590"/>
      <c r="R30" s="590"/>
      <c r="S30" s="590"/>
      <c r="T30" s="590"/>
      <c r="U30" s="591"/>
    </row>
    <row r="31" spans="1:21" ht="15.75" customHeight="1" x14ac:dyDescent="0.25">
      <c r="A31" s="577" t="s">
        <v>1394</v>
      </c>
      <c r="B31" s="580" t="s">
        <v>1395</v>
      </c>
      <c r="C31" s="249"/>
      <c r="D31" s="249"/>
      <c r="E31" s="249"/>
      <c r="F31" s="249"/>
      <c r="G31" s="254"/>
      <c r="H31" s="249"/>
      <c r="I31" s="230"/>
      <c r="J31" s="249"/>
      <c r="K31" s="230"/>
      <c r="L31" s="249"/>
      <c r="M31" s="230"/>
      <c r="N31" s="249"/>
      <c r="O31" s="230"/>
      <c r="P31" s="382">
        <f t="shared" ref="P31:P42" si="2">H31+J31+L31+N31</f>
        <v>0</v>
      </c>
      <c r="Q31" s="383">
        <f t="shared" ref="Q31:Q42" si="3">I31+K31+M31+O31</f>
        <v>0</v>
      </c>
      <c r="R31" s="249"/>
      <c r="S31" s="249"/>
      <c r="T31" s="249"/>
      <c r="U31" s="272"/>
    </row>
    <row r="32" spans="1:21" ht="15.75" x14ac:dyDescent="0.25">
      <c r="A32" s="578"/>
      <c r="B32" s="580"/>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x14ac:dyDescent="0.25">
      <c r="A33" s="578"/>
      <c r="B33" s="580"/>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x14ac:dyDescent="0.25">
      <c r="A34" s="578"/>
      <c r="B34" s="580"/>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x14ac:dyDescent="0.25">
      <c r="A35" s="578"/>
      <c r="B35" s="580"/>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x14ac:dyDescent="0.25">
      <c r="A36" s="579"/>
      <c r="B36" s="580"/>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x14ac:dyDescent="0.25">
      <c r="A37" s="580" t="s">
        <v>1392</v>
      </c>
      <c r="B37" s="580" t="s">
        <v>1396</v>
      </c>
      <c r="C37" s="249"/>
      <c r="D37" s="249"/>
      <c r="E37" s="249"/>
      <c r="F37" s="249"/>
      <c r="G37" s="249"/>
      <c r="H37" s="249"/>
      <c r="I37" s="230"/>
      <c r="J37" s="249"/>
      <c r="K37" s="230"/>
      <c r="L37" s="250"/>
      <c r="M37" s="230"/>
      <c r="N37" s="249"/>
      <c r="O37" s="230"/>
      <c r="P37" s="384">
        <f t="shared" si="2"/>
        <v>0</v>
      </c>
      <c r="Q37" s="383">
        <f t="shared" si="3"/>
        <v>0</v>
      </c>
      <c r="R37" s="249"/>
      <c r="S37" s="249"/>
      <c r="T37" s="249"/>
      <c r="U37" s="326"/>
    </row>
    <row r="38" spans="1:21" ht="15.75" x14ac:dyDescent="0.25">
      <c r="A38" s="580"/>
      <c r="B38" s="580"/>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x14ac:dyDescent="0.25">
      <c r="A39" s="580"/>
      <c r="B39" s="580"/>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x14ac:dyDescent="0.25">
      <c r="A40" s="580"/>
      <c r="B40" s="580"/>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x14ac:dyDescent="0.25">
      <c r="A41" s="580"/>
      <c r="B41" s="580"/>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x14ac:dyDescent="0.25">
      <c r="A42" s="580"/>
      <c r="B42" s="580"/>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5"/>
    </row>
    <row r="46" spans="1:21" x14ac:dyDescent="0.25">
      <c r="I46"/>
      <c r="K46"/>
      <c r="M46"/>
      <c r="O46"/>
      <c r="Q46" s="395"/>
    </row>
    <row r="47" spans="1:21" x14ac:dyDescent="0.25">
      <c r="I47"/>
      <c r="K47"/>
      <c r="M47"/>
      <c r="O47"/>
      <c r="Q47" s="395"/>
    </row>
    <row r="48" spans="1:21" x14ac:dyDescent="0.25">
      <c r="I48"/>
      <c r="K48"/>
      <c r="M48"/>
      <c r="O48"/>
      <c r="Q48" s="395"/>
    </row>
    <row r="49" spans="3:17" x14ac:dyDescent="0.25">
      <c r="C49" s="465"/>
      <c r="I49"/>
      <c r="K49"/>
      <c r="M49"/>
      <c r="O49"/>
      <c r="Q49" s="395"/>
    </row>
    <row r="50" spans="3:17" x14ac:dyDescent="0.25">
      <c r="C50" s="465"/>
      <c r="I50"/>
      <c r="K50"/>
      <c r="M50"/>
      <c r="O50"/>
      <c r="Q50" s="395"/>
    </row>
    <row r="51" spans="3:17" x14ac:dyDescent="0.25">
      <c r="C51" s="465"/>
      <c r="I51"/>
      <c r="K51"/>
      <c r="M51"/>
      <c r="O51"/>
      <c r="Q51" s="395"/>
    </row>
    <row r="52" spans="3:17" x14ac:dyDescent="0.25">
      <c r="C52" s="465"/>
      <c r="I52"/>
      <c r="K52"/>
      <c r="M52"/>
      <c r="O52"/>
      <c r="Q52" s="395"/>
    </row>
    <row r="53" spans="3:17" x14ac:dyDescent="0.25">
      <c r="C53" s="465"/>
      <c r="I53"/>
      <c r="K53"/>
      <c r="M53"/>
      <c r="O53"/>
      <c r="Q53" s="395"/>
    </row>
    <row r="54" spans="3:17" x14ac:dyDescent="0.25">
      <c r="C54" s="465"/>
      <c r="I54"/>
      <c r="K54"/>
      <c r="M54"/>
      <c r="O54"/>
      <c r="Q54" s="395"/>
    </row>
    <row r="55" spans="3:17" x14ac:dyDescent="0.25">
      <c r="C55" s="465"/>
      <c r="I55"/>
      <c r="K55"/>
      <c r="M55"/>
      <c r="O55"/>
      <c r="Q55" s="395"/>
    </row>
    <row r="56" spans="3:17" x14ac:dyDescent="0.25">
      <c r="C56" s="465"/>
      <c r="I56"/>
      <c r="K56"/>
      <c r="M56"/>
      <c r="O56"/>
      <c r="Q56" s="395"/>
    </row>
    <row r="57" spans="3:17" x14ac:dyDescent="0.25">
      <c r="C57" s="465"/>
      <c r="I57"/>
      <c r="K57"/>
      <c r="M57"/>
      <c r="O57"/>
      <c r="Q57" s="395"/>
    </row>
    <row r="58" spans="3:17" x14ac:dyDescent="0.25">
      <c r="C58" s="465"/>
      <c r="I58"/>
      <c r="K58"/>
      <c r="M58"/>
      <c r="O58"/>
      <c r="Q58" s="395"/>
    </row>
    <row r="59" spans="3:17" x14ac:dyDescent="0.25">
      <c r="C59" s="465"/>
      <c r="I59"/>
      <c r="K59"/>
      <c r="M59"/>
      <c r="O59"/>
      <c r="Q59" s="395"/>
    </row>
    <row r="60" spans="3:17" x14ac:dyDescent="0.25">
      <c r="C60" s="465"/>
      <c r="I60"/>
      <c r="K60"/>
      <c r="M60"/>
      <c r="O60"/>
      <c r="Q60" s="395"/>
    </row>
    <row r="61" spans="3:17" x14ac:dyDescent="0.25">
      <c r="C61" s="465"/>
      <c r="I61"/>
      <c r="K61"/>
      <c r="M61"/>
      <c r="O61"/>
      <c r="Q61" s="395"/>
    </row>
    <row r="62" spans="3:17" x14ac:dyDescent="0.25">
      <c r="C62" s="465"/>
      <c r="I62"/>
      <c r="K62"/>
      <c r="M62"/>
      <c r="O62"/>
      <c r="Q62" s="39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49"/>
  <sheetViews>
    <sheetView topLeftCell="F1" zoomScale="73" zoomScaleNormal="73" workbookViewId="0">
      <pane ySplit="6" topLeftCell="A16" activePane="bottomLeft" state="frozen"/>
      <selection activeCell="P6" sqref="P6"/>
      <selection pane="bottomLeft" activeCell="C39" sqref="C39"/>
    </sheetView>
  </sheetViews>
  <sheetFormatPr baseColWidth="10" defaultRowHeight="15" x14ac:dyDescent="0.25"/>
  <cols>
    <col min="1" max="1" width="21.7109375" customWidth="1"/>
    <col min="2" max="2" width="28.85546875" customWidth="1"/>
    <col min="3" max="3" width="27.42578125" customWidth="1"/>
    <col min="4" max="4" width="22.7109375" style="465" customWidth="1"/>
    <col min="5" max="5" width="20.140625" customWidth="1"/>
    <col min="6" max="6" width="15.28515625" customWidth="1"/>
    <col min="7" max="7" width="22"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1" width="14.28515625" customWidth="1"/>
  </cols>
  <sheetData>
    <row r="1" spans="1:21" s="285" customFormat="1" ht="18" customHeight="1" x14ac:dyDescent="0.25">
      <c r="B1" s="284"/>
      <c r="C1" s="514" t="s">
        <v>1596</v>
      </c>
      <c r="D1" s="514" t="s">
        <v>1597</v>
      </c>
      <c r="E1" s="514" t="s">
        <v>1598</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552" t="s">
        <v>96</v>
      </c>
      <c r="B4" s="554" t="s">
        <v>110</v>
      </c>
      <c r="C4" s="564" t="s">
        <v>1530</v>
      </c>
      <c r="D4" s="564" t="s">
        <v>1531</v>
      </c>
      <c r="E4" s="564" t="s">
        <v>86</v>
      </c>
      <c r="F4" s="564" t="s">
        <v>391</v>
      </c>
      <c r="G4" s="564" t="s">
        <v>87</v>
      </c>
      <c r="H4" s="567" t="s">
        <v>99</v>
      </c>
      <c r="I4" s="569"/>
      <c r="J4" s="569"/>
      <c r="K4" s="569"/>
      <c r="L4" s="569"/>
      <c r="M4" s="569"/>
      <c r="N4" s="569"/>
      <c r="O4" s="568"/>
      <c r="P4" s="573" t="s">
        <v>100</v>
      </c>
      <c r="Q4" s="574"/>
      <c r="R4" s="554" t="s">
        <v>102</v>
      </c>
      <c r="S4" s="554" t="s">
        <v>109</v>
      </c>
      <c r="T4" s="554" t="s">
        <v>108</v>
      </c>
      <c r="U4" s="570" t="s">
        <v>88</v>
      </c>
    </row>
    <row r="5" spans="1:21" s="66" customFormat="1" ht="15" customHeight="1" x14ac:dyDescent="0.25">
      <c r="A5" s="552"/>
      <c r="B5" s="552"/>
      <c r="C5" s="565"/>
      <c r="D5" s="565"/>
      <c r="E5" s="565"/>
      <c r="F5" s="565"/>
      <c r="G5" s="565"/>
      <c r="H5" s="567" t="s">
        <v>103</v>
      </c>
      <c r="I5" s="568"/>
      <c r="J5" s="567" t="s">
        <v>104</v>
      </c>
      <c r="K5" s="568"/>
      <c r="L5" s="567" t="s">
        <v>105</v>
      </c>
      <c r="M5" s="568"/>
      <c r="N5" s="567" t="s">
        <v>106</v>
      </c>
      <c r="O5" s="568"/>
      <c r="P5" s="575"/>
      <c r="Q5" s="576"/>
      <c r="R5" s="552"/>
      <c r="S5" s="552"/>
      <c r="T5" s="552"/>
      <c r="U5" s="571"/>
    </row>
    <row r="6" spans="1:21" s="67" customFormat="1" ht="25.5" x14ac:dyDescent="0.25">
      <c r="A6" s="553"/>
      <c r="B6" s="55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53"/>
      <c r="S6" s="553"/>
      <c r="T6" s="553"/>
      <c r="U6" s="572"/>
    </row>
    <row r="7" spans="1:21"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x14ac:dyDescent="0.25">
      <c r="A8" s="592" t="s">
        <v>1397</v>
      </c>
      <c r="B8" s="592"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x14ac:dyDescent="0.25">
      <c r="A9" s="592"/>
      <c r="B9" s="592"/>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x14ac:dyDescent="0.25">
      <c r="A10" s="592"/>
      <c r="B10" s="592"/>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x14ac:dyDescent="0.25">
      <c r="A11" s="592"/>
      <c r="B11" s="592"/>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x14ac:dyDescent="0.25">
      <c r="A12" s="592"/>
      <c r="B12" s="592"/>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x14ac:dyDescent="0.25">
      <c r="A13" s="592"/>
      <c r="B13" s="592"/>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x14ac:dyDescent="0.25">
      <c r="A14" s="592"/>
      <c r="B14" s="592"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x14ac:dyDescent="0.25">
      <c r="A15" s="592"/>
      <c r="B15" s="592"/>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x14ac:dyDescent="0.25">
      <c r="A16" s="592"/>
      <c r="B16" s="592"/>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x14ac:dyDescent="0.25">
      <c r="A17" s="592"/>
      <c r="B17" s="592"/>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x14ac:dyDescent="0.25">
      <c r="A18" s="592"/>
      <c r="B18" s="592"/>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x14ac:dyDescent="0.25">
      <c r="A19" s="592"/>
      <c r="B19" s="592"/>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42.5" customHeight="1" x14ac:dyDescent="0.25">
      <c r="A20" s="592"/>
      <c r="B20" s="592" t="s">
        <v>1398</v>
      </c>
      <c r="C20" s="490" t="s">
        <v>1598</v>
      </c>
      <c r="D20" s="326" t="s">
        <v>1707</v>
      </c>
      <c r="E20" s="326" t="s">
        <v>1706</v>
      </c>
      <c r="F20" s="326" t="s">
        <v>1763</v>
      </c>
      <c r="G20" s="73" t="s">
        <v>1744</v>
      </c>
      <c r="H20" s="352"/>
      <c r="I20" s="355"/>
      <c r="J20" s="358">
        <v>0.35</v>
      </c>
      <c r="K20" s="355">
        <v>70787</v>
      </c>
      <c r="L20" s="358">
        <v>0.35</v>
      </c>
      <c r="M20" s="355">
        <v>70787</v>
      </c>
      <c r="N20" s="358">
        <v>0.3</v>
      </c>
      <c r="O20" s="355">
        <v>60676</v>
      </c>
      <c r="P20" s="397">
        <f t="shared" si="0"/>
        <v>1</v>
      </c>
      <c r="Q20" s="398">
        <f t="shared" si="1"/>
        <v>202250</v>
      </c>
      <c r="R20" s="529" t="s">
        <v>1743</v>
      </c>
      <c r="S20" s="249" t="s">
        <v>1711</v>
      </c>
      <c r="T20" s="249" t="s">
        <v>1712</v>
      </c>
      <c r="U20" s="249" t="s">
        <v>1699</v>
      </c>
    </row>
    <row r="21" spans="1:21" ht="15.75" x14ac:dyDescent="0.25">
      <c r="A21" s="592"/>
      <c r="B21" s="592"/>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x14ac:dyDescent="0.25">
      <c r="A22" s="592"/>
      <c r="B22" s="592"/>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x14ac:dyDescent="0.25">
      <c r="A23" s="592"/>
      <c r="B23" s="592"/>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x14ac:dyDescent="0.25">
      <c r="A24" s="592"/>
      <c r="B24" s="592"/>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x14ac:dyDescent="0.25">
      <c r="A25" s="592"/>
      <c r="B25" s="592"/>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x14ac:dyDescent="0.25">
      <c r="A26" s="592"/>
      <c r="B26" s="592"/>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0.35</v>
      </c>
      <c r="K27" s="232">
        <f t="shared" si="2"/>
        <v>70787</v>
      </c>
      <c r="L27" s="264">
        <f t="shared" si="2"/>
        <v>0.35</v>
      </c>
      <c r="M27" s="232">
        <f t="shared" si="2"/>
        <v>70787</v>
      </c>
      <c r="N27" s="264">
        <f t="shared" si="2"/>
        <v>0.3</v>
      </c>
      <c r="O27" s="232">
        <f t="shared" si="2"/>
        <v>60676</v>
      </c>
      <c r="P27" s="232">
        <f t="shared" si="2"/>
        <v>1</v>
      </c>
      <c r="Q27" s="232">
        <f t="shared" si="2"/>
        <v>202250</v>
      </c>
      <c r="R27" s="264"/>
      <c r="S27" s="264"/>
      <c r="T27" s="264"/>
      <c r="U27" s="264"/>
    </row>
    <row r="28" spans="1:21" x14ac:dyDescent="0.25">
      <c r="I28"/>
      <c r="K28"/>
      <c r="M28"/>
      <c r="O28"/>
      <c r="Q28"/>
    </row>
    <row r="29" spans="1:21" x14ac:dyDescent="0.25">
      <c r="I29"/>
      <c r="K29"/>
      <c r="M29"/>
      <c r="O29"/>
      <c r="Q29"/>
    </row>
    <row r="30" spans="1:21" x14ac:dyDescent="0.25">
      <c r="C30" s="465"/>
      <c r="I30"/>
      <c r="K30"/>
      <c r="M30"/>
      <c r="O30"/>
      <c r="Q30"/>
    </row>
    <row r="31" spans="1:21" x14ac:dyDescent="0.25">
      <c r="C31" s="465"/>
      <c r="I31"/>
      <c r="K31"/>
      <c r="M31"/>
      <c r="O31"/>
      <c r="Q31"/>
    </row>
    <row r="32" spans="1:21" x14ac:dyDescent="0.25">
      <c r="C32" s="46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rintOptions horizontalCentered="1"/>
  <pageMargins left="0.31496062992125984" right="0.31496062992125984" top="0.74803149606299213" bottom="0.74803149606299213" header="0.31496062992125984" footer="0.31496062992125984"/>
  <pageSetup paperSize="5" scale="47"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A13" sqref="A13:A19"/>
    </sheetView>
  </sheetViews>
  <sheetFormatPr baseColWidth="10" defaultRowHeight="15" x14ac:dyDescent="0.25"/>
  <cols>
    <col min="1" max="2" width="35.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4" t="s">
        <v>1599</v>
      </c>
      <c r="C1" s="514" t="s">
        <v>1600</v>
      </c>
      <c r="D1" s="514" t="s">
        <v>1601</v>
      </c>
      <c r="E1" s="514" t="s">
        <v>1602</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552" t="s">
        <v>96</v>
      </c>
      <c r="B3" s="554" t="s">
        <v>110</v>
      </c>
      <c r="C3" s="564" t="s">
        <v>1530</v>
      </c>
      <c r="D3" s="564" t="s">
        <v>1531</v>
      </c>
      <c r="E3" s="564" t="s">
        <v>86</v>
      </c>
      <c r="F3" s="564" t="s">
        <v>391</v>
      </c>
      <c r="G3" s="564" t="s">
        <v>87</v>
      </c>
      <c r="H3" s="567" t="s">
        <v>99</v>
      </c>
      <c r="I3" s="569"/>
      <c r="J3" s="569"/>
      <c r="K3" s="569"/>
      <c r="L3" s="569"/>
      <c r="M3" s="569"/>
      <c r="N3" s="569"/>
      <c r="O3" s="568"/>
      <c r="P3" s="573" t="s">
        <v>100</v>
      </c>
      <c r="Q3" s="574"/>
      <c r="R3" s="554" t="s">
        <v>101</v>
      </c>
      <c r="S3" s="554" t="s">
        <v>102</v>
      </c>
      <c r="T3" s="554" t="s">
        <v>109</v>
      </c>
      <c r="U3" s="554" t="s">
        <v>108</v>
      </c>
      <c r="V3" s="570" t="s">
        <v>88</v>
      </c>
    </row>
    <row r="4" spans="1:22" ht="15" customHeight="1" x14ac:dyDescent="0.25">
      <c r="A4" s="552"/>
      <c r="B4" s="552"/>
      <c r="C4" s="565"/>
      <c r="D4" s="565"/>
      <c r="E4" s="565"/>
      <c r="F4" s="565"/>
      <c r="G4" s="565"/>
      <c r="H4" s="567" t="s">
        <v>103</v>
      </c>
      <c r="I4" s="568"/>
      <c r="J4" s="567" t="s">
        <v>104</v>
      </c>
      <c r="K4" s="568"/>
      <c r="L4" s="567" t="s">
        <v>105</v>
      </c>
      <c r="M4" s="568"/>
      <c r="N4" s="567" t="s">
        <v>106</v>
      </c>
      <c r="O4" s="568"/>
      <c r="P4" s="575"/>
      <c r="Q4" s="576"/>
      <c r="R4" s="552"/>
      <c r="S4" s="552"/>
      <c r="T4" s="552"/>
      <c r="U4" s="552"/>
      <c r="V4" s="571"/>
    </row>
    <row r="5" spans="1:22" ht="25.5" x14ac:dyDescent="0.25">
      <c r="A5" s="553"/>
      <c r="B5" s="553"/>
      <c r="C5" s="566"/>
      <c r="D5" s="566"/>
      <c r="E5" s="566"/>
      <c r="F5" s="566"/>
      <c r="G5" s="566"/>
      <c r="H5" s="441" t="s">
        <v>107</v>
      </c>
      <c r="I5" s="441" t="s">
        <v>12</v>
      </c>
      <c r="J5" s="441" t="s">
        <v>107</v>
      </c>
      <c r="K5" s="441" t="s">
        <v>12</v>
      </c>
      <c r="L5" s="441" t="s">
        <v>107</v>
      </c>
      <c r="M5" s="441" t="s">
        <v>12</v>
      </c>
      <c r="N5" s="441" t="s">
        <v>107</v>
      </c>
      <c r="O5" s="441" t="s">
        <v>12</v>
      </c>
      <c r="P5" s="441" t="s">
        <v>107</v>
      </c>
      <c r="Q5" s="441" t="s">
        <v>12</v>
      </c>
      <c r="R5" s="553"/>
      <c r="S5" s="553"/>
      <c r="T5" s="553"/>
      <c r="U5" s="553"/>
      <c r="V5" s="572"/>
    </row>
    <row r="6" spans="1:22" s="366" customFormat="1" ht="15.75" x14ac:dyDescent="0.25">
      <c r="A6" s="442"/>
      <c r="B6" s="443"/>
      <c r="C6" s="444"/>
      <c r="D6" s="444"/>
      <c r="E6" s="444"/>
      <c r="F6" s="445"/>
      <c r="G6" s="444"/>
      <c r="H6" s="446"/>
      <c r="I6" s="446"/>
      <c r="J6" s="446"/>
      <c r="K6" s="446"/>
      <c r="L6" s="446"/>
      <c r="M6" s="446"/>
      <c r="N6" s="446"/>
      <c r="O6" s="446"/>
      <c r="P6" s="446"/>
      <c r="Q6" s="446"/>
      <c r="R6" s="447"/>
      <c r="S6" s="447"/>
      <c r="T6" s="447"/>
      <c r="U6" s="447"/>
      <c r="V6" s="448"/>
    </row>
    <row r="7" spans="1:22" ht="15.75" x14ac:dyDescent="0.25">
      <c r="A7" s="580" t="s">
        <v>1428</v>
      </c>
      <c r="B7" s="577" t="s">
        <v>1340</v>
      </c>
      <c r="C7" s="74"/>
      <c r="D7" s="74"/>
      <c r="E7" s="326"/>
      <c r="F7" s="326"/>
      <c r="G7" s="277"/>
      <c r="H7" s="356"/>
      <c r="I7" s="357"/>
      <c r="J7" s="356"/>
      <c r="K7" s="357"/>
      <c r="L7" s="356"/>
      <c r="M7" s="357"/>
      <c r="N7" s="356"/>
      <c r="O7" s="357"/>
      <c r="P7" s="399">
        <f>H7+J7+L7+N7</f>
        <v>0</v>
      </c>
      <c r="Q7" s="400">
        <f>I7+K7+M7+O7</f>
        <v>0</v>
      </c>
      <c r="R7" s="326"/>
      <c r="S7" s="326"/>
      <c r="T7" s="326"/>
      <c r="U7" s="326"/>
      <c r="V7" s="326"/>
    </row>
    <row r="8" spans="1:22" s="366" customFormat="1" ht="15.75" x14ac:dyDescent="0.25">
      <c r="A8" s="580"/>
      <c r="B8" s="578"/>
      <c r="C8" s="74"/>
      <c r="D8" s="74"/>
      <c r="E8" s="326"/>
      <c r="F8" s="326"/>
      <c r="G8" s="277"/>
      <c r="H8" s="356"/>
      <c r="I8" s="357"/>
      <c r="J8" s="356"/>
      <c r="K8" s="357"/>
      <c r="L8" s="356"/>
      <c r="M8" s="357"/>
      <c r="N8" s="356"/>
      <c r="O8" s="357"/>
      <c r="P8" s="399">
        <f t="shared" ref="P8:P33" si="0">H8+J8+L8+N8</f>
        <v>0</v>
      </c>
      <c r="Q8" s="400">
        <f t="shared" ref="Q8:Q33" si="1">I8+K8+M8+O8</f>
        <v>0</v>
      </c>
      <c r="R8" s="326"/>
      <c r="S8" s="326"/>
      <c r="T8" s="326"/>
      <c r="U8" s="326"/>
      <c r="V8" s="326"/>
    </row>
    <row r="9" spans="1:22" s="366" customFormat="1" ht="15.75" x14ac:dyDescent="0.25">
      <c r="A9" s="580"/>
      <c r="B9" s="578"/>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x14ac:dyDescent="0.25">
      <c r="A10" s="580"/>
      <c r="B10" s="578"/>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x14ac:dyDescent="0.25">
      <c r="A11" s="580"/>
      <c r="B11" s="578"/>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x14ac:dyDescent="0.25">
      <c r="A12" s="580"/>
      <c r="B12" s="579"/>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x14ac:dyDescent="0.25">
      <c r="A13" s="578" t="s">
        <v>1429</v>
      </c>
      <c r="B13" s="577" t="s">
        <v>1430</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x14ac:dyDescent="0.25">
      <c r="A14" s="578"/>
      <c r="B14" s="578"/>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x14ac:dyDescent="0.25">
      <c r="A15" s="578"/>
      <c r="B15" s="578"/>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x14ac:dyDescent="0.25">
      <c r="A16" s="578"/>
      <c r="B16" s="578"/>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x14ac:dyDescent="0.25">
      <c r="A17" s="578"/>
      <c r="B17" s="578"/>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x14ac:dyDescent="0.25">
      <c r="A18" s="578"/>
      <c r="B18" s="578"/>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x14ac:dyDescent="0.25">
      <c r="A19" s="579"/>
      <c r="B19" s="579"/>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x14ac:dyDescent="0.25">
      <c r="A20" s="577" t="s">
        <v>1431</v>
      </c>
      <c r="B20" s="577" t="s">
        <v>1432</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x14ac:dyDescent="0.25">
      <c r="A21" s="578"/>
      <c r="B21" s="578"/>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x14ac:dyDescent="0.25">
      <c r="A22" s="578"/>
      <c r="B22" s="578"/>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x14ac:dyDescent="0.25">
      <c r="A23" s="578"/>
      <c r="B23" s="578"/>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x14ac:dyDescent="0.25">
      <c r="A24" s="578"/>
      <c r="B24" s="578"/>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x14ac:dyDescent="0.25">
      <c r="A25" s="578"/>
      <c r="B25" s="578"/>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x14ac:dyDescent="0.25">
      <c r="A26" s="579"/>
      <c r="B26" s="579"/>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x14ac:dyDescent="0.25">
      <c r="A27" s="577" t="s">
        <v>1433</v>
      </c>
      <c r="B27" s="577" t="s">
        <v>1434</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x14ac:dyDescent="0.25">
      <c r="A28" s="578"/>
      <c r="B28" s="578"/>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x14ac:dyDescent="0.25">
      <c r="A29" s="578"/>
      <c r="B29" s="578"/>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x14ac:dyDescent="0.25">
      <c r="A30" s="578"/>
      <c r="B30" s="578"/>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x14ac:dyDescent="0.25">
      <c r="A31" s="578"/>
      <c r="B31" s="578"/>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x14ac:dyDescent="0.25">
      <c r="A32" s="578"/>
      <c r="B32" s="578"/>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x14ac:dyDescent="0.25">
      <c r="A33" s="579"/>
      <c r="B33" s="579"/>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5"/>
    </row>
    <row r="39" spans="1:22" x14ac:dyDescent="0.25">
      <c r="C39" s="465"/>
    </row>
    <row r="40" spans="1:22" x14ac:dyDescent="0.25">
      <c r="C40" s="465"/>
    </row>
    <row r="41" spans="1:22" x14ac:dyDescent="0.25">
      <c r="C41" s="465"/>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A8" sqref="A8:A20"/>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2" t="s">
        <v>1603</v>
      </c>
      <c r="D1" s="512"/>
      <c r="E1" s="284"/>
      <c r="F1" s="284"/>
      <c r="G1" s="284"/>
      <c r="H1" s="284" t="s">
        <v>1404</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596" t="s">
        <v>1405</v>
      </c>
      <c r="B3" s="596"/>
      <c r="C3" s="596"/>
      <c r="D3" s="596"/>
      <c r="E3" s="596"/>
      <c r="F3" s="596"/>
      <c r="G3" s="596"/>
      <c r="H3" s="596"/>
      <c r="I3" s="596"/>
      <c r="J3" s="596"/>
      <c r="K3" s="596"/>
      <c r="L3" s="596"/>
      <c r="M3" s="596"/>
      <c r="N3" s="596"/>
      <c r="O3" s="596"/>
      <c r="P3" s="596"/>
      <c r="Q3" s="596"/>
      <c r="R3" s="596"/>
      <c r="S3" s="596"/>
      <c r="T3" s="596"/>
      <c r="U3" s="596"/>
    </row>
    <row r="4" spans="1:21" ht="15" customHeight="1" x14ac:dyDescent="0.25">
      <c r="A4" s="552" t="s">
        <v>96</v>
      </c>
      <c r="B4" s="554" t="s">
        <v>110</v>
      </c>
      <c r="C4" s="564" t="s">
        <v>1530</v>
      </c>
      <c r="D4" s="564" t="s">
        <v>1531</v>
      </c>
      <c r="E4" s="564" t="s">
        <v>86</v>
      </c>
      <c r="F4" s="564" t="s">
        <v>391</v>
      </c>
      <c r="G4" s="564" t="s">
        <v>87</v>
      </c>
      <c r="H4" s="567" t="s">
        <v>99</v>
      </c>
      <c r="I4" s="569"/>
      <c r="J4" s="569"/>
      <c r="K4" s="569"/>
      <c r="L4" s="569"/>
      <c r="M4" s="569"/>
      <c r="N4" s="569"/>
      <c r="O4" s="568"/>
      <c r="P4" s="573" t="s">
        <v>100</v>
      </c>
      <c r="Q4" s="574"/>
      <c r="R4" s="554" t="s">
        <v>102</v>
      </c>
      <c r="S4" s="554" t="s">
        <v>109</v>
      </c>
      <c r="T4" s="554" t="s">
        <v>108</v>
      </c>
      <c r="U4" s="570" t="s">
        <v>88</v>
      </c>
    </row>
    <row r="5" spans="1:21" ht="15" customHeight="1" x14ac:dyDescent="0.25">
      <c r="A5" s="552"/>
      <c r="B5" s="552"/>
      <c r="C5" s="565"/>
      <c r="D5" s="565"/>
      <c r="E5" s="565"/>
      <c r="F5" s="565"/>
      <c r="G5" s="565"/>
      <c r="H5" s="567" t="s">
        <v>103</v>
      </c>
      <c r="I5" s="568"/>
      <c r="J5" s="567" t="s">
        <v>104</v>
      </c>
      <c r="K5" s="568"/>
      <c r="L5" s="567" t="s">
        <v>105</v>
      </c>
      <c r="M5" s="568"/>
      <c r="N5" s="567" t="s">
        <v>106</v>
      </c>
      <c r="O5" s="568"/>
      <c r="P5" s="575"/>
      <c r="Q5" s="576"/>
      <c r="R5" s="552"/>
      <c r="S5" s="552"/>
      <c r="T5" s="552"/>
      <c r="U5" s="571"/>
    </row>
    <row r="6" spans="1:21" ht="25.5" x14ac:dyDescent="0.25">
      <c r="A6" s="553"/>
      <c r="B6" s="55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53"/>
      <c r="S6" s="553"/>
      <c r="T6" s="553"/>
      <c r="U6" s="572"/>
    </row>
    <row r="7" spans="1:21" s="366"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customHeight="1" x14ac:dyDescent="0.25">
      <c r="A8" s="593" t="s">
        <v>1405</v>
      </c>
      <c r="B8" s="593" t="s">
        <v>1406</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x14ac:dyDescent="0.25">
      <c r="A9" s="594"/>
      <c r="B9" s="594"/>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x14ac:dyDescent="0.25">
      <c r="A10" s="594"/>
      <c r="B10" s="594"/>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x14ac:dyDescent="0.25">
      <c r="A11" s="594"/>
      <c r="B11" s="594"/>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x14ac:dyDescent="0.25">
      <c r="A12" s="594"/>
      <c r="B12" s="594"/>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x14ac:dyDescent="0.25">
      <c r="A13" s="594"/>
      <c r="B13" s="594"/>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x14ac:dyDescent="0.25">
      <c r="A14" s="594"/>
      <c r="B14" s="594"/>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x14ac:dyDescent="0.25">
      <c r="A15" s="594"/>
      <c r="B15" s="594"/>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x14ac:dyDescent="0.25">
      <c r="A16" s="594"/>
      <c r="B16" s="594"/>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x14ac:dyDescent="0.25">
      <c r="A17" s="594"/>
      <c r="B17" s="594"/>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x14ac:dyDescent="0.25">
      <c r="A18" s="594"/>
      <c r="B18" s="594"/>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x14ac:dyDescent="0.25">
      <c r="A19" s="594"/>
      <c r="B19" s="594"/>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x14ac:dyDescent="0.25">
      <c r="A20" s="595"/>
      <c r="B20" s="595"/>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x14ac:dyDescent="0.25">
      <c r="A21" s="292"/>
      <c r="B21" s="293"/>
      <c r="C21" s="292" t="s">
        <v>1403</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J5:K5"/>
    <mergeCell ref="L5:M5"/>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E1" workbookViewId="0">
      <selection activeCell="E15" sqref="E15"/>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44" t="s">
        <v>1368</v>
      </c>
      <c r="I2" s="544"/>
    </row>
    <row r="3" spans="2:11" ht="19.5" thickBot="1" x14ac:dyDescent="0.3">
      <c r="B3" s="81" t="s">
        <v>21</v>
      </c>
      <c r="C3" s="81" t="s">
        <v>390</v>
      </c>
      <c r="H3" s="423" t="s">
        <v>389</v>
      </c>
      <c r="I3" s="424" t="s">
        <v>390</v>
      </c>
    </row>
    <row r="4" spans="2:11" ht="18.75" x14ac:dyDescent="0.25">
      <c r="B4" s="82" t="s">
        <v>121</v>
      </c>
      <c r="C4" s="201">
        <f>'1. TALLERES SEMINARIOS'!D5</f>
        <v>3868369</v>
      </c>
      <c r="H4" s="416" t="s">
        <v>1356</v>
      </c>
      <c r="I4" s="419">
        <f>'1. Desarrollo e Innov. Curricu.'!Q28</f>
        <v>0</v>
      </c>
    </row>
    <row r="5" spans="2:11" ht="18.75" x14ac:dyDescent="0.25">
      <c r="B5" s="82" t="s">
        <v>414</v>
      </c>
      <c r="C5" s="201">
        <f>'2. CONTRATACION DE PERSONAL'!D5</f>
        <v>0</v>
      </c>
      <c r="H5" s="417" t="s">
        <v>1358</v>
      </c>
      <c r="I5" s="420">
        <f>'2. Investigación Científica'!Q47</f>
        <v>0</v>
      </c>
    </row>
    <row r="6" spans="2:11" ht="18.75" x14ac:dyDescent="0.25">
      <c r="B6" s="82" t="s">
        <v>125</v>
      </c>
      <c r="C6" s="201">
        <f>'3. EQUIPO DE OFICINA'!D5</f>
        <v>0</v>
      </c>
      <c r="H6" s="417" t="s">
        <v>470</v>
      </c>
      <c r="I6" s="420">
        <f>'3. Vinculación Univ. Sociedad'!Q74</f>
        <v>0</v>
      </c>
    </row>
    <row r="7" spans="2:11" ht="19.5" thickBot="1" x14ac:dyDescent="0.3">
      <c r="B7" s="82" t="s">
        <v>415</v>
      </c>
      <c r="C7" s="201">
        <f>'4. EQUIPO TECNOLÓGICOS'!D5</f>
        <v>0</v>
      </c>
      <c r="E7" s="427" t="s">
        <v>118</v>
      </c>
      <c r="F7" s="436" t="s">
        <v>1475</v>
      </c>
      <c r="H7" s="417" t="s">
        <v>1357</v>
      </c>
      <c r="I7" s="420">
        <f>'4. Docencia y Profesorado Univ.'!Q21</f>
        <v>0</v>
      </c>
    </row>
    <row r="8" spans="2:11" ht="18.75" x14ac:dyDescent="0.25">
      <c r="B8" s="82" t="s">
        <v>126</v>
      </c>
      <c r="C8" s="201">
        <f>'5. ACTIVIDADES ESPECIALES'!D5</f>
        <v>0</v>
      </c>
      <c r="E8" s="432" t="s">
        <v>1477</v>
      </c>
      <c r="F8" s="433">
        <f>Presupuesto!D566</f>
        <v>3868369</v>
      </c>
      <c r="H8" s="417" t="s">
        <v>1359</v>
      </c>
      <c r="I8" s="420">
        <f>'5. Estudiantes y Graduados'!Q43</f>
        <v>0</v>
      </c>
    </row>
    <row r="9" spans="2:11" ht="19.5" thickBot="1" x14ac:dyDescent="0.3">
      <c r="B9" s="92" t="s">
        <v>385</v>
      </c>
      <c r="C9" s="83">
        <f>'6. Becas'!D5</f>
        <v>0</v>
      </c>
      <c r="E9" s="434" t="s">
        <v>1499</v>
      </c>
      <c r="F9" s="435">
        <f>Presupuesto!E566</f>
        <v>0</v>
      </c>
      <c r="H9" s="417" t="s">
        <v>471</v>
      </c>
      <c r="I9" s="420">
        <f>'6. Gestión del Conocimiento'!Q27</f>
        <v>202250</v>
      </c>
    </row>
    <row r="10" spans="2:11" ht="19.5" thickBot="1" x14ac:dyDescent="0.3">
      <c r="B10" s="92" t="s">
        <v>386</v>
      </c>
      <c r="C10" s="83">
        <f>'7. Infraestructura'!D5</f>
        <v>0</v>
      </c>
      <c r="E10" s="437" t="s">
        <v>1476</v>
      </c>
      <c r="F10" s="438">
        <f>Presupuesto!F566</f>
        <v>3868369</v>
      </c>
      <c r="G10" s="111"/>
      <c r="H10" s="417" t="s">
        <v>1360</v>
      </c>
      <c r="I10" s="421">
        <f>'7. Lo Esencial de la Reforma U.'!Q34</f>
        <v>0</v>
      </c>
    </row>
    <row r="11" spans="2:11" ht="18.75" x14ac:dyDescent="0.25">
      <c r="B11" s="82" t="s">
        <v>417</v>
      </c>
      <c r="C11" s="83">
        <f>'8. Venta de Servicios'!D5</f>
        <v>0</v>
      </c>
      <c r="E11" s="439" t="s">
        <v>404</v>
      </c>
      <c r="F11" s="440">
        <f>Presupuesto!AR566</f>
        <v>3868369</v>
      </c>
      <c r="G11" s="111"/>
      <c r="H11" s="417" t="s">
        <v>1362</v>
      </c>
      <c r="I11" s="421">
        <f>'8. Cultura de Inno. Insti...'!Q21</f>
        <v>0</v>
      </c>
    </row>
    <row r="12" spans="2:11" ht="18.75" x14ac:dyDescent="0.25">
      <c r="B12" s="92"/>
      <c r="C12" s="83"/>
      <c r="F12" s="111"/>
      <c r="G12" s="111"/>
      <c r="H12" s="417" t="s">
        <v>1470</v>
      </c>
      <c r="I12" s="421">
        <f>'9. Asegura. de la Calid. y M'!Q36</f>
        <v>0</v>
      </c>
      <c r="K12" s="156"/>
    </row>
    <row r="13" spans="2:11" ht="24" thickBot="1" x14ac:dyDescent="0.3">
      <c r="B13" s="84" t="s">
        <v>124</v>
      </c>
      <c r="C13" s="431">
        <f>SUM(C4:C12)</f>
        <v>3868369</v>
      </c>
      <c r="F13" s="111"/>
      <c r="G13" s="111"/>
      <c r="H13" s="418" t="s">
        <v>1446</v>
      </c>
      <c r="I13" s="422">
        <f>'10. Posgrado'!Q43</f>
        <v>0</v>
      </c>
    </row>
    <row r="14" spans="2:11" ht="23.25" x14ac:dyDescent="0.25">
      <c r="B14" s="84"/>
      <c r="C14" s="85"/>
      <c r="F14" s="111"/>
      <c r="G14" s="111"/>
      <c r="H14" s="425" t="s">
        <v>124</v>
      </c>
      <c r="I14" s="426">
        <f>SUM(I4:I13)</f>
        <v>202250</v>
      </c>
    </row>
    <row r="15" spans="2:11" ht="15.75" x14ac:dyDescent="0.25">
      <c r="F15" s="111"/>
      <c r="G15" s="111"/>
      <c r="H15" s="545"/>
      <c r="I15" s="545"/>
    </row>
    <row r="16" spans="2:11" ht="16.5" thickBot="1" x14ac:dyDescent="0.3">
      <c r="F16" s="111"/>
      <c r="G16" s="111"/>
      <c r="H16" s="546" t="s">
        <v>1370</v>
      </c>
      <c r="I16" s="546"/>
    </row>
    <row r="17" spans="2:15" ht="15.75" thickBot="1" x14ac:dyDescent="0.3">
      <c r="F17" s="111"/>
      <c r="G17" s="111"/>
      <c r="H17" s="427" t="s">
        <v>389</v>
      </c>
      <c r="I17" s="428" t="s">
        <v>390</v>
      </c>
      <c r="J17" s="196"/>
    </row>
    <row r="18" spans="2:15" x14ac:dyDescent="0.25">
      <c r="H18" s="480" t="s">
        <v>1363</v>
      </c>
      <c r="I18" s="481">
        <f>'11. Gestion Administrativa'!Q40</f>
        <v>2574369</v>
      </c>
      <c r="J18" s="196"/>
    </row>
    <row r="19" spans="2:15" x14ac:dyDescent="0.25">
      <c r="H19" s="482" t="s">
        <v>1364</v>
      </c>
      <c r="I19" s="483">
        <f>'12. Gestión del Talento Humano'!Q21</f>
        <v>0</v>
      </c>
      <c r="J19" s="196"/>
    </row>
    <row r="20" spans="2:15" x14ac:dyDescent="0.25">
      <c r="B20" s="474" t="s">
        <v>1497</v>
      </c>
      <c r="C20" s="475">
        <v>22.584900000000001</v>
      </c>
      <c r="D20" s="474" t="s">
        <v>1529</v>
      </c>
      <c r="E20" s="476"/>
      <c r="H20" s="482" t="s">
        <v>1365</v>
      </c>
      <c r="I20" s="483">
        <f>'13. Gestión Académica'!Q21</f>
        <v>0</v>
      </c>
      <c r="J20" s="196"/>
    </row>
    <row r="21" spans="2:15" x14ac:dyDescent="0.25">
      <c r="H21" s="482" t="s">
        <v>1366</v>
      </c>
      <c r="I21" s="483">
        <f>'14. Internacional... de la E.S.'!Q36</f>
        <v>0</v>
      </c>
      <c r="J21" s="196"/>
    </row>
    <row r="22" spans="2:15" x14ac:dyDescent="0.25">
      <c r="H22" s="484" t="s">
        <v>1367</v>
      </c>
      <c r="I22" s="485">
        <f>'15. Gobernabilidad y Proceso...'!Q29</f>
        <v>1091750</v>
      </c>
      <c r="J22" s="196"/>
    </row>
    <row r="23" spans="2:15" x14ac:dyDescent="0.25">
      <c r="H23" s="486" t="s">
        <v>1471</v>
      </c>
      <c r="I23" s="487">
        <f>'16. Desa. del Sistema Educ.Sup.'!Q70</f>
        <v>0</v>
      </c>
      <c r="J23" s="196"/>
    </row>
    <row r="24" spans="2:15" s="466" customFormat="1" ht="15.75" thickBot="1" x14ac:dyDescent="0.3">
      <c r="H24" s="488" t="s">
        <v>1506</v>
      </c>
      <c r="I24" s="489">
        <f>'17. Gestión TIC'!Q74</f>
        <v>0</v>
      </c>
      <c r="J24" s="196"/>
    </row>
    <row r="25" spans="2:15" ht="15.75" thickBot="1" x14ac:dyDescent="0.3">
      <c r="H25" s="478" t="s">
        <v>124</v>
      </c>
      <c r="I25" s="479">
        <f>SUM(I18:I24)</f>
        <v>3666119</v>
      </c>
    </row>
    <row r="26" spans="2:15" ht="15.75" thickBot="1" x14ac:dyDescent="0.3"/>
    <row r="27" spans="2:15" ht="15.75" thickBot="1" x14ac:dyDescent="0.3">
      <c r="H27" s="429" t="s">
        <v>1369</v>
      </c>
      <c r="I27" s="430">
        <f>I14+I25</f>
        <v>3868369</v>
      </c>
    </row>
    <row r="28" spans="2:15" x14ac:dyDescent="0.25">
      <c r="H28" s="342"/>
      <c r="I28" s="343"/>
    </row>
    <row r="29" spans="2:15" x14ac:dyDescent="0.25">
      <c r="H29" s="342"/>
      <c r="I29" s="343"/>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0</v>
      </c>
      <c r="D57" s="237">
        <f>SUM(D40:D56)</f>
        <v>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0</v>
      </c>
      <c r="D80" s="239">
        <f>SUM(D69:D79)</f>
        <v>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0</v>
      </c>
      <c r="D86" s="83">
        <f>SUMIF('4. EQUIPO TECNOLÓGICOS'!$C:$C,'Cuadro Resumen'!$B$86:$B$102,'4. EQUIPO TECNOLÓGICOS'!F:F)</f>
        <v>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1474</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0</v>
      </c>
      <c r="D103" s="85">
        <f>SUM(D86:D102)</f>
        <v>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50"/>
    </row>
    <row r="198" spans="2:9" hidden="1" x14ac:dyDescent="0.25">
      <c r="B198" s="547" t="s">
        <v>1490</v>
      </c>
      <c r="C198" s="547"/>
      <c r="D198" s="547"/>
      <c r="E198" s="547"/>
      <c r="F198" s="547"/>
    </row>
    <row r="199" spans="2:9" hidden="1" x14ac:dyDescent="0.25">
      <c r="B199" s="454" t="s">
        <v>1491</v>
      </c>
      <c r="C199" s="453" t="s">
        <v>1492</v>
      </c>
      <c r="D199" s="453" t="s">
        <v>1492</v>
      </c>
      <c r="E199" s="453" t="s">
        <v>1493</v>
      </c>
      <c r="F199" s="453" t="s">
        <v>1493</v>
      </c>
    </row>
    <row r="200" spans="2:9" hidden="1" x14ac:dyDescent="0.25">
      <c r="B200" s="452"/>
      <c r="C200" s="452" t="s">
        <v>1494</v>
      </c>
      <c r="D200" s="452" t="s">
        <v>1495</v>
      </c>
      <c r="E200" s="452" t="s">
        <v>1494</v>
      </c>
      <c r="F200" s="452" t="s">
        <v>1495</v>
      </c>
    </row>
    <row r="201" spans="2:9" hidden="1" x14ac:dyDescent="0.25">
      <c r="B201" s="454" t="s">
        <v>3</v>
      </c>
      <c r="C201" s="451">
        <v>255</v>
      </c>
      <c r="D201" s="451">
        <v>235</v>
      </c>
      <c r="E201" s="451">
        <v>300</v>
      </c>
      <c r="F201" s="451">
        <v>280</v>
      </c>
    </row>
    <row r="202" spans="2:9" hidden="1" x14ac:dyDescent="0.25">
      <c r="B202" s="454" t="s">
        <v>4</v>
      </c>
      <c r="C202" s="451">
        <v>225</v>
      </c>
      <c r="D202" s="451">
        <v>205</v>
      </c>
      <c r="E202" s="451">
        <v>270</v>
      </c>
      <c r="F202" s="451">
        <v>250</v>
      </c>
    </row>
    <row r="203" spans="2:9" hidden="1" x14ac:dyDescent="0.25">
      <c r="B203" s="454" t="s">
        <v>5</v>
      </c>
      <c r="C203" s="451">
        <v>195</v>
      </c>
      <c r="D203" s="451">
        <v>180</v>
      </c>
      <c r="E203" s="451">
        <v>240</v>
      </c>
      <c r="F203" s="451">
        <v>220</v>
      </c>
    </row>
    <row r="204" spans="2:9" hidden="1" x14ac:dyDescent="0.25">
      <c r="B204" s="454" t="s">
        <v>6</v>
      </c>
      <c r="C204" s="451">
        <v>165</v>
      </c>
      <c r="D204" s="451">
        <v>150</v>
      </c>
      <c r="E204" s="451">
        <v>210</v>
      </c>
      <c r="F204" s="451">
        <v>195</v>
      </c>
    </row>
    <row r="205" spans="2:9" hidden="1" x14ac:dyDescent="0.25">
      <c r="B205" s="454" t="s">
        <v>1496</v>
      </c>
      <c r="C205" s="451">
        <v>145</v>
      </c>
      <c r="D205" s="451">
        <v>135</v>
      </c>
      <c r="E205" s="451">
        <v>185</v>
      </c>
      <c r="F205" s="451">
        <v>170</v>
      </c>
    </row>
    <row r="206" spans="2:9" hidden="1" x14ac:dyDescent="0.25">
      <c r="B206" s="449"/>
      <c r="C206" s="449"/>
      <c r="D206" s="449"/>
      <c r="E206" s="449"/>
      <c r="F206" s="449"/>
    </row>
    <row r="207" spans="2:9" hidden="1" x14ac:dyDescent="0.25">
      <c r="B207" s="548" t="s">
        <v>1497</v>
      </c>
      <c r="C207" s="548"/>
      <c r="D207" s="548"/>
      <c r="E207" s="477">
        <f>C20</f>
        <v>22.584900000000001</v>
      </c>
      <c r="F207" s="477" t="str">
        <f>D20</f>
        <v>Lunes, 08 de febrero del 2016 Fuente el BCH</v>
      </c>
    </row>
    <row r="208" spans="2:9" hidden="1" x14ac:dyDescent="0.25">
      <c r="B208" s="449"/>
      <c r="C208" s="449"/>
      <c r="D208" s="449"/>
      <c r="E208" s="449"/>
      <c r="F208" s="449"/>
    </row>
    <row r="209" spans="2:9" hidden="1" x14ac:dyDescent="0.25">
      <c r="B209" s="449"/>
      <c r="C209" s="449"/>
      <c r="D209" s="449"/>
      <c r="E209" s="449"/>
      <c r="F209" s="449"/>
    </row>
    <row r="210" spans="2:9" hidden="1" x14ac:dyDescent="0.25">
      <c r="B210" s="547" t="s">
        <v>1490</v>
      </c>
      <c r="C210" s="547"/>
      <c r="D210" s="547"/>
      <c r="E210" s="547"/>
      <c r="F210" s="547"/>
    </row>
    <row r="211" spans="2:9" hidden="1" x14ac:dyDescent="0.25">
      <c r="B211" s="454" t="s">
        <v>1491</v>
      </c>
      <c r="C211" s="453" t="s">
        <v>1492</v>
      </c>
      <c r="D211" s="453" t="s">
        <v>1492</v>
      </c>
      <c r="E211" s="453" t="s">
        <v>1493</v>
      </c>
      <c r="F211" s="453" t="s">
        <v>1493</v>
      </c>
    </row>
    <row r="212" spans="2:9" hidden="1" x14ac:dyDescent="0.25">
      <c r="B212" s="452"/>
      <c r="C212" s="452" t="s">
        <v>1494</v>
      </c>
      <c r="D212" s="452" t="s">
        <v>1495</v>
      </c>
      <c r="E212" s="452" t="s">
        <v>1494</v>
      </c>
      <c r="F212" s="452" t="s">
        <v>1495</v>
      </c>
    </row>
    <row r="213" spans="2:9" hidden="1" x14ac:dyDescent="0.25">
      <c r="B213" s="454" t="s">
        <v>3</v>
      </c>
      <c r="C213" s="455">
        <f>+C201*E207</f>
        <v>5759.1495000000004</v>
      </c>
      <c r="D213" s="456">
        <f>+D201*E207</f>
        <v>5307.4515000000001</v>
      </c>
      <c r="E213" s="456">
        <f>+E201*E207</f>
        <v>6775.47</v>
      </c>
      <c r="F213" s="456">
        <f>+F201*E207</f>
        <v>6323.7719999999999</v>
      </c>
    </row>
    <row r="214" spans="2:9" hidden="1" x14ac:dyDescent="0.25">
      <c r="B214" s="454" t="s">
        <v>4</v>
      </c>
      <c r="C214" s="455">
        <f>+C202*E207</f>
        <v>5081.6025</v>
      </c>
      <c r="D214" s="456">
        <f>+D202*E207</f>
        <v>4629.9045000000006</v>
      </c>
      <c r="E214" s="456">
        <f>+E202*E207</f>
        <v>6097.9230000000007</v>
      </c>
      <c r="F214" s="456">
        <f>+F202*E207</f>
        <v>5646.2250000000004</v>
      </c>
    </row>
    <row r="215" spans="2:9" hidden="1" x14ac:dyDescent="0.25">
      <c r="B215" s="454" t="s">
        <v>5</v>
      </c>
      <c r="C215" s="455">
        <f>+C203*E207</f>
        <v>4404.0555000000004</v>
      </c>
      <c r="D215" s="456">
        <f>+D203*E207</f>
        <v>4065.2820000000002</v>
      </c>
      <c r="E215" s="456">
        <f>+E203*E207</f>
        <v>5420.3760000000002</v>
      </c>
      <c r="F215" s="456">
        <f>+F203*E207</f>
        <v>4968.6779999999999</v>
      </c>
    </row>
    <row r="216" spans="2:9" hidden="1" x14ac:dyDescent="0.25">
      <c r="B216" s="454" t="s">
        <v>6</v>
      </c>
      <c r="C216" s="455">
        <f>+C204*E207</f>
        <v>3726.5085000000004</v>
      </c>
      <c r="D216" s="456">
        <f>+D204*E207</f>
        <v>3387.7350000000001</v>
      </c>
      <c r="E216" s="456">
        <f>+E204*E207</f>
        <v>4742.8290000000006</v>
      </c>
      <c r="F216" s="456">
        <f>+F204*E207</f>
        <v>4404.0555000000004</v>
      </c>
    </row>
    <row r="217" spans="2:9" hidden="1" x14ac:dyDescent="0.25">
      <c r="B217" s="454" t="s">
        <v>1496</v>
      </c>
      <c r="C217" s="455">
        <f>+C205*E207</f>
        <v>3274.8105</v>
      </c>
      <c r="D217" s="456">
        <f>+D205*E207</f>
        <v>3048.9615000000003</v>
      </c>
      <c r="E217" s="456">
        <f>+E205*E207</f>
        <v>4178.2065000000002</v>
      </c>
      <c r="F217" s="456">
        <f>+F205*E207</f>
        <v>3839.433</v>
      </c>
    </row>
    <row r="218" spans="2:9" hidden="1" x14ac:dyDescent="0.25"/>
    <row r="220" spans="2:9" s="122" customFormat="1" x14ac:dyDescent="0.25">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27" activePane="bottomLeft" state="frozen"/>
      <selection activeCell="A7" sqref="A7"/>
      <selection pane="bottomLeft" activeCell="C19" sqref="C19"/>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1507</v>
      </c>
      <c r="K1" s="284"/>
      <c r="L1" s="284"/>
      <c r="M1" s="284"/>
      <c r="N1" s="284"/>
      <c r="O1" s="284"/>
      <c r="P1" s="514" t="s">
        <v>1604</v>
      </c>
      <c r="Q1" s="514" t="s">
        <v>1605</v>
      </c>
      <c r="R1" s="514" t="s">
        <v>1606</v>
      </c>
      <c r="S1" s="514" t="s">
        <v>1607</v>
      </c>
      <c r="T1" s="514" t="s">
        <v>1608</v>
      </c>
      <c r="U1" s="514" t="s">
        <v>1609</v>
      </c>
      <c r="V1" s="514" t="s">
        <v>1610</v>
      </c>
      <c r="W1" s="514" t="s">
        <v>1611</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596" t="s">
        <v>1400</v>
      </c>
      <c r="B3" s="596"/>
      <c r="C3" s="596"/>
      <c r="D3" s="596"/>
      <c r="E3" s="596"/>
      <c r="F3" s="596"/>
      <c r="G3" s="596"/>
      <c r="H3" s="596"/>
      <c r="I3" s="596"/>
      <c r="J3" s="596"/>
      <c r="K3" s="596"/>
      <c r="L3" s="596"/>
      <c r="M3" s="596"/>
      <c r="N3" s="596"/>
      <c r="O3" s="596"/>
      <c r="P3" s="596"/>
      <c r="Q3" s="596"/>
      <c r="R3" s="596"/>
      <c r="S3" s="596"/>
      <c r="T3" s="596"/>
      <c r="U3" s="596"/>
    </row>
    <row r="4" spans="1:23" s="366" customFormat="1" x14ac:dyDescent="0.25">
      <c r="A4" s="378" t="s">
        <v>1399</v>
      </c>
      <c r="B4" s="376"/>
      <c r="C4" s="376"/>
      <c r="D4" s="495"/>
      <c r="E4" s="376"/>
      <c r="F4" s="376"/>
      <c r="G4" s="376"/>
      <c r="H4" s="376"/>
      <c r="I4" s="376"/>
      <c r="J4" s="376"/>
      <c r="K4" s="376"/>
      <c r="L4" s="376"/>
      <c r="M4" s="376"/>
      <c r="N4" s="376"/>
      <c r="O4" s="376"/>
      <c r="P4" s="376"/>
      <c r="Q4" s="376"/>
      <c r="R4" s="376"/>
      <c r="S4" s="376"/>
      <c r="T4" s="376"/>
      <c r="U4" s="376"/>
    </row>
    <row r="5" spans="1:23" x14ac:dyDescent="0.25">
      <c r="A5" s="316" t="s">
        <v>1469</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552" t="s">
        <v>96</v>
      </c>
      <c r="B6" s="554" t="s">
        <v>110</v>
      </c>
      <c r="C6" s="564" t="s">
        <v>1530</v>
      </c>
      <c r="D6" s="564" t="s">
        <v>1531</v>
      </c>
      <c r="E6" s="564" t="s">
        <v>86</v>
      </c>
      <c r="F6" s="564" t="s">
        <v>391</v>
      </c>
      <c r="G6" s="564" t="s">
        <v>87</v>
      </c>
      <c r="H6" s="567" t="s">
        <v>99</v>
      </c>
      <c r="I6" s="569"/>
      <c r="J6" s="569"/>
      <c r="K6" s="569"/>
      <c r="L6" s="569"/>
      <c r="M6" s="569"/>
      <c r="N6" s="569"/>
      <c r="O6" s="568"/>
      <c r="P6" s="573" t="s">
        <v>100</v>
      </c>
      <c r="Q6" s="574"/>
      <c r="R6" s="554" t="s">
        <v>102</v>
      </c>
      <c r="S6" s="554" t="s">
        <v>109</v>
      </c>
      <c r="T6" s="554" t="s">
        <v>108</v>
      </c>
      <c r="U6" s="570" t="s">
        <v>88</v>
      </c>
    </row>
    <row r="7" spans="1:23" ht="15" customHeight="1" x14ac:dyDescent="0.25">
      <c r="A7" s="552"/>
      <c r="B7" s="552"/>
      <c r="C7" s="565"/>
      <c r="D7" s="565"/>
      <c r="E7" s="565"/>
      <c r="F7" s="565"/>
      <c r="G7" s="565"/>
      <c r="H7" s="567" t="s">
        <v>103</v>
      </c>
      <c r="I7" s="568"/>
      <c r="J7" s="567" t="s">
        <v>104</v>
      </c>
      <c r="K7" s="568"/>
      <c r="L7" s="567" t="s">
        <v>105</v>
      </c>
      <c r="M7" s="568"/>
      <c r="N7" s="567" t="s">
        <v>106</v>
      </c>
      <c r="O7" s="568"/>
      <c r="P7" s="575"/>
      <c r="Q7" s="576"/>
      <c r="R7" s="552"/>
      <c r="S7" s="552"/>
      <c r="T7" s="552"/>
      <c r="U7" s="571"/>
    </row>
    <row r="8" spans="1:23" ht="25.5" x14ac:dyDescent="0.25">
      <c r="A8" s="553"/>
      <c r="B8" s="553"/>
      <c r="C8" s="566"/>
      <c r="D8" s="566"/>
      <c r="E8" s="566"/>
      <c r="F8" s="566"/>
      <c r="G8" s="566"/>
      <c r="H8" s="441" t="s">
        <v>107</v>
      </c>
      <c r="I8" s="441" t="s">
        <v>12</v>
      </c>
      <c r="J8" s="441" t="s">
        <v>107</v>
      </c>
      <c r="K8" s="441" t="s">
        <v>12</v>
      </c>
      <c r="L8" s="441" t="s">
        <v>107</v>
      </c>
      <c r="M8" s="441" t="s">
        <v>12</v>
      </c>
      <c r="N8" s="441" t="s">
        <v>107</v>
      </c>
      <c r="O8" s="441" t="s">
        <v>12</v>
      </c>
      <c r="P8" s="441" t="s">
        <v>107</v>
      </c>
      <c r="Q8" s="441" t="s">
        <v>12</v>
      </c>
      <c r="R8" s="553"/>
      <c r="S8" s="553"/>
      <c r="T8" s="553"/>
      <c r="U8" s="572"/>
    </row>
    <row r="9" spans="1:2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23" ht="15.75" x14ac:dyDescent="0.25">
      <c r="A10" s="593" t="s">
        <v>1400</v>
      </c>
      <c r="B10" s="593" t="s">
        <v>1401</v>
      </c>
      <c r="C10" s="280"/>
      <c r="D10" s="496"/>
      <c r="E10" s="280"/>
      <c r="F10" s="280"/>
      <c r="G10" s="281"/>
      <c r="H10" s="281"/>
      <c r="I10" s="359"/>
      <c r="J10" s="281"/>
      <c r="K10" s="359"/>
      <c r="L10" s="281"/>
      <c r="M10" s="359"/>
      <c r="N10" s="281"/>
      <c r="O10" s="359"/>
      <c r="P10" s="401">
        <f>H10+J10+L10+N10</f>
        <v>0</v>
      </c>
      <c r="Q10" s="402">
        <f>I10+K10+M10+O10</f>
        <v>0</v>
      </c>
      <c r="R10" s="281"/>
      <c r="S10" s="281"/>
      <c r="T10" s="281"/>
      <c r="U10" s="281"/>
    </row>
    <row r="11" spans="1:23" ht="15.75" x14ac:dyDescent="0.25">
      <c r="A11" s="594"/>
      <c r="B11" s="594"/>
      <c r="C11" s="280"/>
      <c r="D11" s="496"/>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x14ac:dyDescent="0.25">
      <c r="A12" s="594"/>
      <c r="B12" s="594"/>
      <c r="C12" s="280"/>
      <c r="D12" s="496"/>
      <c r="E12" s="280"/>
      <c r="F12" s="280"/>
      <c r="G12" s="281"/>
      <c r="H12" s="281"/>
      <c r="I12" s="359"/>
      <c r="J12" s="281"/>
      <c r="K12" s="359"/>
      <c r="L12" s="281"/>
      <c r="M12" s="359"/>
      <c r="N12" s="281"/>
      <c r="O12" s="359"/>
      <c r="P12" s="401">
        <f t="shared" si="0"/>
        <v>0</v>
      </c>
      <c r="Q12" s="402">
        <f t="shared" si="1"/>
        <v>0</v>
      </c>
      <c r="R12" s="281"/>
      <c r="S12" s="281"/>
      <c r="T12" s="281"/>
      <c r="U12" s="281"/>
    </row>
    <row r="13" spans="1:23" ht="15.75" x14ac:dyDescent="0.25">
      <c r="A13" s="594"/>
      <c r="B13" s="594"/>
      <c r="C13" s="280"/>
      <c r="D13" s="496"/>
      <c r="E13" s="280"/>
      <c r="F13" s="280"/>
      <c r="G13" s="281"/>
      <c r="H13" s="281"/>
      <c r="I13" s="359"/>
      <c r="J13" s="281"/>
      <c r="K13" s="359"/>
      <c r="L13" s="281"/>
      <c r="M13" s="359"/>
      <c r="N13" s="281"/>
      <c r="O13" s="359"/>
      <c r="P13" s="401">
        <f t="shared" si="0"/>
        <v>0</v>
      </c>
      <c r="Q13" s="402">
        <f t="shared" si="1"/>
        <v>0</v>
      </c>
      <c r="R13" s="281"/>
      <c r="S13" s="281"/>
      <c r="T13" s="281"/>
      <c r="U13" s="281"/>
    </row>
    <row r="14" spans="1:23" ht="15.75" x14ac:dyDescent="0.25">
      <c r="A14" s="594"/>
      <c r="B14" s="594"/>
      <c r="C14" s="280"/>
      <c r="D14" s="496"/>
      <c r="E14" s="280"/>
      <c r="F14" s="280"/>
      <c r="G14" s="281"/>
      <c r="H14" s="281"/>
      <c r="I14" s="359"/>
      <c r="J14" s="281"/>
      <c r="K14" s="359"/>
      <c r="L14" s="281"/>
      <c r="M14" s="359"/>
      <c r="N14" s="281"/>
      <c r="O14" s="359"/>
      <c r="P14" s="401">
        <f t="shared" si="0"/>
        <v>0</v>
      </c>
      <c r="Q14" s="402">
        <f t="shared" si="1"/>
        <v>0</v>
      </c>
      <c r="R14" s="281"/>
      <c r="S14" s="281"/>
      <c r="T14" s="281"/>
      <c r="U14" s="281"/>
    </row>
    <row r="15" spans="1:23" ht="15.75" x14ac:dyDescent="0.25">
      <c r="A15" s="595"/>
      <c r="B15" s="595"/>
      <c r="C15" s="280"/>
      <c r="D15" s="496"/>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x14ac:dyDescent="0.25">
      <c r="A16" s="593" t="s">
        <v>1399</v>
      </c>
      <c r="B16" s="593" t="s">
        <v>1402</v>
      </c>
      <c r="C16" s="280"/>
      <c r="D16" s="496"/>
      <c r="E16" s="280"/>
      <c r="F16" s="280"/>
      <c r="G16" s="281"/>
      <c r="H16" s="281"/>
      <c r="I16" s="359"/>
      <c r="J16" s="281"/>
      <c r="K16" s="359"/>
      <c r="L16" s="361"/>
      <c r="M16" s="359"/>
      <c r="N16" s="281"/>
      <c r="O16" s="359"/>
      <c r="P16" s="401">
        <f t="shared" si="0"/>
        <v>0</v>
      </c>
      <c r="Q16" s="402">
        <f t="shared" si="1"/>
        <v>0</v>
      </c>
      <c r="R16" s="281"/>
      <c r="S16" s="281"/>
      <c r="T16" s="281"/>
      <c r="U16" s="281"/>
    </row>
    <row r="17" spans="1:21" ht="15.75" x14ac:dyDescent="0.25">
      <c r="A17" s="594"/>
      <c r="B17" s="594"/>
      <c r="C17" s="280"/>
      <c r="D17" s="496"/>
      <c r="E17" s="280"/>
      <c r="F17" s="280"/>
      <c r="G17" s="281"/>
      <c r="H17" s="281"/>
      <c r="I17" s="359"/>
      <c r="J17" s="281"/>
      <c r="K17" s="359"/>
      <c r="L17" s="361"/>
      <c r="M17" s="359"/>
      <c r="N17" s="281"/>
      <c r="O17" s="359"/>
      <c r="P17" s="401">
        <f t="shared" si="0"/>
        <v>0</v>
      </c>
      <c r="Q17" s="402">
        <f t="shared" si="1"/>
        <v>0</v>
      </c>
      <c r="R17" s="281"/>
      <c r="S17" s="281"/>
      <c r="T17" s="281"/>
      <c r="U17" s="281"/>
    </row>
    <row r="18" spans="1:21" ht="15.75" x14ac:dyDescent="0.25">
      <c r="A18" s="594"/>
      <c r="B18" s="594"/>
      <c r="C18" s="280"/>
      <c r="D18" s="496"/>
      <c r="E18" s="280"/>
      <c r="F18" s="280"/>
      <c r="G18" s="281"/>
      <c r="H18" s="281"/>
      <c r="I18" s="359"/>
      <c r="J18" s="281"/>
      <c r="K18" s="359"/>
      <c r="L18" s="361"/>
      <c r="M18" s="359"/>
      <c r="N18" s="281"/>
      <c r="O18" s="359"/>
      <c r="P18" s="401">
        <f t="shared" si="0"/>
        <v>0</v>
      </c>
      <c r="Q18" s="402">
        <f t="shared" si="1"/>
        <v>0</v>
      </c>
      <c r="R18" s="281"/>
      <c r="S18" s="281"/>
      <c r="T18" s="281"/>
      <c r="U18" s="281"/>
    </row>
    <row r="19" spans="1:21" ht="15.75" x14ac:dyDescent="0.25">
      <c r="A19" s="594"/>
      <c r="B19" s="594"/>
      <c r="C19" s="280"/>
      <c r="D19" s="496"/>
      <c r="E19" s="280"/>
      <c r="F19" s="280"/>
      <c r="G19" s="281"/>
      <c r="H19" s="281"/>
      <c r="I19" s="359"/>
      <c r="J19" s="281"/>
      <c r="K19" s="359"/>
      <c r="L19" s="361"/>
      <c r="M19" s="359"/>
      <c r="N19" s="281"/>
      <c r="O19" s="359"/>
      <c r="P19" s="401">
        <f t="shared" si="0"/>
        <v>0</v>
      </c>
      <c r="Q19" s="402">
        <f t="shared" si="1"/>
        <v>0</v>
      </c>
      <c r="R19" s="281"/>
      <c r="S19" s="281"/>
      <c r="T19" s="281"/>
      <c r="U19" s="281"/>
    </row>
    <row r="20" spans="1:21" ht="15.75" x14ac:dyDescent="0.25">
      <c r="A20" s="594"/>
      <c r="B20" s="594"/>
      <c r="C20" s="280"/>
      <c r="D20" s="496"/>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x14ac:dyDescent="0.25">
      <c r="A21" s="594"/>
      <c r="B21" s="594"/>
      <c r="C21" s="377"/>
      <c r="D21" s="496"/>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x14ac:dyDescent="0.25">
      <c r="A22" s="594"/>
      <c r="B22" s="594"/>
      <c r="C22" s="377"/>
      <c r="D22" s="496"/>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x14ac:dyDescent="0.25">
      <c r="A23" s="594"/>
      <c r="B23" s="594"/>
      <c r="C23" s="377"/>
      <c r="D23" s="496"/>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x14ac:dyDescent="0.25">
      <c r="A24" s="594"/>
      <c r="B24" s="594"/>
      <c r="C24" s="377"/>
      <c r="D24" s="496"/>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x14ac:dyDescent="0.25">
      <c r="A25" s="597" t="s">
        <v>1469</v>
      </c>
      <c r="B25" s="597" t="s">
        <v>1420</v>
      </c>
      <c r="C25" s="377"/>
      <c r="D25" s="496"/>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x14ac:dyDescent="0.25">
      <c r="A26" s="597"/>
      <c r="B26" s="597"/>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x14ac:dyDescent="0.25">
      <c r="A27" s="597"/>
      <c r="B27" s="597"/>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x14ac:dyDescent="0.25">
      <c r="A28" s="597"/>
      <c r="B28" s="597"/>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x14ac:dyDescent="0.25">
      <c r="A29" s="597"/>
      <c r="B29" s="597"/>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x14ac:dyDescent="0.25">
      <c r="A30" s="597"/>
      <c r="B30" s="597"/>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x14ac:dyDescent="0.25">
      <c r="A31" s="597"/>
      <c r="B31" s="597"/>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x14ac:dyDescent="0.25">
      <c r="A32" s="597"/>
      <c r="B32" s="597"/>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x14ac:dyDescent="0.25">
      <c r="A33" s="597"/>
      <c r="B33" s="597"/>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x14ac:dyDescent="0.25">
      <c r="A34" s="597"/>
      <c r="B34" s="597"/>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x14ac:dyDescent="0.25">
      <c r="A35" s="597"/>
      <c r="B35" s="597"/>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75" x14ac:dyDescent="0.25">
      <c r="A36" s="292"/>
      <c r="B36" s="293"/>
      <c r="C36" s="292" t="s">
        <v>1508</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5"/>
    </row>
    <row r="40" spans="1:21" x14ac:dyDescent="0.25">
      <c r="C40" s="465"/>
    </row>
    <row r="41" spans="1:21" x14ac:dyDescent="0.25">
      <c r="C41" s="465"/>
    </row>
    <row r="42" spans="1:21" x14ac:dyDescent="0.25">
      <c r="C42" s="465"/>
      <c r="I42"/>
      <c r="K42"/>
      <c r="M42"/>
      <c r="O42"/>
      <c r="Q42"/>
    </row>
    <row r="43" spans="1:21" x14ac:dyDescent="0.25">
      <c r="C43" s="465"/>
      <c r="I43"/>
      <c r="K43"/>
      <c r="M43"/>
      <c r="O43"/>
      <c r="Q43"/>
    </row>
    <row r="44" spans="1:21" x14ac:dyDescent="0.25">
      <c r="C44" s="465"/>
      <c r="I44"/>
      <c r="K44"/>
      <c r="M44"/>
      <c r="O44"/>
      <c r="Q44"/>
    </row>
    <row r="45" spans="1:21" x14ac:dyDescent="0.25">
      <c r="C45" s="465"/>
      <c r="I45"/>
      <c r="K45"/>
      <c r="M45"/>
      <c r="O45"/>
      <c r="Q45"/>
    </row>
    <row r="46" spans="1:21" x14ac:dyDescent="0.25">
      <c r="C46" s="465"/>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ColWidth="11.42578125" defaultRowHeight="15" x14ac:dyDescent="0.25"/>
  <cols>
    <col min="1" max="1" width="21.7109375" style="366" customWidth="1"/>
    <col min="2" max="2" width="24.28515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x14ac:dyDescent="0.25">
      <c r="B1" s="284"/>
      <c r="C1" s="284"/>
      <c r="D1" s="284"/>
      <c r="E1" s="284"/>
      <c r="F1" s="284"/>
      <c r="G1" s="284"/>
      <c r="H1" s="284" t="s">
        <v>1444</v>
      </c>
      <c r="K1" s="284"/>
      <c r="L1" s="284"/>
      <c r="M1" s="514" t="s">
        <v>1612</v>
      </c>
      <c r="N1" s="514" t="s">
        <v>1613</v>
      </c>
      <c r="O1" s="514" t="s">
        <v>1614</v>
      </c>
      <c r="P1" s="514" t="s">
        <v>1615</v>
      </c>
      <c r="Q1" s="514" t="s">
        <v>1616</v>
      </c>
      <c r="R1" s="514" t="s">
        <v>1617</v>
      </c>
      <c r="S1" s="514" t="s">
        <v>1618</v>
      </c>
      <c r="T1" s="514" t="s">
        <v>1619</v>
      </c>
      <c r="U1" s="514" t="s">
        <v>1620</v>
      </c>
      <c r="V1" s="516" t="s">
        <v>1621</v>
      </c>
      <c r="W1" s="514" t="s">
        <v>1622</v>
      </c>
      <c r="X1" s="514" t="s">
        <v>1623</v>
      </c>
      <c r="Y1" s="514" t="s">
        <v>1624</v>
      </c>
      <c r="Z1" s="514" t="s">
        <v>1625</v>
      </c>
      <c r="AA1" s="514" t="s">
        <v>1626</v>
      </c>
      <c r="AB1" s="514" t="s">
        <v>1627</v>
      </c>
      <c r="AC1" s="514" t="s">
        <v>1628</v>
      </c>
      <c r="AD1" s="514" t="s">
        <v>1629</v>
      </c>
      <c r="AE1" s="514" t="s">
        <v>1630</v>
      </c>
      <c r="AF1" s="514" t="s">
        <v>1631</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596" t="s">
        <v>1443</v>
      </c>
      <c r="B3" s="596"/>
      <c r="C3" s="596"/>
      <c r="D3" s="596"/>
      <c r="E3" s="596"/>
      <c r="F3" s="596"/>
      <c r="G3" s="596"/>
      <c r="H3" s="596"/>
      <c r="I3" s="596"/>
      <c r="J3" s="596"/>
      <c r="K3" s="596"/>
      <c r="L3" s="596"/>
      <c r="M3" s="596"/>
      <c r="N3" s="596"/>
      <c r="O3" s="596"/>
      <c r="P3" s="596"/>
      <c r="Q3" s="596"/>
      <c r="R3" s="596"/>
      <c r="S3" s="596"/>
      <c r="T3" s="596"/>
      <c r="U3" s="596"/>
    </row>
    <row r="4" spans="1:32" ht="15" customHeight="1" x14ac:dyDescent="0.25">
      <c r="A4" s="552" t="s">
        <v>96</v>
      </c>
      <c r="B4" s="554" t="s">
        <v>110</v>
      </c>
      <c r="C4" s="564" t="s">
        <v>1530</v>
      </c>
      <c r="D4" s="564" t="s">
        <v>1531</v>
      </c>
      <c r="E4" s="564" t="s">
        <v>86</v>
      </c>
      <c r="F4" s="564" t="s">
        <v>391</v>
      </c>
      <c r="G4" s="564" t="s">
        <v>87</v>
      </c>
      <c r="H4" s="567" t="s">
        <v>99</v>
      </c>
      <c r="I4" s="569"/>
      <c r="J4" s="569"/>
      <c r="K4" s="569"/>
      <c r="L4" s="569"/>
      <c r="M4" s="569"/>
      <c r="N4" s="569"/>
      <c r="O4" s="568"/>
      <c r="P4" s="573" t="s">
        <v>100</v>
      </c>
      <c r="Q4" s="574"/>
      <c r="R4" s="554" t="s">
        <v>102</v>
      </c>
      <c r="S4" s="554" t="s">
        <v>109</v>
      </c>
      <c r="T4" s="554" t="s">
        <v>108</v>
      </c>
      <c r="U4" s="570" t="s">
        <v>88</v>
      </c>
    </row>
    <row r="5" spans="1:32" ht="15" customHeight="1" x14ac:dyDescent="0.25">
      <c r="A5" s="552"/>
      <c r="B5" s="552"/>
      <c r="C5" s="565"/>
      <c r="D5" s="565"/>
      <c r="E5" s="565"/>
      <c r="F5" s="565"/>
      <c r="G5" s="565"/>
      <c r="H5" s="567" t="s">
        <v>103</v>
      </c>
      <c r="I5" s="568"/>
      <c r="J5" s="567" t="s">
        <v>104</v>
      </c>
      <c r="K5" s="568"/>
      <c r="L5" s="567" t="s">
        <v>105</v>
      </c>
      <c r="M5" s="568"/>
      <c r="N5" s="567" t="s">
        <v>106</v>
      </c>
      <c r="O5" s="568"/>
      <c r="P5" s="575"/>
      <c r="Q5" s="576"/>
      <c r="R5" s="552"/>
      <c r="S5" s="552"/>
      <c r="T5" s="552"/>
      <c r="U5" s="571"/>
    </row>
    <row r="6" spans="1:32" ht="25.5" x14ac:dyDescent="0.25">
      <c r="A6" s="553"/>
      <c r="B6" s="55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53"/>
      <c r="S6" s="553"/>
      <c r="T6" s="553"/>
      <c r="U6" s="572"/>
    </row>
    <row r="7" spans="1:32" ht="15.75" x14ac:dyDescent="0.25">
      <c r="A7" s="442"/>
      <c r="B7" s="443"/>
      <c r="C7" s="444"/>
      <c r="D7" s="444"/>
      <c r="E7" s="444"/>
      <c r="F7" s="445"/>
      <c r="G7" s="444"/>
      <c r="H7" s="446"/>
      <c r="I7" s="446"/>
      <c r="J7" s="446"/>
      <c r="K7" s="446"/>
      <c r="L7" s="446"/>
      <c r="M7" s="446"/>
      <c r="N7" s="446"/>
      <c r="O7" s="446"/>
      <c r="P7" s="446"/>
      <c r="Q7" s="446"/>
      <c r="R7" s="447"/>
      <c r="S7" s="447"/>
      <c r="T7" s="447"/>
      <c r="U7" s="448"/>
    </row>
    <row r="8" spans="1:32" ht="15.75" x14ac:dyDescent="0.25">
      <c r="A8" s="593" t="s">
        <v>1437</v>
      </c>
      <c r="B8" s="597" t="s">
        <v>1435</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x14ac:dyDescent="0.25">
      <c r="A9" s="594"/>
      <c r="B9" s="597"/>
      <c r="C9" s="280"/>
      <c r="D9" s="496"/>
      <c r="E9" s="280"/>
      <c r="F9" s="280"/>
      <c r="G9" s="281"/>
      <c r="H9" s="281"/>
      <c r="I9" s="359"/>
      <c r="J9" s="281"/>
      <c r="K9" s="359"/>
      <c r="L9" s="281"/>
      <c r="M9" s="359"/>
      <c r="N9" s="281"/>
      <c r="O9" s="359"/>
      <c r="P9" s="403">
        <f t="shared" si="0"/>
        <v>0</v>
      </c>
      <c r="Q9" s="402">
        <f t="shared" si="1"/>
        <v>0</v>
      </c>
      <c r="R9" s="281"/>
      <c r="S9" s="281"/>
      <c r="T9" s="281"/>
      <c r="U9" s="281"/>
    </row>
    <row r="10" spans="1:32" ht="15.75" x14ac:dyDescent="0.25">
      <c r="A10" s="594"/>
      <c r="B10" s="597"/>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x14ac:dyDescent="0.25">
      <c r="A11" s="594"/>
      <c r="B11" s="597"/>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x14ac:dyDescent="0.25">
      <c r="A12" s="594"/>
      <c r="B12" s="597"/>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x14ac:dyDescent="0.25">
      <c r="A13" s="594"/>
      <c r="B13" s="597" t="s">
        <v>1442</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x14ac:dyDescent="0.25">
      <c r="A14" s="594"/>
      <c r="B14" s="597"/>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x14ac:dyDescent="0.25">
      <c r="A15" s="594"/>
      <c r="B15" s="597"/>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x14ac:dyDescent="0.25">
      <c r="A16" s="594"/>
      <c r="B16" s="597"/>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x14ac:dyDescent="0.25">
      <c r="A17" s="594"/>
      <c r="B17" s="597"/>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x14ac:dyDescent="0.25">
      <c r="A18" s="594"/>
      <c r="B18" s="597" t="s">
        <v>1436</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x14ac:dyDescent="0.25">
      <c r="A19" s="594"/>
      <c r="B19" s="597"/>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x14ac:dyDescent="0.25">
      <c r="A20" s="594"/>
      <c r="B20" s="597"/>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x14ac:dyDescent="0.25">
      <c r="A21" s="594"/>
      <c r="B21" s="597"/>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x14ac:dyDescent="0.25">
      <c r="A22" s="594"/>
      <c r="B22" s="597"/>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x14ac:dyDescent="0.25">
      <c r="A23" s="594"/>
      <c r="B23" s="593" t="s">
        <v>1438</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x14ac:dyDescent="0.25">
      <c r="A24" s="594"/>
      <c r="B24" s="594"/>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x14ac:dyDescent="0.25">
      <c r="A25" s="594"/>
      <c r="B25" s="594"/>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x14ac:dyDescent="0.25">
      <c r="A26" s="594"/>
      <c r="B26" s="594"/>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x14ac:dyDescent="0.25">
      <c r="A27" s="594"/>
      <c r="B27" s="595"/>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x14ac:dyDescent="0.25">
      <c r="A28" s="594"/>
      <c r="B28" s="593" t="s">
        <v>1439</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x14ac:dyDescent="0.25">
      <c r="A29" s="594"/>
      <c r="B29" s="594"/>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x14ac:dyDescent="0.25">
      <c r="A30" s="594"/>
      <c r="B30" s="594"/>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x14ac:dyDescent="0.25">
      <c r="A31" s="594"/>
      <c r="B31" s="594"/>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x14ac:dyDescent="0.25">
      <c r="A32" s="594"/>
      <c r="B32" s="595"/>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x14ac:dyDescent="0.25">
      <c r="A33" s="594"/>
      <c r="B33" s="597" t="s">
        <v>1440</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x14ac:dyDescent="0.25">
      <c r="A34" s="594"/>
      <c r="B34" s="597"/>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x14ac:dyDescent="0.25">
      <c r="A35" s="594"/>
      <c r="B35" s="597"/>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x14ac:dyDescent="0.25">
      <c r="A36" s="594"/>
      <c r="B36" s="597"/>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x14ac:dyDescent="0.25">
      <c r="A37" s="594"/>
      <c r="B37" s="597"/>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x14ac:dyDescent="0.25">
      <c r="A38" s="594"/>
      <c r="B38" s="597" t="s">
        <v>1441</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x14ac:dyDescent="0.25">
      <c r="A39" s="594"/>
      <c r="B39" s="597"/>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x14ac:dyDescent="0.25">
      <c r="A40" s="594"/>
      <c r="B40" s="597"/>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x14ac:dyDescent="0.25">
      <c r="A41" s="594"/>
      <c r="B41" s="597"/>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x14ac:dyDescent="0.25">
      <c r="A42" s="594"/>
      <c r="B42" s="597"/>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x14ac:dyDescent="0.25">
      <c r="A43" s="292"/>
      <c r="B43" s="293"/>
      <c r="C43" s="292" t="s">
        <v>1445</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6"/>
      <c r="K49" s="366"/>
      <c r="M49" s="366"/>
      <c r="O49" s="366"/>
      <c r="Q49" s="366"/>
    </row>
    <row r="50" spans="3:17" x14ac:dyDescent="0.25">
      <c r="I50" s="366"/>
      <c r="K50" s="366"/>
      <c r="M50" s="366"/>
      <c r="O50" s="366"/>
      <c r="Q50" s="366"/>
    </row>
    <row r="51" spans="3:17" x14ac:dyDescent="0.25">
      <c r="C51" s="465"/>
      <c r="I51" s="366"/>
      <c r="K51" s="366"/>
      <c r="M51" s="366"/>
      <c r="O51" s="366"/>
      <c r="Q51" s="366"/>
    </row>
    <row r="52" spans="3:17" x14ac:dyDescent="0.25">
      <c r="C52" s="465"/>
      <c r="I52" s="366"/>
      <c r="K52" s="366"/>
      <c r="M52" s="366"/>
      <c r="O52" s="366"/>
      <c r="Q52" s="366"/>
    </row>
    <row r="53" spans="3:17" x14ac:dyDescent="0.25">
      <c r="C53" s="465"/>
      <c r="I53" s="366"/>
      <c r="K53" s="366"/>
      <c r="M53" s="366"/>
      <c r="O53" s="366"/>
      <c r="Q53" s="366"/>
    </row>
    <row r="54" spans="3:17" x14ac:dyDescent="0.25">
      <c r="C54" s="465"/>
      <c r="I54" s="366"/>
      <c r="K54" s="366"/>
      <c r="M54" s="366"/>
      <c r="O54" s="366"/>
      <c r="Q54" s="366"/>
    </row>
    <row r="55" spans="3:17" x14ac:dyDescent="0.25">
      <c r="C55" s="465"/>
      <c r="I55" s="366"/>
      <c r="K55" s="366"/>
      <c r="M55" s="366"/>
      <c r="O55" s="366"/>
      <c r="Q55" s="366"/>
    </row>
    <row r="56" spans="3:17" x14ac:dyDescent="0.25">
      <c r="C56" s="465"/>
      <c r="I56" s="366"/>
      <c r="K56" s="366"/>
      <c r="M56" s="366"/>
      <c r="O56" s="366"/>
      <c r="Q56" s="366"/>
    </row>
    <row r="57" spans="3:17" x14ac:dyDescent="0.25">
      <c r="C57" s="465"/>
      <c r="I57" s="366"/>
      <c r="K57" s="366"/>
      <c r="M57" s="366"/>
      <c r="O57" s="366"/>
      <c r="Q57" s="366"/>
    </row>
    <row r="58" spans="3:17" x14ac:dyDescent="0.25">
      <c r="C58" s="465"/>
      <c r="I58" s="366"/>
      <c r="K58" s="366"/>
      <c r="M58" s="366"/>
      <c r="O58" s="366"/>
      <c r="Q58" s="366"/>
    </row>
    <row r="59" spans="3:17" x14ac:dyDescent="0.25">
      <c r="C59" s="465"/>
      <c r="I59" s="366"/>
      <c r="K59" s="366"/>
      <c r="M59" s="366"/>
      <c r="O59" s="366"/>
      <c r="Q59" s="366"/>
    </row>
    <row r="60" spans="3:17" x14ac:dyDescent="0.25">
      <c r="C60" s="515"/>
      <c r="D60" s="515"/>
    </row>
    <row r="61" spans="3:17" x14ac:dyDescent="0.25">
      <c r="C61" s="465"/>
    </row>
    <row r="62" spans="3:17" x14ac:dyDescent="0.25">
      <c r="C62" s="46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row r="70" spans="3:3" x14ac:dyDescent="0.25">
      <c r="C70" s="465"/>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5"/>
  <sheetViews>
    <sheetView tabSelected="1" topLeftCell="G1" zoomScale="77" zoomScaleNormal="77" workbookViewId="0">
      <pane ySplit="7" topLeftCell="A8" activePane="bottomLeft" state="frozen"/>
      <selection activeCell="Q6" sqref="Q6"/>
      <selection pane="bottomLeft" activeCell="R28" sqref="R28"/>
    </sheetView>
  </sheetViews>
  <sheetFormatPr baseColWidth="10" defaultColWidth="12.5703125" defaultRowHeight="15" x14ac:dyDescent="0.25"/>
  <cols>
    <col min="1" max="2" width="21.7109375" customWidth="1"/>
    <col min="3" max="3" width="27.42578125" customWidth="1"/>
    <col min="4" max="4" width="27.42578125" style="465" customWidth="1"/>
    <col min="5" max="5" width="27.42578125" customWidth="1"/>
    <col min="6" max="6" width="17.140625" customWidth="1"/>
    <col min="7" max="7" width="27.42578125" customWidth="1"/>
    <col min="8" max="8" width="15.28515625" customWidth="1"/>
    <col min="9" max="9" width="16" customWidth="1"/>
    <col min="10" max="10" width="12" customWidth="1"/>
    <col min="11" max="11" width="13.85546875" customWidth="1"/>
    <col min="12" max="12" width="12.140625" customWidth="1"/>
    <col min="13" max="13" width="15" customWidth="1"/>
    <col min="14" max="14" width="12.85546875" customWidth="1"/>
    <col min="15" max="15" width="14.5703125" customWidth="1"/>
    <col min="16" max="16" width="12.85546875" customWidth="1"/>
    <col min="17" max="17" width="16.7109375" customWidth="1"/>
    <col min="18" max="19" width="14.28515625" customWidth="1"/>
    <col min="20" max="20" width="15.85546875" customWidth="1"/>
    <col min="21" max="21" width="15.7109375" customWidth="1"/>
  </cols>
  <sheetData>
    <row r="1" spans="1:21" s="276" customFormat="1" ht="18.75" x14ac:dyDescent="0.3">
      <c r="H1" s="279" t="s">
        <v>1407</v>
      </c>
      <c r="M1" s="279"/>
      <c r="N1" s="279"/>
      <c r="O1" s="279"/>
      <c r="P1" s="514" t="s">
        <v>1632</v>
      </c>
      <c r="Q1" s="514" t="s">
        <v>1633</v>
      </c>
      <c r="R1" s="514" t="s">
        <v>1634</v>
      </c>
      <c r="S1" s="514" t="s">
        <v>1635</v>
      </c>
      <c r="T1" s="514" t="s">
        <v>1636</v>
      </c>
      <c r="U1" s="514" t="s">
        <v>1637</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598" t="s">
        <v>1409</v>
      </c>
      <c r="B3" s="598"/>
      <c r="C3" s="598"/>
      <c r="D3" s="598"/>
      <c r="E3" s="598"/>
      <c r="F3" s="598"/>
      <c r="G3" s="598"/>
      <c r="H3" s="598"/>
      <c r="I3" s="598"/>
      <c r="J3" s="598"/>
      <c r="K3" s="598"/>
      <c r="L3" s="598"/>
      <c r="M3" s="598"/>
      <c r="N3" s="598"/>
      <c r="O3" s="598"/>
      <c r="P3" s="598"/>
      <c r="Q3" s="598"/>
      <c r="R3" s="598"/>
      <c r="S3" s="598"/>
      <c r="T3" s="598"/>
      <c r="U3" s="598"/>
    </row>
    <row r="4" spans="1:21" s="320" customFormat="1" x14ac:dyDescent="0.25">
      <c r="A4" s="599" t="s">
        <v>1413</v>
      </c>
      <c r="B4" s="599"/>
      <c r="C4" s="599"/>
      <c r="D4" s="599"/>
      <c r="E4" s="599"/>
      <c r="F4" s="599"/>
      <c r="G4" s="599"/>
      <c r="H4" s="599"/>
      <c r="I4" s="599"/>
      <c r="J4" s="599"/>
      <c r="K4" s="599"/>
      <c r="L4" s="599"/>
      <c r="M4" s="599"/>
      <c r="N4" s="599"/>
      <c r="O4" s="599"/>
      <c r="P4" s="599"/>
      <c r="Q4" s="599"/>
      <c r="R4" s="599"/>
      <c r="S4" s="599"/>
      <c r="T4" s="599"/>
      <c r="U4" s="599"/>
    </row>
    <row r="5" spans="1:21" s="66" customFormat="1" ht="23.25" customHeight="1" x14ac:dyDescent="0.25">
      <c r="A5" s="552" t="s">
        <v>96</v>
      </c>
      <c r="B5" s="554" t="s">
        <v>110</v>
      </c>
      <c r="C5" s="564" t="s">
        <v>1530</v>
      </c>
      <c r="D5" s="564" t="s">
        <v>1531</v>
      </c>
      <c r="E5" s="564" t="s">
        <v>86</v>
      </c>
      <c r="F5" s="564" t="s">
        <v>391</v>
      </c>
      <c r="G5" s="564" t="s">
        <v>87</v>
      </c>
      <c r="H5" s="567" t="s">
        <v>99</v>
      </c>
      <c r="I5" s="569"/>
      <c r="J5" s="569"/>
      <c r="K5" s="569"/>
      <c r="L5" s="569"/>
      <c r="M5" s="569"/>
      <c r="N5" s="569"/>
      <c r="O5" s="568"/>
      <c r="P5" s="573" t="s">
        <v>100</v>
      </c>
      <c r="Q5" s="574"/>
      <c r="R5" s="554" t="s">
        <v>102</v>
      </c>
      <c r="S5" s="554" t="s">
        <v>109</v>
      </c>
      <c r="T5" s="554" t="s">
        <v>108</v>
      </c>
      <c r="U5" s="570" t="s">
        <v>88</v>
      </c>
    </row>
    <row r="6" spans="1:21" s="66" customFormat="1" ht="15" customHeight="1" x14ac:dyDescent="0.25">
      <c r="A6" s="552"/>
      <c r="B6" s="552"/>
      <c r="C6" s="565"/>
      <c r="D6" s="565"/>
      <c r="E6" s="565"/>
      <c r="F6" s="565"/>
      <c r="G6" s="565"/>
      <c r="H6" s="567" t="s">
        <v>103</v>
      </c>
      <c r="I6" s="568"/>
      <c r="J6" s="567" t="s">
        <v>104</v>
      </c>
      <c r="K6" s="568"/>
      <c r="L6" s="567" t="s">
        <v>105</v>
      </c>
      <c r="M6" s="568"/>
      <c r="N6" s="567" t="s">
        <v>106</v>
      </c>
      <c r="O6" s="568"/>
      <c r="P6" s="575"/>
      <c r="Q6" s="576"/>
      <c r="R6" s="552"/>
      <c r="S6" s="552"/>
      <c r="T6" s="552"/>
      <c r="U6" s="571"/>
    </row>
    <row r="7" spans="1:21" s="67" customFormat="1" ht="24" customHeight="1" x14ac:dyDescent="0.25">
      <c r="A7" s="553"/>
      <c r="B7" s="553"/>
      <c r="C7" s="566"/>
      <c r="D7" s="566"/>
      <c r="E7" s="566"/>
      <c r="F7" s="566"/>
      <c r="G7" s="566"/>
      <c r="H7" s="441" t="s">
        <v>107</v>
      </c>
      <c r="I7" s="441" t="s">
        <v>12</v>
      </c>
      <c r="J7" s="441" t="s">
        <v>107</v>
      </c>
      <c r="K7" s="441" t="s">
        <v>12</v>
      </c>
      <c r="L7" s="441" t="s">
        <v>107</v>
      </c>
      <c r="M7" s="441" t="s">
        <v>12</v>
      </c>
      <c r="N7" s="441" t="s">
        <v>107</v>
      </c>
      <c r="O7" s="441" t="s">
        <v>12</v>
      </c>
      <c r="P7" s="441" t="s">
        <v>107</v>
      </c>
      <c r="Q7" s="441" t="s">
        <v>12</v>
      </c>
      <c r="R7" s="553"/>
      <c r="S7" s="553"/>
      <c r="T7" s="553"/>
      <c r="U7" s="572"/>
    </row>
    <row r="8" spans="1:21" s="260" customFormat="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hidden="1" x14ac:dyDescent="0.25">
      <c r="A9" s="580" t="s">
        <v>1409</v>
      </c>
      <c r="B9" s="577" t="s">
        <v>1410</v>
      </c>
      <c r="C9" s="277"/>
      <c r="D9" s="277"/>
      <c r="E9" s="277"/>
      <c r="F9" s="277"/>
      <c r="G9" s="277"/>
      <c r="H9" s="363"/>
      <c r="I9" s="364"/>
      <c r="J9" s="277"/>
      <c r="K9" s="364"/>
      <c r="L9" s="277"/>
      <c r="M9" s="364"/>
      <c r="N9" s="277"/>
      <c r="O9" s="364"/>
      <c r="P9" s="401">
        <f t="shared" ref="P9:Q9" si="0">H9+J9+L9+N9</f>
        <v>0</v>
      </c>
      <c r="Q9" s="402">
        <f t="shared" si="0"/>
        <v>0</v>
      </c>
      <c r="R9" s="277"/>
      <c r="S9" s="277"/>
      <c r="T9" s="277"/>
      <c r="U9" s="277"/>
    </row>
    <row r="10" spans="1:21" ht="15.75" hidden="1" x14ac:dyDescent="0.25">
      <c r="A10" s="580"/>
      <c r="B10" s="578"/>
      <c r="C10" s="277"/>
      <c r="D10" s="277"/>
      <c r="E10" s="277"/>
      <c r="F10" s="277"/>
      <c r="G10" s="277"/>
      <c r="H10" s="363"/>
      <c r="I10" s="364"/>
      <c r="J10" s="277"/>
      <c r="K10" s="364"/>
      <c r="L10" s="277"/>
      <c r="M10" s="364"/>
      <c r="N10" s="277"/>
      <c r="O10" s="364"/>
      <c r="P10" s="401">
        <f t="shared" ref="P10:P39" si="1">H10+J10+L10+N10</f>
        <v>0</v>
      </c>
      <c r="Q10" s="402">
        <f t="shared" ref="Q10:Q39" si="2">I10+K10+M10+O10</f>
        <v>0</v>
      </c>
      <c r="R10" s="277"/>
      <c r="S10" s="277"/>
      <c r="T10" s="277"/>
      <c r="U10" s="277"/>
    </row>
    <row r="11" spans="1:21" s="366" customFormat="1" ht="15.75" hidden="1" x14ac:dyDescent="0.25">
      <c r="A11" s="580"/>
      <c r="B11" s="578"/>
      <c r="C11" s="277"/>
      <c r="D11" s="277"/>
      <c r="E11" s="277"/>
      <c r="F11" s="277"/>
      <c r="G11" s="277"/>
      <c r="H11" s="363"/>
      <c r="I11" s="364"/>
      <c r="J11" s="277"/>
      <c r="K11" s="364"/>
      <c r="L11" s="277"/>
      <c r="M11" s="364"/>
      <c r="N11" s="277"/>
      <c r="O11" s="364"/>
      <c r="P11" s="401">
        <f t="shared" si="1"/>
        <v>0</v>
      </c>
      <c r="Q11" s="402">
        <f t="shared" si="2"/>
        <v>0</v>
      </c>
      <c r="R11" s="277"/>
      <c r="S11" s="277"/>
      <c r="T11" s="277"/>
      <c r="U11" s="277"/>
    </row>
    <row r="12" spans="1:21" ht="15.75" hidden="1" x14ac:dyDescent="0.25">
      <c r="A12" s="580"/>
      <c r="B12" s="578"/>
      <c r="C12" s="277"/>
      <c r="D12" s="277"/>
      <c r="E12" s="277"/>
      <c r="F12" s="277"/>
      <c r="G12" s="277"/>
      <c r="H12" s="363"/>
      <c r="I12" s="364"/>
      <c r="J12" s="277"/>
      <c r="K12" s="364"/>
      <c r="L12" s="277"/>
      <c r="M12" s="364"/>
      <c r="N12" s="277"/>
      <c r="O12" s="364"/>
      <c r="P12" s="401">
        <f t="shared" si="1"/>
        <v>0</v>
      </c>
      <c r="Q12" s="402">
        <f t="shared" si="2"/>
        <v>0</v>
      </c>
      <c r="R12" s="277"/>
      <c r="S12" s="277"/>
      <c r="T12" s="277"/>
      <c r="U12" s="277"/>
    </row>
    <row r="13" spans="1:21" ht="15.75" hidden="1" x14ac:dyDescent="0.25">
      <c r="A13" s="580"/>
      <c r="B13" s="578"/>
      <c r="C13" s="277"/>
      <c r="D13" s="277"/>
      <c r="E13" s="277"/>
      <c r="F13" s="277"/>
      <c r="G13" s="277"/>
      <c r="H13" s="363"/>
      <c r="I13" s="364"/>
      <c r="J13" s="277"/>
      <c r="K13" s="364"/>
      <c r="L13" s="277"/>
      <c r="M13" s="364"/>
      <c r="N13" s="277"/>
      <c r="O13" s="364"/>
      <c r="P13" s="401">
        <f t="shared" si="1"/>
        <v>0</v>
      </c>
      <c r="Q13" s="402">
        <f t="shared" si="2"/>
        <v>0</v>
      </c>
      <c r="R13" s="277"/>
      <c r="S13" s="277"/>
      <c r="T13" s="277"/>
      <c r="U13" s="277"/>
    </row>
    <row r="14" spans="1:21" ht="15.75" hidden="1" x14ac:dyDescent="0.25">
      <c r="A14" s="580"/>
      <c r="B14" s="579"/>
      <c r="C14" s="277"/>
      <c r="D14" s="277"/>
      <c r="E14" s="277"/>
      <c r="F14" s="277"/>
      <c r="G14" s="277"/>
      <c r="H14" s="363"/>
      <c r="I14" s="364"/>
      <c r="J14" s="277"/>
      <c r="K14" s="364"/>
      <c r="L14" s="277"/>
      <c r="M14" s="364"/>
      <c r="N14" s="277"/>
      <c r="O14" s="364"/>
      <c r="P14" s="401">
        <f t="shared" si="1"/>
        <v>0</v>
      </c>
      <c r="Q14" s="402">
        <f t="shared" si="2"/>
        <v>0</v>
      </c>
      <c r="R14" s="277"/>
      <c r="S14" s="277"/>
      <c r="T14" s="277"/>
      <c r="U14" s="277"/>
    </row>
    <row r="15" spans="1:21" ht="15.75" hidden="1" x14ac:dyDescent="0.25">
      <c r="A15" s="580"/>
      <c r="B15" s="577" t="s">
        <v>1411</v>
      </c>
      <c r="C15" s="277"/>
      <c r="D15" s="277"/>
      <c r="E15" s="277"/>
      <c r="F15" s="277"/>
      <c r="G15" s="277"/>
      <c r="H15" s="363"/>
      <c r="I15" s="364"/>
      <c r="J15" s="277"/>
      <c r="K15" s="364"/>
      <c r="L15" s="277"/>
      <c r="M15" s="364"/>
      <c r="N15" s="277"/>
      <c r="O15" s="364"/>
      <c r="P15" s="401">
        <f t="shared" si="1"/>
        <v>0</v>
      </c>
      <c r="Q15" s="402">
        <f t="shared" si="2"/>
        <v>0</v>
      </c>
      <c r="R15" s="277"/>
      <c r="S15" s="277"/>
      <c r="T15" s="277"/>
      <c r="U15" s="277"/>
    </row>
    <row r="16" spans="1:21" s="366" customFormat="1" ht="15.75" hidden="1" x14ac:dyDescent="0.25">
      <c r="A16" s="580"/>
      <c r="B16" s="578"/>
      <c r="C16" s="277"/>
      <c r="D16" s="277"/>
      <c r="E16" s="277"/>
      <c r="F16" s="277"/>
      <c r="G16" s="277"/>
      <c r="H16" s="363"/>
      <c r="I16" s="364"/>
      <c r="J16" s="277"/>
      <c r="K16" s="364"/>
      <c r="L16" s="277"/>
      <c r="M16" s="364"/>
      <c r="N16" s="277"/>
      <c r="O16" s="364"/>
      <c r="P16" s="401">
        <f t="shared" si="1"/>
        <v>0</v>
      </c>
      <c r="Q16" s="402">
        <f t="shared" si="2"/>
        <v>0</v>
      </c>
      <c r="R16" s="277"/>
      <c r="S16" s="277"/>
      <c r="T16" s="277"/>
      <c r="U16" s="277"/>
    </row>
    <row r="17" spans="1:21" s="366" customFormat="1" ht="15.75" hidden="1" x14ac:dyDescent="0.25">
      <c r="A17" s="580"/>
      <c r="B17" s="578"/>
      <c r="C17" s="277"/>
      <c r="D17" s="277"/>
      <c r="E17" s="277"/>
      <c r="F17" s="277"/>
      <c r="G17" s="277"/>
      <c r="H17" s="363"/>
      <c r="I17" s="364"/>
      <c r="J17" s="277"/>
      <c r="K17" s="364"/>
      <c r="L17" s="277"/>
      <c r="M17" s="364"/>
      <c r="N17" s="277"/>
      <c r="O17" s="364"/>
      <c r="P17" s="401">
        <f t="shared" si="1"/>
        <v>0</v>
      </c>
      <c r="Q17" s="402">
        <f t="shared" si="2"/>
        <v>0</v>
      </c>
      <c r="R17" s="277"/>
      <c r="S17" s="277"/>
      <c r="T17" s="277"/>
      <c r="U17" s="277"/>
    </row>
    <row r="18" spans="1:21" s="366" customFormat="1" ht="15.75" hidden="1" x14ac:dyDescent="0.25">
      <c r="A18" s="580"/>
      <c r="B18" s="578"/>
      <c r="C18" s="277"/>
      <c r="D18" s="277"/>
      <c r="E18" s="277"/>
      <c r="F18" s="277"/>
      <c r="G18" s="277"/>
      <c r="H18" s="363"/>
      <c r="I18" s="364"/>
      <c r="J18" s="277"/>
      <c r="K18" s="364"/>
      <c r="L18" s="277"/>
      <c r="M18" s="364"/>
      <c r="N18" s="277"/>
      <c r="O18" s="364"/>
      <c r="P18" s="401">
        <f t="shared" si="1"/>
        <v>0</v>
      </c>
      <c r="Q18" s="402">
        <f t="shared" si="2"/>
        <v>0</v>
      </c>
      <c r="R18" s="277"/>
      <c r="S18" s="277"/>
      <c r="T18" s="277"/>
      <c r="U18" s="277"/>
    </row>
    <row r="19" spans="1:21" ht="15.75" hidden="1" x14ac:dyDescent="0.25">
      <c r="A19" s="580"/>
      <c r="B19" s="578"/>
      <c r="C19" s="277"/>
      <c r="D19" s="277"/>
      <c r="E19" s="277"/>
      <c r="F19" s="277"/>
      <c r="G19" s="277"/>
      <c r="H19" s="363"/>
      <c r="I19" s="364"/>
      <c r="J19" s="277"/>
      <c r="K19" s="364"/>
      <c r="L19" s="277"/>
      <c r="M19" s="364"/>
      <c r="N19" s="277"/>
      <c r="O19" s="364"/>
      <c r="P19" s="401">
        <f t="shared" si="1"/>
        <v>0</v>
      </c>
      <c r="Q19" s="402">
        <f t="shared" si="2"/>
        <v>0</v>
      </c>
      <c r="R19" s="277"/>
      <c r="S19" s="277"/>
      <c r="T19" s="277"/>
      <c r="U19" s="277"/>
    </row>
    <row r="20" spans="1:21" ht="15.75" hidden="1" x14ac:dyDescent="0.25">
      <c r="A20" s="580"/>
      <c r="B20" s="579"/>
      <c r="C20" s="277"/>
      <c r="D20" s="277"/>
      <c r="E20" s="277"/>
      <c r="F20" s="277"/>
      <c r="G20" s="277"/>
      <c r="H20" s="363"/>
      <c r="I20" s="364"/>
      <c r="J20" s="277"/>
      <c r="K20" s="364"/>
      <c r="L20" s="277"/>
      <c r="M20" s="364"/>
      <c r="N20" s="277"/>
      <c r="O20" s="364"/>
      <c r="P20" s="401">
        <f t="shared" si="1"/>
        <v>0</v>
      </c>
      <c r="Q20" s="402">
        <f t="shared" si="2"/>
        <v>0</v>
      </c>
      <c r="R20" s="277"/>
      <c r="S20" s="277"/>
      <c r="T20" s="277"/>
      <c r="U20" s="277"/>
    </row>
    <row r="21" spans="1:21" s="366" customFormat="1" ht="15.75" hidden="1" x14ac:dyDescent="0.25">
      <c r="A21" s="580"/>
      <c r="B21" s="577" t="s">
        <v>1412</v>
      </c>
      <c r="C21" s="277"/>
      <c r="D21" s="277"/>
      <c r="E21" s="277"/>
      <c r="F21" s="277"/>
      <c r="G21" s="277"/>
      <c r="H21" s="363"/>
      <c r="I21" s="364"/>
      <c r="J21" s="277"/>
      <c r="K21" s="364"/>
      <c r="L21" s="277"/>
      <c r="M21" s="364"/>
      <c r="N21" s="277"/>
      <c r="O21" s="364"/>
      <c r="P21" s="401">
        <f t="shared" si="1"/>
        <v>0</v>
      </c>
      <c r="Q21" s="402">
        <f t="shared" si="2"/>
        <v>0</v>
      </c>
      <c r="R21" s="277"/>
      <c r="S21" s="277"/>
      <c r="T21" s="277"/>
      <c r="U21" s="277"/>
    </row>
    <row r="22" spans="1:21" s="366" customFormat="1" ht="15.75" hidden="1" x14ac:dyDescent="0.25">
      <c r="A22" s="580"/>
      <c r="B22" s="578"/>
      <c r="C22" s="277"/>
      <c r="D22" s="277"/>
      <c r="E22" s="277"/>
      <c r="F22" s="277"/>
      <c r="G22" s="277"/>
      <c r="H22" s="363"/>
      <c r="I22" s="364"/>
      <c r="J22" s="277"/>
      <c r="K22" s="364"/>
      <c r="L22" s="277"/>
      <c r="M22" s="364"/>
      <c r="N22" s="277"/>
      <c r="O22" s="364"/>
      <c r="P22" s="401">
        <f t="shared" si="1"/>
        <v>0</v>
      </c>
      <c r="Q22" s="402">
        <f t="shared" si="2"/>
        <v>0</v>
      </c>
      <c r="R22" s="277"/>
      <c r="S22" s="277"/>
      <c r="T22" s="277"/>
      <c r="U22" s="277"/>
    </row>
    <row r="23" spans="1:21" s="366" customFormat="1" ht="15.75" hidden="1" x14ac:dyDescent="0.25">
      <c r="A23" s="580"/>
      <c r="B23" s="578"/>
      <c r="C23" s="277"/>
      <c r="D23" s="277"/>
      <c r="E23" s="277"/>
      <c r="F23" s="277"/>
      <c r="G23" s="277"/>
      <c r="H23" s="363"/>
      <c r="I23" s="364"/>
      <c r="J23" s="277"/>
      <c r="K23" s="364"/>
      <c r="L23" s="277"/>
      <c r="M23" s="364"/>
      <c r="N23" s="277"/>
      <c r="O23" s="364"/>
      <c r="P23" s="401">
        <f t="shared" si="1"/>
        <v>0</v>
      </c>
      <c r="Q23" s="402">
        <f t="shared" si="2"/>
        <v>0</v>
      </c>
      <c r="R23" s="277"/>
      <c r="S23" s="277"/>
      <c r="T23" s="277"/>
      <c r="U23" s="277"/>
    </row>
    <row r="24" spans="1:21" s="366" customFormat="1" ht="15.75" hidden="1" x14ac:dyDescent="0.25">
      <c r="A24" s="580"/>
      <c r="B24" s="578"/>
      <c r="C24" s="277"/>
      <c r="D24" s="277"/>
      <c r="E24" s="277"/>
      <c r="F24" s="277"/>
      <c r="G24" s="277"/>
      <c r="H24" s="363"/>
      <c r="I24" s="364"/>
      <c r="J24" s="277"/>
      <c r="K24" s="364"/>
      <c r="L24" s="277"/>
      <c r="M24" s="364"/>
      <c r="N24" s="277"/>
      <c r="O24" s="364"/>
      <c r="P24" s="401">
        <f t="shared" si="1"/>
        <v>0</v>
      </c>
      <c r="Q24" s="402">
        <f t="shared" si="2"/>
        <v>0</v>
      </c>
      <c r="R24" s="277"/>
      <c r="S24" s="277"/>
      <c r="T24" s="277"/>
      <c r="U24" s="277"/>
    </row>
    <row r="25" spans="1:21" s="366" customFormat="1" ht="15.75" hidden="1" x14ac:dyDescent="0.25">
      <c r="A25" s="580"/>
      <c r="B25" s="578"/>
      <c r="C25" s="277"/>
      <c r="D25" s="277"/>
      <c r="E25" s="277"/>
      <c r="F25" s="277"/>
      <c r="G25" s="277"/>
      <c r="H25" s="363"/>
      <c r="I25" s="364"/>
      <c r="J25" s="277"/>
      <c r="K25" s="364"/>
      <c r="L25" s="277"/>
      <c r="M25" s="364"/>
      <c r="N25" s="277"/>
      <c r="O25" s="364"/>
      <c r="P25" s="401">
        <f t="shared" si="1"/>
        <v>0</v>
      </c>
      <c r="Q25" s="402">
        <f t="shared" si="2"/>
        <v>0</v>
      </c>
      <c r="R25" s="277"/>
      <c r="S25" s="277"/>
      <c r="T25" s="277"/>
      <c r="U25" s="277"/>
    </row>
    <row r="26" spans="1:21" ht="15.75" hidden="1" x14ac:dyDescent="0.25">
      <c r="A26" s="580"/>
      <c r="B26" s="579"/>
      <c r="C26" s="277"/>
      <c r="D26" s="277"/>
      <c r="E26" s="277"/>
      <c r="F26" s="277"/>
      <c r="G26" s="277"/>
      <c r="H26" s="277"/>
      <c r="I26" s="364"/>
      <c r="J26" s="277"/>
      <c r="K26" s="364"/>
      <c r="L26" s="277"/>
      <c r="M26" s="364"/>
      <c r="N26" s="277"/>
      <c r="O26" s="364"/>
      <c r="P26" s="401">
        <f t="shared" si="1"/>
        <v>0</v>
      </c>
      <c r="Q26" s="402">
        <f t="shared" si="2"/>
        <v>0</v>
      </c>
      <c r="R26" s="277"/>
      <c r="S26" s="277"/>
      <c r="T26" s="277"/>
      <c r="U26" s="277"/>
    </row>
    <row r="27" spans="1:21" ht="101.25" customHeight="1" x14ac:dyDescent="0.25">
      <c r="A27" s="577" t="s">
        <v>1413</v>
      </c>
      <c r="B27" s="577" t="s">
        <v>1752</v>
      </c>
      <c r="C27" s="277" t="s">
        <v>1637</v>
      </c>
      <c r="D27" s="277" t="s">
        <v>1697</v>
      </c>
      <c r="E27" s="277" t="s">
        <v>1696</v>
      </c>
      <c r="F27" s="277" t="s">
        <v>1753</v>
      </c>
      <c r="G27" s="277" t="s">
        <v>1745</v>
      </c>
      <c r="H27" s="522">
        <v>0.25</v>
      </c>
      <c r="I27" s="523">
        <v>250000</v>
      </c>
      <c r="J27" s="522">
        <v>0.25</v>
      </c>
      <c r="K27" s="523">
        <v>250000</v>
      </c>
      <c r="L27" s="522">
        <v>0.25</v>
      </c>
      <c r="M27" s="523">
        <v>250000</v>
      </c>
      <c r="N27" s="522">
        <v>0.25</v>
      </c>
      <c r="O27" s="523">
        <v>424369</v>
      </c>
      <c r="P27" s="524">
        <f t="shared" si="1"/>
        <v>1</v>
      </c>
      <c r="Q27" s="525">
        <f t="shared" si="2"/>
        <v>1174369</v>
      </c>
      <c r="R27" s="520" t="s">
        <v>1698</v>
      </c>
      <c r="S27" s="520" t="s">
        <v>1714</v>
      </c>
      <c r="T27" s="520" t="s">
        <v>1713</v>
      </c>
      <c r="U27" s="521" t="s">
        <v>1699</v>
      </c>
    </row>
    <row r="28" spans="1:21" s="366" customFormat="1" ht="69.75" customHeight="1" x14ac:dyDescent="0.25">
      <c r="A28" s="578"/>
      <c r="B28" s="578"/>
      <c r="C28" s="277" t="s">
        <v>1637</v>
      </c>
      <c r="D28" s="277" t="s">
        <v>1700</v>
      </c>
      <c r="E28" s="10" t="s">
        <v>1701</v>
      </c>
      <c r="F28" s="277" t="s">
        <v>1754</v>
      </c>
      <c r="G28" s="277" t="s">
        <v>1746</v>
      </c>
      <c r="H28" s="363">
        <v>0.15</v>
      </c>
      <c r="I28" s="364">
        <v>30000</v>
      </c>
      <c r="J28" s="363">
        <v>0.55000000000000004</v>
      </c>
      <c r="K28" s="364">
        <v>110000</v>
      </c>
      <c r="L28" s="363">
        <v>0.3</v>
      </c>
      <c r="M28" s="364">
        <v>60000</v>
      </c>
      <c r="N28" s="277"/>
      <c r="O28" s="364"/>
      <c r="P28" s="401">
        <f t="shared" si="1"/>
        <v>1</v>
      </c>
      <c r="Q28" s="402">
        <f t="shared" si="2"/>
        <v>200000</v>
      </c>
      <c r="R28" s="277" t="s">
        <v>1715</v>
      </c>
      <c r="S28" s="277" t="s">
        <v>1716</v>
      </c>
      <c r="T28" s="520" t="s">
        <v>1742</v>
      </c>
      <c r="U28" s="526" t="s">
        <v>1717</v>
      </c>
    </row>
    <row r="29" spans="1:21" s="366" customFormat="1" ht="63" x14ac:dyDescent="0.25">
      <c r="A29" s="578"/>
      <c r="B29" s="578"/>
      <c r="C29" s="277" t="s">
        <v>1637</v>
      </c>
      <c r="D29" s="277" t="s">
        <v>1697</v>
      </c>
      <c r="E29" s="277" t="s">
        <v>1702</v>
      </c>
      <c r="F29" s="277" t="s">
        <v>1755</v>
      </c>
      <c r="G29" s="277" t="s">
        <v>1747</v>
      </c>
      <c r="H29" s="363">
        <v>0.2</v>
      </c>
      <c r="I29" s="364">
        <v>10000</v>
      </c>
      <c r="J29" s="363">
        <v>0.4</v>
      </c>
      <c r="K29" s="364">
        <v>20000</v>
      </c>
      <c r="L29" s="363">
        <v>0.4</v>
      </c>
      <c r="M29" s="364">
        <v>20000</v>
      </c>
      <c r="N29" s="277"/>
      <c r="O29" s="364"/>
      <c r="P29" s="401">
        <f t="shared" si="1"/>
        <v>1</v>
      </c>
      <c r="Q29" s="402">
        <f t="shared" si="2"/>
        <v>50000</v>
      </c>
      <c r="R29" s="277" t="s">
        <v>1718</v>
      </c>
      <c r="S29" s="277" t="s">
        <v>1719</v>
      </c>
      <c r="T29" s="277" t="s">
        <v>1720</v>
      </c>
      <c r="U29" s="277" t="s">
        <v>1721</v>
      </c>
    </row>
    <row r="30" spans="1:21" s="366" customFormat="1" ht="78.75" x14ac:dyDescent="0.25">
      <c r="A30" s="578"/>
      <c r="B30" s="578"/>
      <c r="C30" s="277" t="s">
        <v>1637</v>
      </c>
      <c r="D30" s="277" t="s">
        <v>1740</v>
      </c>
      <c r="E30" s="277" t="s">
        <v>1703</v>
      </c>
      <c r="F30" s="277" t="s">
        <v>1756</v>
      </c>
      <c r="G30" s="277" t="s">
        <v>1748</v>
      </c>
      <c r="H30" s="363">
        <v>0.1</v>
      </c>
      <c r="I30" s="364">
        <v>20000</v>
      </c>
      <c r="J30" s="363">
        <v>0.1</v>
      </c>
      <c r="K30" s="364">
        <v>20000</v>
      </c>
      <c r="L30" s="363">
        <v>0.4</v>
      </c>
      <c r="M30" s="364">
        <v>80000</v>
      </c>
      <c r="N30" s="363">
        <v>0.4</v>
      </c>
      <c r="O30" s="364">
        <v>80000</v>
      </c>
      <c r="P30" s="401">
        <f t="shared" si="1"/>
        <v>1</v>
      </c>
      <c r="Q30" s="402">
        <f t="shared" si="2"/>
        <v>200000</v>
      </c>
      <c r="R30" s="520" t="s">
        <v>1722</v>
      </c>
      <c r="S30" s="277" t="s">
        <v>1723</v>
      </c>
      <c r="T30" s="526" t="s">
        <v>1724</v>
      </c>
      <c r="U30" s="277" t="s">
        <v>1699</v>
      </c>
    </row>
    <row r="31" spans="1:21" s="366" customFormat="1" ht="99.75" customHeight="1" x14ac:dyDescent="0.25">
      <c r="A31" s="578"/>
      <c r="B31" s="578"/>
      <c r="C31" s="277" t="s">
        <v>1637</v>
      </c>
      <c r="D31" s="277" t="s">
        <v>1704</v>
      </c>
      <c r="E31" s="277" t="s">
        <v>1705</v>
      </c>
      <c r="F31" s="277" t="s">
        <v>1757</v>
      </c>
      <c r="G31" s="277" t="s">
        <v>1749</v>
      </c>
      <c r="H31" s="363">
        <v>0.4</v>
      </c>
      <c r="I31" s="364">
        <v>80000</v>
      </c>
      <c r="J31" s="363">
        <v>0.1</v>
      </c>
      <c r="K31" s="364">
        <v>20000</v>
      </c>
      <c r="L31" s="363">
        <v>0.1</v>
      </c>
      <c r="M31" s="364">
        <v>20000</v>
      </c>
      <c r="N31" s="363">
        <v>0.4</v>
      </c>
      <c r="O31" s="364">
        <v>80000</v>
      </c>
      <c r="P31" s="527">
        <f t="shared" si="1"/>
        <v>1</v>
      </c>
      <c r="Q31" s="402">
        <f t="shared" si="2"/>
        <v>200000</v>
      </c>
      <c r="R31" s="277" t="s">
        <v>1725</v>
      </c>
      <c r="S31" s="520" t="s">
        <v>1726</v>
      </c>
      <c r="T31" s="277" t="s">
        <v>1720</v>
      </c>
      <c r="U31" s="277" t="s">
        <v>1727</v>
      </c>
    </row>
    <row r="32" spans="1:21" s="366" customFormat="1" ht="80.25" customHeight="1" x14ac:dyDescent="0.25">
      <c r="A32" s="578"/>
      <c r="B32" s="579"/>
      <c r="C32" s="277" t="s">
        <v>1637</v>
      </c>
      <c r="D32" s="277" t="s">
        <v>1741</v>
      </c>
      <c r="E32" s="277" t="s">
        <v>1709</v>
      </c>
      <c r="F32" s="277" t="s">
        <v>1758</v>
      </c>
      <c r="G32" s="277" t="s">
        <v>1750</v>
      </c>
      <c r="H32" s="363">
        <v>0.2</v>
      </c>
      <c r="I32" s="364">
        <v>100000</v>
      </c>
      <c r="J32" s="363">
        <v>0.3</v>
      </c>
      <c r="K32" s="364">
        <v>150000</v>
      </c>
      <c r="L32" s="363">
        <v>0.5</v>
      </c>
      <c r="M32" s="364">
        <v>250000</v>
      </c>
      <c r="N32" s="277"/>
      <c r="O32" s="364"/>
      <c r="P32" s="401">
        <f t="shared" si="1"/>
        <v>1</v>
      </c>
      <c r="Q32" s="402">
        <f t="shared" si="2"/>
        <v>500000</v>
      </c>
      <c r="R32" s="277" t="s">
        <v>1728</v>
      </c>
      <c r="S32" s="277" t="s">
        <v>1731</v>
      </c>
      <c r="T32" s="277" t="s">
        <v>1730</v>
      </c>
      <c r="U32" s="277" t="s">
        <v>1729</v>
      </c>
    </row>
    <row r="33" spans="1:21" s="465" customFormat="1" ht="65.25" customHeight="1" x14ac:dyDescent="0.25">
      <c r="A33" s="578"/>
      <c r="B33" s="519"/>
      <c r="C33" s="277" t="s">
        <v>1637</v>
      </c>
      <c r="D33" s="277" t="s">
        <v>1708</v>
      </c>
      <c r="E33" s="277" t="s">
        <v>1710</v>
      </c>
      <c r="F33" s="277" t="s">
        <v>1759</v>
      </c>
      <c r="G33" s="277" t="s">
        <v>1751</v>
      </c>
      <c r="H33" s="363">
        <v>1</v>
      </c>
      <c r="I33" s="364">
        <v>250000</v>
      </c>
      <c r="J33" s="277"/>
      <c r="K33" s="364"/>
      <c r="L33" s="277"/>
      <c r="M33" s="364"/>
      <c r="N33" s="277"/>
      <c r="O33" s="364"/>
      <c r="P33" s="401">
        <f t="shared" ref="P33" si="3">H33+J33+L33+N33</f>
        <v>1</v>
      </c>
      <c r="Q33" s="402">
        <f t="shared" ref="Q33" si="4">I33+K33+M33+O33</f>
        <v>250000</v>
      </c>
      <c r="R33" s="277" t="s">
        <v>1732</v>
      </c>
      <c r="S33" s="277" t="s">
        <v>1733</v>
      </c>
      <c r="T33" s="277" t="s">
        <v>1734</v>
      </c>
      <c r="U33" s="277" t="s">
        <v>1699</v>
      </c>
    </row>
    <row r="34" spans="1:21" ht="15.75" hidden="1" x14ac:dyDescent="0.25">
      <c r="A34" s="578"/>
      <c r="B34" s="577" t="s">
        <v>1414</v>
      </c>
      <c r="C34" s="277"/>
      <c r="D34" s="277"/>
      <c r="E34" s="277"/>
      <c r="F34" s="277"/>
      <c r="G34" s="277"/>
      <c r="H34" s="277"/>
      <c r="I34" s="364"/>
      <c r="J34" s="277"/>
      <c r="K34" s="364"/>
      <c r="L34" s="277"/>
      <c r="M34" s="364"/>
      <c r="N34" s="277"/>
      <c r="O34" s="364"/>
      <c r="P34" s="401">
        <f t="shared" si="1"/>
        <v>0</v>
      </c>
      <c r="Q34" s="402">
        <f t="shared" si="2"/>
        <v>0</v>
      </c>
      <c r="R34" s="277"/>
      <c r="S34" s="277"/>
      <c r="T34" s="277"/>
      <c r="U34" s="277"/>
    </row>
    <row r="35" spans="1:21" s="366" customFormat="1" ht="15.75" hidden="1" x14ac:dyDescent="0.25">
      <c r="A35" s="578"/>
      <c r="B35" s="578"/>
      <c r="C35" s="277"/>
      <c r="D35" s="277"/>
      <c r="E35" s="277"/>
      <c r="F35" s="277"/>
      <c r="G35" s="277"/>
      <c r="H35" s="277"/>
      <c r="I35" s="364"/>
      <c r="J35" s="277"/>
      <c r="K35" s="364"/>
      <c r="L35" s="277"/>
      <c r="M35" s="364"/>
      <c r="N35" s="277"/>
      <c r="O35" s="364"/>
      <c r="P35" s="401">
        <f t="shared" si="1"/>
        <v>0</v>
      </c>
      <c r="Q35" s="402">
        <f t="shared" si="2"/>
        <v>0</v>
      </c>
      <c r="R35" s="277"/>
      <c r="S35" s="277"/>
      <c r="T35" s="277"/>
      <c r="U35" s="277"/>
    </row>
    <row r="36" spans="1:21" s="366" customFormat="1" ht="15.75" hidden="1" x14ac:dyDescent="0.25">
      <c r="A36" s="578"/>
      <c r="B36" s="578"/>
      <c r="C36" s="277"/>
      <c r="D36" s="277"/>
      <c r="E36" s="277"/>
      <c r="F36" s="277"/>
      <c r="G36" s="277"/>
      <c r="H36" s="277"/>
      <c r="I36" s="364"/>
      <c r="J36" s="277"/>
      <c r="K36" s="364"/>
      <c r="L36" s="277"/>
      <c r="M36" s="364"/>
      <c r="N36" s="277"/>
      <c r="O36" s="364"/>
      <c r="P36" s="401">
        <f t="shared" si="1"/>
        <v>0</v>
      </c>
      <c r="Q36" s="402">
        <f t="shared" si="2"/>
        <v>0</v>
      </c>
      <c r="R36" s="277"/>
      <c r="S36" s="277"/>
      <c r="T36" s="277"/>
      <c r="U36" s="277"/>
    </row>
    <row r="37" spans="1:21" s="366" customFormat="1" ht="15.75" hidden="1" x14ac:dyDescent="0.25">
      <c r="A37" s="578"/>
      <c r="B37" s="578"/>
      <c r="C37" s="277"/>
      <c r="D37" s="277"/>
      <c r="E37" s="277"/>
      <c r="F37" s="277"/>
      <c r="G37" s="277"/>
      <c r="H37" s="277"/>
      <c r="I37" s="364"/>
      <c r="J37" s="277"/>
      <c r="K37" s="364"/>
      <c r="L37" s="277"/>
      <c r="M37" s="364"/>
      <c r="N37" s="277"/>
      <c r="O37" s="364"/>
      <c r="P37" s="401">
        <f t="shared" si="1"/>
        <v>0</v>
      </c>
      <c r="Q37" s="402">
        <f t="shared" si="2"/>
        <v>0</v>
      </c>
      <c r="R37" s="277"/>
      <c r="S37" s="277"/>
      <c r="T37" s="277"/>
      <c r="U37" s="277"/>
    </row>
    <row r="38" spans="1:21" ht="15.75" hidden="1" x14ac:dyDescent="0.25">
      <c r="A38" s="578"/>
      <c r="B38" s="578"/>
      <c r="C38" s="277"/>
      <c r="D38" s="277"/>
      <c r="E38" s="277"/>
      <c r="F38" s="277"/>
      <c r="G38" s="277"/>
      <c r="H38" s="277"/>
      <c r="I38" s="364"/>
      <c r="J38" s="277"/>
      <c r="K38" s="364"/>
      <c r="L38" s="277"/>
      <c r="M38" s="364"/>
      <c r="N38" s="277"/>
      <c r="O38" s="364"/>
      <c r="P38" s="401">
        <f t="shared" si="1"/>
        <v>0</v>
      </c>
      <c r="Q38" s="402">
        <f t="shared" si="2"/>
        <v>0</v>
      </c>
      <c r="R38" s="277"/>
      <c r="S38" s="277"/>
      <c r="T38" s="277"/>
      <c r="U38" s="277"/>
    </row>
    <row r="39" spans="1:21" ht="15.75" hidden="1" x14ac:dyDescent="0.25">
      <c r="A39" s="579"/>
      <c r="B39" s="579"/>
      <c r="C39" s="277"/>
      <c r="D39" s="277"/>
      <c r="E39" s="277"/>
      <c r="F39" s="277"/>
      <c r="G39" s="277"/>
      <c r="H39" s="277"/>
      <c r="I39" s="364"/>
      <c r="J39" s="277"/>
      <c r="K39" s="364"/>
      <c r="L39" s="277"/>
      <c r="M39" s="364"/>
      <c r="N39" s="277"/>
      <c r="O39" s="364"/>
      <c r="P39" s="401">
        <f t="shared" si="1"/>
        <v>0</v>
      </c>
      <c r="Q39" s="402">
        <f t="shared" si="2"/>
        <v>0</v>
      </c>
      <c r="R39" s="277"/>
      <c r="S39" s="277"/>
      <c r="T39" s="277"/>
      <c r="U39" s="360"/>
    </row>
    <row r="40" spans="1:21" ht="15.75" x14ac:dyDescent="0.25">
      <c r="A40" s="298"/>
      <c r="B40" s="299"/>
      <c r="C40" s="298" t="s">
        <v>1408</v>
      </c>
      <c r="D40" s="299"/>
      <c r="E40" s="299"/>
      <c r="F40" s="299"/>
      <c r="G40" s="300"/>
      <c r="H40" s="264">
        <f t="shared" ref="H40:Q40" si="5">SUM(H9:H39)</f>
        <v>2.2999999999999998</v>
      </c>
      <c r="I40" s="232">
        <f t="shared" si="5"/>
        <v>740000</v>
      </c>
      <c r="J40" s="264">
        <f t="shared" si="5"/>
        <v>1.7000000000000004</v>
      </c>
      <c r="K40" s="232">
        <f t="shared" si="5"/>
        <v>570000</v>
      </c>
      <c r="L40" s="264">
        <f t="shared" si="5"/>
        <v>1.9500000000000002</v>
      </c>
      <c r="M40" s="232">
        <f t="shared" si="5"/>
        <v>680000</v>
      </c>
      <c r="N40" s="264">
        <f t="shared" si="5"/>
        <v>1.05</v>
      </c>
      <c r="O40" s="232">
        <f t="shared" si="5"/>
        <v>584369</v>
      </c>
      <c r="P40" s="232">
        <f t="shared" si="5"/>
        <v>7</v>
      </c>
      <c r="Q40" s="232">
        <f t="shared" si="5"/>
        <v>2574369</v>
      </c>
      <c r="R40" s="264"/>
      <c r="S40" s="264"/>
      <c r="T40" s="264"/>
      <c r="U40" s="278"/>
    </row>
    <row r="45" spans="1:21" x14ac:dyDescent="0.25">
      <c r="C45" s="465"/>
    </row>
    <row r="46" spans="1:21" x14ac:dyDescent="0.25">
      <c r="C46" s="465"/>
    </row>
    <row r="47" spans="1:21" x14ac:dyDescent="0.25">
      <c r="C47" s="465"/>
    </row>
    <row r="48" spans="1:21" x14ac:dyDescent="0.25">
      <c r="C48" s="465"/>
    </row>
    <row r="49" spans="3:3" customFormat="1" x14ac:dyDescent="0.25">
      <c r="C49" s="465"/>
    </row>
    <row r="50" spans="3:3" customFormat="1" x14ac:dyDescent="0.25">
      <c r="C50" s="465"/>
    </row>
    <row r="60" spans="3:3" s="260" customFormat="1" ht="12" x14ac:dyDescent="0.25"/>
    <row r="61" spans="3:3" s="260" customFormat="1" ht="12" x14ac:dyDescent="0.25"/>
    <row r="74" s="260" customFormat="1" ht="12" x14ac:dyDescent="0.25"/>
    <row r="75" s="260" customFormat="1" ht="12" x14ac:dyDescent="0.25"/>
  </sheetData>
  <mergeCells count="26">
    <mergeCell ref="D5:D7"/>
    <mergeCell ref="T5:T7"/>
    <mergeCell ref="U5:U7"/>
    <mergeCell ref="P5:Q6"/>
    <mergeCell ref="R5:R7"/>
    <mergeCell ref="N6:O6"/>
    <mergeCell ref="G5:G7"/>
    <mergeCell ref="H5:O5"/>
    <mergeCell ref="H6:I6"/>
    <mergeCell ref="S5:S7"/>
    <mergeCell ref="A3:U3"/>
    <mergeCell ref="B9:B14"/>
    <mergeCell ref="B15:B20"/>
    <mergeCell ref="B21:B26"/>
    <mergeCell ref="B34:B39"/>
    <mergeCell ref="B27:B32"/>
    <mergeCell ref="A5:A7"/>
    <mergeCell ref="B5:B7"/>
    <mergeCell ref="C5:C7"/>
    <mergeCell ref="E5:E7"/>
    <mergeCell ref="A9:A26"/>
    <mergeCell ref="A27:A39"/>
    <mergeCell ref="A4:U4"/>
    <mergeCell ref="F5:F7"/>
    <mergeCell ref="J6:K6"/>
    <mergeCell ref="L6:M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9">
      <formula1>$P$1:$U$1</formula1>
    </dataValidation>
  </dataValidations>
  <printOptions horizontalCentered="1"/>
  <pageMargins left="0.11811023622047245" right="0.11811023622047245" top="0.55118110236220474" bottom="0.55118110236220474" header="0.31496062992125984" footer="0.31496062992125984"/>
  <pageSetup paperSize="5" scale="43"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11" activePane="bottomLeft" state="frozen"/>
      <selection activeCell="R5" sqref="R5"/>
      <selection pane="bottomLeft" activeCell="C21" sqref="C21"/>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1638</v>
      </c>
      <c r="D1" s="284"/>
      <c r="E1" s="284"/>
      <c r="F1" s="284"/>
      <c r="H1" s="284" t="s">
        <v>1415</v>
      </c>
      <c r="J1" s="284"/>
      <c r="K1" s="284"/>
      <c r="L1" s="284"/>
      <c r="M1" s="284"/>
      <c r="N1" s="284"/>
      <c r="O1" s="284"/>
      <c r="P1" s="284"/>
      <c r="Q1" s="284"/>
      <c r="R1" s="284"/>
      <c r="S1" s="284"/>
      <c r="T1" s="284"/>
      <c r="U1" s="284"/>
      <c r="V1" s="284"/>
    </row>
    <row r="2" spans="1:22" s="366" customFormat="1" ht="18.75" x14ac:dyDescent="0.25">
      <c r="A2" s="366"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1418</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552" t="s">
        <v>96</v>
      </c>
      <c r="B4" s="554" t="s">
        <v>110</v>
      </c>
      <c r="C4" s="564" t="s">
        <v>1530</v>
      </c>
      <c r="D4" s="564" t="s">
        <v>1531</v>
      </c>
      <c r="E4" s="564" t="s">
        <v>86</v>
      </c>
      <c r="F4" s="564" t="s">
        <v>391</v>
      </c>
      <c r="G4" s="564" t="s">
        <v>87</v>
      </c>
      <c r="H4" s="567" t="s">
        <v>99</v>
      </c>
      <c r="I4" s="569"/>
      <c r="J4" s="569"/>
      <c r="K4" s="569"/>
      <c r="L4" s="569"/>
      <c r="M4" s="569"/>
      <c r="N4" s="569"/>
      <c r="O4" s="568"/>
      <c r="P4" s="573" t="s">
        <v>100</v>
      </c>
      <c r="Q4" s="574"/>
      <c r="R4" s="554" t="s">
        <v>101</v>
      </c>
      <c r="S4" s="554" t="s">
        <v>102</v>
      </c>
      <c r="T4" s="554" t="s">
        <v>109</v>
      </c>
      <c r="U4" s="554" t="s">
        <v>108</v>
      </c>
      <c r="V4" s="570" t="s">
        <v>88</v>
      </c>
    </row>
    <row r="5" spans="1:22" ht="15" customHeight="1" x14ac:dyDescent="0.25">
      <c r="A5" s="552"/>
      <c r="B5" s="552"/>
      <c r="C5" s="565"/>
      <c r="D5" s="565"/>
      <c r="E5" s="565"/>
      <c r="F5" s="565"/>
      <c r="G5" s="565"/>
      <c r="H5" s="567" t="s">
        <v>103</v>
      </c>
      <c r="I5" s="568"/>
      <c r="J5" s="567" t="s">
        <v>104</v>
      </c>
      <c r="K5" s="568"/>
      <c r="L5" s="567" t="s">
        <v>105</v>
      </c>
      <c r="M5" s="568"/>
      <c r="N5" s="567" t="s">
        <v>106</v>
      </c>
      <c r="O5" s="568"/>
      <c r="P5" s="575"/>
      <c r="Q5" s="576"/>
      <c r="R5" s="552"/>
      <c r="S5" s="552"/>
      <c r="T5" s="552"/>
      <c r="U5" s="552"/>
      <c r="V5" s="571"/>
    </row>
    <row r="6" spans="1:22" ht="25.5" x14ac:dyDescent="0.25">
      <c r="A6" s="553"/>
      <c r="B6" s="55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53"/>
      <c r="S6" s="553"/>
      <c r="T6" s="553"/>
      <c r="U6" s="553"/>
      <c r="V6" s="572"/>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customHeight="1" x14ac:dyDescent="0.25">
      <c r="A8" s="580" t="s">
        <v>1416</v>
      </c>
      <c r="B8" s="577" t="s">
        <v>1417</v>
      </c>
      <c r="C8" s="326"/>
      <c r="D8" s="326"/>
      <c r="E8" s="326"/>
      <c r="F8" s="326"/>
      <c r="G8" s="326"/>
      <c r="H8" s="356"/>
      <c r="I8" s="357"/>
      <c r="J8" s="356"/>
      <c r="K8" s="357"/>
      <c r="L8" s="356"/>
      <c r="M8" s="357"/>
      <c r="N8" s="356"/>
      <c r="O8" s="357"/>
      <c r="P8" s="401">
        <f t="shared" ref="P8:Q8" si="0">H8+J8+L8+N8</f>
        <v>0</v>
      </c>
      <c r="Q8" s="402">
        <f t="shared" si="0"/>
        <v>0</v>
      </c>
      <c r="R8" s="326"/>
      <c r="S8" s="326"/>
      <c r="T8" s="326"/>
      <c r="U8" s="326"/>
      <c r="V8" s="326"/>
    </row>
    <row r="9" spans="1:22" ht="15.75" x14ac:dyDescent="0.25">
      <c r="A9" s="580"/>
      <c r="B9" s="578"/>
      <c r="C9" s="326"/>
      <c r="D9" s="326"/>
      <c r="E9" s="326"/>
      <c r="F9" s="326"/>
      <c r="G9" s="326"/>
      <c r="H9" s="356"/>
      <c r="I9" s="357"/>
      <c r="J9" s="356"/>
      <c r="K9" s="357"/>
      <c r="L9" s="356"/>
      <c r="M9" s="357"/>
      <c r="N9" s="356"/>
      <c r="O9" s="357"/>
      <c r="P9" s="401">
        <f t="shared" ref="P9:P20" si="1">H9+J9+L9+N9</f>
        <v>0</v>
      </c>
      <c r="Q9" s="402">
        <f t="shared" ref="Q9:Q20" si="2">I9+K9+M9+O9</f>
        <v>0</v>
      </c>
      <c r="R9" s="326"/>
      <c r="S9" s="326"/>
      <c r="T9" s="326"/>
      <c r="U9" s="326"/>
      <c r="V9" s="326"/>
    </row>
    <row r="10" spans="1:22" s="366" customFormat="1" ht="15.75" x14ac:dyDescent="0.25">
      <c r="A10" s="580"/>
      <c r="B10" s="578"/>
      <c r="C10" s="326"/>
      <c r="D10" s="326"/>
      <c r="E10" s="326"/>
      <c r="F10" s="326"/>
      <c r="G10" s="326"/>
      <c r="H10" s="356"/>
      <c r="I10" s="357"/>
      <c r="J10" s="356"/>
      <c r="K10" s="357"/>
      <c r="L10" s="356"/>
      <c r="M10" s="357"/>
      <c r="N10" s="356"/>
      <c r="O10" s="357"/>
      <c r="P10" s="401">
        <f t="shared" ref="P10:P15" si="3">H10+J10+L10+N10</f>
        <v>0</v>
      </c>
      <c r="Q10" s="402">
        <f t="shared" ref="Q10:Q15" si="4">I10+K10+M10+O10</f>
        <v>0</v>
      </c>
      <c r="R10" s="326"/>
      <c r="S10" s="326"/>
      <c r="T10" s="326"/>
      <c r="U10" s="326"/>
      <c r="V10" s="326"/>
    </row>
    <row r="11" spans="1:22" s="366" customFormat="1" ht="15.75" x14ac:dyDescent="0.25">
      <c r="A11" s="580"/>
      <c r="B11" s="578"/>
      <c r="C11" s="326"/>
      <c r="D11" s="326"/>
      <c r="E11" s="326"/>
      <c r="F11" s="326"/>
      <c r="G11" s="326"/>
      <c r="H11" s="356"/>
      <c r="I11" s="357"/>
      <c r="J11" s="356"/>
      <c r="K11" s="357"/>
      <c r="L11" s="356"/>
      <c r="M11" s="357"/>
      <c r="N11" s="356"/>
      <c r="O11" s="357"/>
      <c r="P11" s="401">
        <f t="shared" si="3"/>
        <v>0</v>
      </c>
      <c r="Q11" s="402">
        <f t="shared" si="4"/>
        <v>0</v>
      </c>
      <c r="R11" s="326"/>
      <c r="S11" s="326"/>
      <c r="T11" s="326"/>
      <c r="U11" s="326"/>
      <c r="V11" s="326"/>
    </row>
    <row r="12" spans="1:22" s="366" customFormat="1" ht="15.75" x14ac:dyDescent="0.25">
      <c r="A12" s="580"/>
      <c r="B12" s="578"/>
      <c r="C12" s="326"/>
      <c r="D12" s="326"/>
      <c r="E12" s="326"/>
      <c r="F12" s="326"/>
      <c r="G12" s="326"/>
      <c r="H12" s="356"/>
      <c r="I12" s="357"/>
      <c r="J12" s="356"/>
      <c r="K12" s="357"/>
      <c r="L12" s="356"/>
      <c r="M12" s="357"/>
      <c r="N12" s="356"/>
      <c r="O12" s="357"/>
      <c r="P12" s="401">
        <f t="shared" si="3"/>
        <v>0</v>
      </c>
      <c r="Q12" s="402">
        <f t="shared" si="4"/>
        <v>0</v>
      </c>
      <c r="R12" s="326"/>
      <c r="S12" s="326"/>
      <c r="T12" s="326"/>
      <c r="U12" s="326"/>
      <c r="V12" s="326"/>
    </row>
    <row r="13" spans="1:22" s="366" customFormat="1" ht="15.75" x14ac:dyDescent="0.25">
      <c r="A13" s="580"/>
      <c r="B13" s="578"/>
      <c r="C13" s="326"/>
      <c r="D13" s="326"/>
      <c r="E13" s="326"/>
      <c r="F13" s="326"/>
      <c r="G13" s="326"/>
      <c r="H13" s="356"/>
      <c r="I13" s="357"/>
      <c r="J13" s="356"/>
      <c r="K13" s="357"/>
      <c r="L13" s="356"/>
      <c r="M13" s="357"/>
      <c r="N13" s="356"/>
      <c r="O13" s="357"/>
      <c r="P13" s="401">
        <f t="shared" ref="P13:P14" si="5">H13+J13+L13+N13</f>
        <v>0</v>
      </c>
      <c r="Q13" s="402">
        <f t="shared" ref="Q13:Q14" si="6">I13+K13+M13+O13</f>
        <v>0</v>
      </c>
      <c r="R13" s="326"/>
      <c r="S13" s="326"/>
      <c r="T13" s="326"/>
      <c r="U13" s="326"/>
      <c r="V13" s="326"/>
    </row>
    <row r="14" spans="1:22" s="366" customFormat="1" ht="15.75" x14ac:dyDescent="0.25">
      <c r="A14" s="580"/>
      <c r="B14" s="578"/>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x14ac:dyDescent="0.25">
      <c r="A15" s="580"/>
      <c r="B15" s="578"/>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x14ac:dyDescent="0.25">
      <c r="A16" s="580"/>
      <c r="B16" s="578"/>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x14ac:dyDescent="0.25">
      <c r="A17" s="580"/>
      <c r="B17" s="578"/>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x14ac:dyDescent="0.25">
      <c r="A18" s="580"/>
      <c r="B18" s="578"/>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x14ac:dyDescent="0.25">
      <c r="A19" s="580"/>
      <c r="B19" s="578"/>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x14ac:dyDescent="0.25">
      <c r="A20" s="580"/>
      <c r="B20" s="579"/>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x14ac:dyDescent="0.25">
      <c r="A21" s="292"/>
      <c r="B21" s="293"/>
      <c r="C21" s="292" t="s">
        <v>1509</v>
      </c>
      <c r="D21" s="293"/>
      <c r="E21" s="293"/>
      <c r="F21" s="293"/>
      <c r="G21" s="294"/>
      <c r="H21" s="287">
        <f t="shared" ref="H21:Q21" si="7">SUM(H8:H20)</f>
        <v>0</v>
      </c>
      <c r="I21" s="235">
        <f t="shared" si="7"/>
        <v>0</v>
      </c>
      <c r="J21" s="287">
        <f t="shared" si="7"/>
        <v>0</v>
      </c>
      <c r="K21" s="235">
        <f t="shared" si="7"/>
        <v>0</v>
      </c>
      <c r="L21" s="287">
        <f t="shared" si="7"/>
        <v>0</v>
      </c>
      <c r="M21" s="235">
        <f t="shared" si="7"/>
        <v>0</v>
      </c>
      <c r="N21" s="287">
        <f t="shared" si="7"/>
        <v>0</v>
      </c>
      <c r="O21" s="235">
        <f t="shared" si="7"/>
        <v>0</v>
      </c>
      <c r="P21" s="235">
        <f t="shared" si="7"/>
        <v>0</v>
      </c>
      <c r="Q21" s="235">
        <f t="shared" si="7"/>
        <v>0</v>
      </c>
      <c r="R21" s="264"/>
      <c r="S21" s="264"/>
      <c r="T21" s="264"/>
      <c r="U21" s="264"/>
      <c r="V21" s="264"/>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3" sqref="C13"/>
    </sheetView>
  </sheetViews>
  <sheetFormatPr baseColWidth="10" defaultRowHeight="15" x14ac:dyDescent="0.25"/>
  <cols>
    <col min="1" max="1" width="21.7109375" customWidth="1"/>
    <col min="2" max="2" width="26.28515625" customWidth="1"/>
    <col min="3" max="3" width="27.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4" t="s">
        <v>1639</v>
      </c>
      <c r="D1" s="514" t="s">
        <v>1640</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00" t="s">
        <v>1352</v>
      </c>
      <c r="B4" s="600"/>
      <c r="C4" s="600"/>
      <c r="D4" s="600"/>
      <c r="E4" s="600"/>
      <c r="F4" s="600"/>
      <c r="G4" s="600"/>
      <c r="H4" s="600"/>
      <c r="I4" s="600"/>
      <c r="J4" s="600"/>
      <c r="K4" s="600"/>
      <c r="L4" s="600"/>
      <c r="M4" s="600"/>
      <c r="N4" s="600"/>
      <c r="O4" s="600"/>
      <c r="P4" s="600"/>
      <c r="Q4" s="600"/>
      <c r="R4" s="600"/>
      <c r="S4" s="600"/>
      <c r="T4" s="600"/>
      <c r="U4" s="600"/>
      <c r="V4" s="600"/>
    </row>
    <row r="5" spans="1:22" ht="14.45" customHeight="1" x14ac:dyDescent="0.25">
      <c r="A5" s="552" t="s">
        <v>96</v>
      </c>
      <c r="B5" s="554" t="s">
        <v>110</v>
      </c>
      <c r="C5" s="564" t="s">
        <v>1530</v>
      </c>
      <c r="D5" s="564" t="s">
        <v>1531</v>
      </c>
      <c r="E5" s="564" t="s">
        <v>86</v>
      </c>
      <c r="F5" s="564" t="s">
        <v>391</v>
      </c>
      <c r="G5" s="564" t="s">
        <v>87</v>
      </c>
      <c r="H5" s="567" t="s">
        <v>99</v>
      </c>
      <c r="I5" s="569"/>
      <c r="J5" s="569"/>
      <c r="K5" s="569"/>
      <c r="L5" s="569"/>
      <c r="M5" s="569"/>
      <c r="N5" s="569"/>
      <c r="O5" s="568"/>
      <c r="P5" s="573" t="s">
        <v>100</v>
      </c>
      <c r="Q5" s="574"/>
      <c r="R5" s="554" t="s">
        <v>101</v>
      </c>
      <c r="S5" s="554" t="s">
        <v>102</v>
      </c>
      <c r="T5" s="554" t="s">
        <v>109</v>
      </c>
      <c r="U5" s="554" t="s">
        <v>108</v>
      </c>
      <c r="V5" s="570" t="s">
        <v>88</v>
      </c>
    </row>
    <row r="6" spans="1:22" ht="14.45" customHeight="1" x14ac:dyDescent="0.25">
      <c r="A6" s="552"/>
      <c r="B6" s="552"/>
      <c r="C6" s="565"/>
      <c r="D6" s="565"/>
      <c r="E6" s="565"/>
      <c r="F6" s="565"/>
      <c r="G6" s="565"/>
      <c r="H6" s="567" t="s">
        <v>103</v>
      </c>
      <c r="I6" s="568"/>
      <c r="J6" s="567" t="s">
        <v>104</v>
      </c>
      <c r="K6" s="568"/>
      <c r="L6" s="567" t="s">
        <v>105</v>
      </c>
      <c r="M6" s="568"/>
      <c r="N6" s="567" t="s">
        <v>106</v>
      </c>
      <c r="O6" s="568"/>
      <c r="P6" s="575"/>
      <c r="Q6" s="576"/>
      <c r="R6" s="552"/>
      <c r="S6" s="552"/>
      <c r="T6" s="552"/>
      <c r="U6" s="552"/>
      <c r="V6" s="571"/>
    </row>
    <row r="7" spans="1:22" ht="25.5" x14ac:dyDescent="0.25">
      <c r="A7" s="553"/>
      <c r="B7" s="553"/>
      <c r="C7" s="566"/>
      <c r="D7" s="566"/>
      <c r="E7" s="566"/>
      <c r="F7" s="566"/>
      <c r="G7" s="566"/>
      <c r="H7" s="441" t="s">
        <v>107</v>
      </c>
      <c r="I7" s="441" t="s">
        <v>12</v>
      </c>
      <c r="J7" s="441" t="s">
        <v>107</v>
      </c>
      <c r="K7" s="441" t="s">
        <v>12</v>
      </c>
      <c r="L7" s="441" t="s">
        <v>107</v>
      </c>
      <c r="M7" s="441" t="s">
        <v>12</v>
      </c>
      <c r="N7" s="441" t="s">
        <v>107</v>
      </c>
      <c r="O7" s="441" t="s">
        <v>12</v>
      </c>
      <c r="P7" s="441" t="s">
        <v>107</v>
      </c>
      <c r="Q7" s="441" t="s">
        <v>12</v>
      </c>
      <c r="R7" s="553"/>
      <c r="S7" s="553"/>
      <c r="T7" s="553"/>
      <c r="U7" s="553"/>
      <c r="V7" s="572"/>
    </row>
    <row r="8" spans="1:22" ht="15.6" customHeight="1" x14ac:dyDescent="0.25">
      <c r="A8" s="442"/>
      <c r="B8" s="443"/>
      <c r="C8" s="444"/>
      <c r="D8" s="444"/>
      <c r="E8" s="444"/>
      <c r="F8" s="445"/>
      <c r="G8" s="444"/>
      <c r="H8" s="446"/>
      <c r="I8" s="446"/>
      <c r="J8" s="446"/>
      <c r="K8" s="446"/>
      <c r="L8" s="446"/>
      <c r="M8" s="446"/>
      <c r="N8" s="446"/>
      <c r="O8" s="446"/>
      <c r="P8" s="446"/>
      <c r="Q8" s="446"/>
      <c r="R8" s="447"/>
      <c r="S8" s="447"/>
      <c r="T8" s="447"/>
      <c r="U8" s="447"/>
      <c r="V8" s="448"/>
    </row>
    <row r="9" spans="1:22" ht="15.75" x14ac:dyDescent="0.25">
      <c r="A9" s="601" t="s">
        <v>1419</v>
      </c>
      <c r="B9" s="555" t="s">
        <v>1420</v>
      </c>
      <c r="C9" s="326"/>
      <c r="D9" s="326"/>
      <c r="E9" s="326"/>
      <c r="F9" s="326"/>
      <c r="G9" s="326"/>
      <c r="H9" s="352"/>
      <c r="I9" s="355"/>
      <c r="J9" s="352"/>
      <c r="K9" s="355"/>
      <c r="L9" s="352"/>
      <c r="M9" s="355"/>
      <c r="N9" s="352"/>
      <c r="O9" s="355"/>
      <c r="P9" s="404">
        <f t="shared" ref="P9:Q20" si="0">H9+J9+L9+N9</f>
        <v>0</v>
      </c>
      <c r="Q9" s="402">
        <f t="shared" si="0"/>
        <v>0</v>
      </c>
      <c r="R9" s="326"/>
      <c r="S9" s="326"/>
      <c r="T9" s="326"/>
      <c r="U9" s="326"/>
      <c r="V9" s="326"/>
    </row>
    <row r="10" spans="1:22" ht="15.75" x14ac:dyDescent="0.25">
      <c r="A10" s="602"/>
      <c r="B10" s="556"/>
      <c r="C10" s="326"/>
      <c r="D10" s="326"/>
      <c r="E10" s="326"/>
      <c r="F10" s="326"/>
      <c r="G10" s="326"/>
      <c r="H10" s="352"/>
      <c r="I10" s="355"/>
      <c r="J10" s="352"/>
      <c r="K10" s="355"/>
      <c r="L10" s="352"/>
      <c r="M10" s="355"/>
      <c r="N10" s="352"/>
      <c r="O10" s="355"/>
      <c r="P10" s="404">
        <f t="shared" si="0"/>
        <v>0</v>
      </c>
      <c r="Q10" s="402">
        <f t="shared" si="0"/>
        <v>0</v>
      </c>
      <c r="R10" s="326"/>
      <c r="S10" s="326"/>
      <c r="T10" s="326"/>
      <c r="U10" s="326"/>
      <c r="V10" s="326"/>
    </row>
    <row r="11" spans="1:22" ht="15.75" x14ac:dyDescent="0.25">
      <c r="A11" s="602"/>
      <c r="B11" s="556"/>
      <c r="C11" s="326"/>
      <c r="D11" s="326"/>
      <c r="E11" s="326"/>
      <c r="F11" s="326"/>
      <c r="G11" s="326"/>
      <c r="H11" s="352"/>
      <c r="I11" s="355"/>
      <c r="J11" s="352"/>
      <c r="K11" s="355"/>
      <c r="L11" s="352"/>
      <c r="M11" s="355"/>
      <c r="N11" s="352"/>
      <c r="O11" s="355"/>
      <c r="P11" s="404">
        <f t="shared" si="0"/>
        <v>0</v>
      </c>
      <c r="Q11" s="402">
        <f t="shared" si="0"/>
        <v>0</v>
      </c>
      <c r="R11" s="326"/>
      <c r="S11" s="326"/>
      <c r="T11" s="326"/>
      <c r="U11" s="326"/>
      <c r="V11" s="326"/>
    </row>
    <row r="12" spans="1:22" ht="15.75" x14ac:dyDescent="0.25">
      <c r="A12" s="602"/>
      <c r="B12" s="556"/>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x14ac:dyDescent="0.25">
      <c r="A13" s="602"/>
      <c r="B13" s="556"/>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x14ac:dyDescent="0.25">
      <c r="A14" s="602"/>
      <c r="B14" s="556"/>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x14ac:dyDescent="0.25">
      <c r="A15" s="602"/>
      <c r="B15" s="556"/>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x14ac:dyDescent="0.25">
      <c r="A16" s="602"/>
      <c r="B16" s="556"/>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x14ac:dyDescent="0.25">
      <c r="A17" s="602"/>
      <c r="B17" s="556"/>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x14ac:dyDescent="0.25">
      <c r="A18" s="602"/>
      <c r="B18" s="556"/>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x14ac:dyDescent="0.25">
      <c r="A19" s="602"/>
      <c r="B19" s="556"/>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75" x14ac:dyDescent="0.25">
      <c r="A20" s="603"/>
      <c r="B20" s="557"/>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5"/>
    </row>
    <row r="24" spans="1:22" x14ac:dyDescent="0.25">
      <c r="C24" s="465"/>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16" activePane="bottomLeft" state="frozen"/>
      <selection activeCell="R7" sqref="R7"/>
      <selection pane="bottomLeft" activeCell="A36" sqref="A36:G36"/>
    </sheetView>
  </sheetViews>
  <sheetFormatPr baseColWidth="10" defaultRowHeight="15" x14ac:dyDescent="0.2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09" t="s">
        <v>1344</v>
      </c>
      <c r="B1" s="609"/>
      <c r="C1" s="609"/>
      <c r="D1" s="609"/>
      <c r="E1" s="609"/>
      <c r="F1" s="609"/>
      <c r="G1" s="609"/>
      <c r="H1" s="609"/>
      <c r="I1" s="609"/>
      <c r="J1" s="609"/>
      <c r="K1" s="609"/>
      <c r="L1" s="609"/>
      <c r="M1" s="609"/>
      <c r="N1" s="609"/>
      <c r="O1" s="609"/>
      <c r="P1" s="609"/>
      <c r="Q1" s="609"/>
      <c r="R1" s="609"/>
      <c r="S1" s="609"/>
      <c r="T1" s="609"/>
      <c r="U1" s="609"/>
      <c r="V1" s="514" t="s">
        <v>1684</v>
      </c>
      <c r="W1" s="514" t="s">
        <v>1685</v>
      </c>
      <c r="X1" s="514" t="s">
        <v>1686</v>
      </c>
      <c r="Y1" s="514" t="s">
        <v>1687</v>
      </c>
      <c r="Z1" s="514" t="s">
        <v>1688</v>
      </c>
      <c r="AA1" s="514" t="s">
        <v>1689</v>
      </c>
      <c r="AB1" s="514" t="s">
        <v>1690</v>
      </c>
    </row>
    <row r="2" spans="1:28" x14ac:dyDescent="0.25">
      <c r="A2" s="610" t="s">
        <v>1421</v>
      </c>
      <c r="B2" s="610"/>
      <c r="C2" s="610"/>
      <c r="D2" s="610"/>
      <c r="E2" s="610"/>
      <c r="F2" s="610"/>
      <c r="G2" s="610"/>
      <c r="H2" s="610"/>
      <c r="I2" s="610"/>
      <c r="J2" s="610"/>
      <c r="K2" s="610"/>
      <c r="L2" s="610"/>
      <c r="M2" s="610"/>
      <c r="N2" s="610"/>
      <c r="O2" s="610"/>
      <c r="P2" s="610"/>
      <c r="Q2" s="610"/>
      <c r="R2" s="610"/>
      <c r="S2" s="610"/>
      <c r="T2" s="610"/>
      <c r="U2" s="610"/>
    </row>
    <row r="3" spans="1:28" ht="13.5" customHeight="1" x14ac:dyDescent="0.25">
      <c r="A3" s="313" t="s">
        <v>1422</v>
      </c>
      <c r="B3" s="314"/>
      <c r="C3" s="314"/>
      <c r="D3" s="314"/>
      <c r="E3" s="314"/>
      <c r="F3" s="314"/>
      <c r="G3" s="314"/>
      <c r="H3" s="314"/>
      <c r="I3" s="314"/>
      <c r="J3" s="314"/>
      <c r="K3" s="314"/>
      <c r="L3" s="314"/>
      <c r="M3" s="517" t="s">
        <v>1641</v>
      </c>
      <c r="N3" s="517" t="s">
        <v>1642</v>
      </c>
      <c r="O3" s="517" t="s">
        <v>1643</v>
      </c>
      <c r="P3" s="517" t="s">
        <v>1644</v>
      </c>
      <c r="Q3" s="314"/>
      <c r="R3" s="314"/>
      <c r="S3" s="314"/>
      <c r="T3" s="314"/>
      <c r="U3" s="314"/>
    </row>
    <row r="4" spans="1:28" ht="15" customHeight="1" x14ac:dyDescent="0.25">
      <c r="A4" s="552" t="s">
        <v>96</v>
      </c>
      <c r="B4" s="554" t="s">
        <v>110</v>
      </c>
      <c r="C4" s="564" t="s">
        <v>1530</v>
      </c>
      <c r="D4" s="564" t="s">
        <v>1531</v>
      </c>
      <c r="E4" s="564" t="s">
        <v>86</v>
      </c>
      <c r="F4" s="564" t="s">
        <v>391</v>
      </c>
      <c r="G4" s="564" t="s">
        <v>87</v>
      </c>
      <c r="H4" s="567" t="s">
        <v>99</v>
      </c>
      <c r="I4" s="569"/>
      <c r="J4" s="569"/>
      <c r="K4" s="569"/>
      <c r="L4" s="569"/>
      <c r="M4" s="569"/>
      <c r="N4" s="569"/>
      <c r="O4" s="568"/>
      <c r="P4" s="573" t="s">
        <v>100</v>
      </c>
      <c r="Q4" s="574"/>
      <c r="R4" s="554" t="s">
        <v>102</v>
      </c>
      <c r="S4" s="554" t="s">
        <v>109</v>
      </c>
      <c r="T4" s="554" t="s">
        <v>108</v>
      </c>
      <c r="U4" s="570" t="s">
        <v>88</v>
      </c>
    </row>
    <row r="5" spans="1:28" ht="15" customHeight="1" x14ac:dyDescent="0.25">
      <c r="A5" s="552"/>
      <c r="B5" s="552"/>
      <c r="C5" s="565"/>
      <c r="D5" s="565"/>
      <c r="E5" s="565"/>
      <c r="F5" s="565"/>
      <c r="G5" s="565"/>
      <c r="H5" s="567" t="s">
        <v>103</v>
      </c>
      <c r="I5" s="568"/>
      <c r="J5" s="567" t="s">
        <v>104</v>
      </c>
      <c r="K5" s="568"/>
      <c r="L5" s="567" t="s">
        <v>105</v>
      </c>
      <c r="M5" s="568"/>
      <c r="N5" s="567" t="s">
        <v>106</v>
      </c>
      <c r="O5" s="568"/>
      <c r="P5" s="575"/>
      <c r="Q5" s="576"/>
      <c r="R5" s="552"/>
      <c r="S5" s="552"/>
      <c r="T5" s="552"/>
      <c r="U5" s="571"/>
    </row>
    <row r="6" spans="1:28" ht="25.5" x14ac:dyDescent="0.25">
      <c r="A6" s="553"/>
      <c r="B6" s="553"/>
      <c r="C6" s="566"/>
      <c r="D6" s="566"/>
      <c r="E6" s="566"/>
      <c r="F6" s="566"/>
      <c r="G6" s="566"/>
      <c r="H6" s="441" t="s">
        <v>107</v>
      </c>
      <c r="I6" s="441" t="s">
        <v>12</v>
      </c>
      <c r="J6" s="441" t="s">
        <v>107</v>
      </c>
      <c r="K6" s="441" t="s">
        <v>12</v>
      </c>
      <c r="L6" s="441" t="s">
        <v>107</v>
      </c>
      <c r="M6" s="441" t="s">
        <v>12</v>
      </c>
      <c r="N6" s="441" t="s">
        <v>107</v>
      </c>
      <c r="O6" s="441" t="s">
        <v>12</v>
      </c>
      <c r="P6" s="441" t="s">
        <v>107</v>
      </c>
      <c r="Q6" s="441" t="s">
        <v>12</v>
      </c>
      <c r="R6" s="553"/>
      <c r="S6" s="553"/>
      <c r="T6" s="553"/>
      <c r="U6" s="572"/>
    </row>
    <row r="7" spans="1:28"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58" t="s">
        <v>1510</v>
      </c>
      <c r="B8" s="605" t="s">
        <v>1511</v>
      </c>
      <c r="C8" s="277"/>
      <c r="D8" s="277"/>
      <c r="E8" s="309"/>
      <c r="F8" s="309"/>
      <c r="G8" s="277"/>
      <c r="H8" s="363"/>
      <c r="I8" s="364"/>
      <c r="J8" s="277"/>
      <c r="K8" s="364"/>
      <c r="L8" s="277"/>
      <c r="M8" s="364"/>
      <c r="N8" s="277"/>
      <c r="O8" s="364"/>
      <c r="P8" s="401">
        <f t="shared" ref="P8:Q8" si="0">H8+J8+L8+N8</f>
        <v>0</v>
      </c>
      <c r="Q8" s="402">
        <f t="shared" si="0"/>
        <v>0</v>
      </c>
      <c r="R8" s="277"/>
      <c r="S8" s="277"/>
      <c r="T8" s="277"/>
      <c r="U8" s="277"/>
    </row>
    <row r="9" spans="1:28" s="366" customFormat="1" ht="15.75" x14ac:dyDescent="0.25">
      <c r="A9" s="559"/>
      <c r="B9" s="605"/>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x14ac:dyDescent="0.25">
      <c r="A10" s="559"/>
      <c r="B10" s="605"/>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x14ac:dyDescent="0.25">
      <c r="A11" s="559"/>
      <c r="B11" s="605"/>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x14ac:dyDescent="0.25">
      <c r="A12" s="559"/>
      <c r="B12" s="605"/>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x14ac:dyDescent="0.25">
      <c r="A13" s="559"/>
      <c r="B13" s="605"/>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x14ac:dyDescent="0.25">
      <c r="A14" s="559"/>
      <c r="B14" s="605"/>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x14ac:dyDescent="0.25">
      <c r="A15" s="559"/>
      <c r="B15" s="605"/>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x14ac:dyDescent="0.25">
      <c r="A16" s="559"/>
      <c r="B16" s="605"/>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x14ac:dyDescent="0.25">
      <c r="A17" s="559"/>
      <c r="B17" s="605"/>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x14ac:dyDescent="0.25">
      <c r="A18" s="559"/>
      <c r="B18" s="605"/>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x14ac:dyDescent="0.25">
      <c r="A19" s="559"/>
      <c r="B19" s="604" t="s">
        <v>1512</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x14ac:dyDescent="0.25">
      <c r="A20" s="559"/>
      <c r="B20" s="604"/>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x14ac:dyDescent="0.25">
      <c r="A21" s="559"/>
      <c r="B21" s="604"/>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x14ac:dyDescent="0.25">
      <c r="A22" s="559"/>
      <c r="B22" s="604"/>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x14ac:dyDescent="0.25">
      <c r="A23" s="559"/>
      <c r="B23" s="604"/>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x14ac:dyDescent="0.25">
      <c r="A24" s="559"/>
      <c r="B24" s="604"/>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x14ac:dyDescent="0.25">
      <c r="A25" s="559"/>
      <c r="B25" s="604"/>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x14ac:dyDescent="0.25">
      <c r="A26" s="559"/>
      <c r="B26" s="604"/>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x14ac:dyDescent="0.25">
      <c r="A27" s="559"/>
      <c r="B27" s="604"/>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x14ac:dyDescent="0.25">
      <c r="A28" s="559"/>
      <c r="B28" s="604"/>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x14ac:dyDescent="0.25">
      <c r="A29" s="559"/>
      <c r="B29" s="604"/>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x14ac:dyDescent="0.25">
      <c r="A30" s="559"/>
      <c r="B30" s="604" t="s">
        <v>1513</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x14ac:dyDescent="0.25">
      <c r="A31" s="559"/>
      <c r="B31" s="604"/>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x14ac:dyDescent="0.25">
      <c r="A32" s="559"/>
      <c r="B32" s="604"/>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x14ac:dyDescent="0.25">
      <c r="A33" s="559"/>
      <c r="B33" s="604"/>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x14ac:dyDescent="0.25">
      <c r="A34" s="559"/>
      <c r="B34" s="604"/>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x14ac:dyDescent="0.25">
      <c r="A35" s="559"/>
      <c r="B35" s="604"/>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x14ac:dyDescent="0.25">
      <c r="A36" s="606" t="s">
        <v>1345</v>
      </c>
      <c r="B36" s="607"/>
      <c r="C36" s="607"/>
      <c r="D36" s="607"/>
      <c r="E36" s="607"/>
      <c r="F36" s="607"/>
      <c r="G36" s="608"/>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5"/>
    </row>
    <row r="40" spans="1:21" x14ac:dyDescent="0.25">
      <c r="B40" s="465"/>
    </row>
    <row r="41" spans="1:21" x14ac:dyDescent="0.25">
      <c r="B41" s="465"/>
    </row>
    <row r="42" spans="1:21" x14ac:dyDescent="0.25">
      <c r="B42" s="465"/>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5"/>
  <sheetViews>
    <sheetView topLeftCell="E1" zoomScale="66" zoomScaleNormal="66" workbookViewId="0">
      <pane ySplit="8" topLeftCell="A15" activePane="bottomLeft" state="frozen"/>
      <selection activeCell="K7" sqref="K7"/>
      <selection pane="bottomLeft" activeCell="D23" sqref="D23"/>
    </sheetView>
  </sheetViews>
  <sheetFormatPr baseColWidth="10" defaultRowHeight="15" x14ac:dyDescent="0.25"/>
  <cols>
    <col min="1" max="1" width="35.7109375" customWidth="1"/>
    <col min="2" max="2" width="35.85546875" customWidth="1"/>
    <col min="3" max="3" width="27.42578125" customWidth="1"/>
    <col min="4" max="4" width="24.5703125" style="465" customWidth="1"/>
    <col min="5" max="5" width="24.5703125" customWidth="1"/>
    <col min="6" max="6" width="16.7109375" customWidth="1"/>
    <col min="7" max="7" width="25.42578125" customWidth="1"/>
    <col min="8" max="8" width="12" customWidth="1"/>
    <col min="9" max="9" width="11.5703125" style="233"/>
    <col min="10" max="10" width="15.28515625" customWidth="1"/>
    <col min="11" max="11" width="18.85546875" style="233" customWidth="1"/>
    <col min="13" max="13" width="15.42578125" style="233" customWidth="1"/>
    <col min="15" max="15" width="11.5703125" style="233"/>
    <col min="16" max="16" width="15.28515625" customWidth="1"/>
    <col min="17" max="17" width="18.28515625" style="233" customWidth="1"/>
    <col min="18" max="18" width="14.140625" hidden="1" customWidth="1"/>
    <col min="19" max="21" width="14.140625" customWidth="1"/>
    <col min="22" max="22" width="13.5703125" customWidth="1"/>
  </cols>
  <sheetData>
    <row r="1" spans="1:28" ht="24.75" customHeight="1" x14ac:dyDescent="0.25">
      <c r="B1" s="514" t="s">
        <v>1645</v>
      </c>
      <c r="C1" s="514" t="s">
        <v>1646</v>
      </c>
      <c r="D1" s="514" t="s">
        <v>1647</v>
      </c>
      <c r="E1" s="514" t="s">
        <v>1648</v>
      </c>
      <c r="F1" s="612" t="s">
        <v>1355</v>
      </c>
      <c r="G1" s="612"/>
      <c r="H1" s="612"/>
      <c r="I1" s="612"/>
      <c r="J1" s="612"/>
      <c r="K1" s="612"/>
      <c r="L1" s="612"/>
      <c r="M1" s="612"/>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x14ac:dyDescent="0.25">
      <c r="A3" s="318" t="s">
        <v>1423</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x14ac:dyDescent="0.25">
      <c r="A4" s="318" t="s">
        <v>1424</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00" t="s">
        <v>1425</v>
      </c>
      <c r="B5" s="613"/>
      <c r="C5" s="613"/>
      <c r="D5" s="613"/>
      <c r="E5" s="613"/>
      <c r="F5" s="613"/>
      <c r="G5" s="613"/>
      <c r="H5" s="613"/>
      <c r="I5" s="613"/>
      <c r="J5" s="613"/>
      <c r="K5" s="613"/>
      <c r="L5" s="613"/>
      <c r="M5" s="613"/>
      <c r="N5" s="613"/>
      <c r="O5" s="613"/>
      <c r="P5" s="613"/>
      <c r="Q5" s="613"/>
      <c r="R5" s="613"/>
      <c r="S5" s="613"/>
      <c r="T5" s="613"/>
      <c r="U5" s="613"/>
      <c r="V5" s="613"/>
    </row>
    <row r="6" spans="1:28" ht="15" customHeight="1" x14ac:dyDescent="0.25">
      <c r="A6" s="552" t="s">
        <v>96</v>
      </c>
      <c r="B6" s="554" t="s">
        <v>110</v>
      </c>
      <c r="C6" s="564" t="s">
        <v>1530</v>
      </c>
      <c r="D6" s="564" t="s">
        <v>1531</v>
      </c>
      <c r="E6" s="564" t="s">
        <v>86</v>
      </c>
      <c r="F6" s="564" t="s">
        <v>391</v>
      </c>
      <c r="G6" s="564" t="s">
        <v>87</v>
      </c>
      <c r="H6" s="567" t="s">
        <v>99</v>
      </c>
      <c r="I6" s="569"/>
      <c r="J6" s="569"/>
      <c r="K6" s="569"/>
      <c r="L6" s="569"/>
      <c r="M6" s="569"/>
      <c r="N6" s="569"/>
      <c r="O6" s="568"/>
      <c r="P6" s="573" t="s">
        <v>100</v>
      </c>
      <c r="Q6" s="574"/>
      <c r="R6" s="554" t="s">
        <v>101</v>
      </c>
      <c r="S6" s="554" t="s">
        <v>102</v>
      </c>
      <c r="T6" s="554" t="s">
        <v>109</v>
      </c>
      <c r="U6" s="554" t="s">
        <v>108</v>
      </c>
      <c r="V6" s="570" t="s">
        <v>88</v>
      </c>
    </row>
    <row r="7" spans="1:28" ht="15" customHeight="1" x14ac:dyDescent="0.25">
      <c r="A7" s="552"/>
      <c r="B7" s="552"/>
      <c r="C7" s="565"/>
      <c r="D7" s="565"/>
      <c r="E7" s="565"/>
      <c r="F7" s="565"/>
      <c r="G7" s="565"/>
      <c r="H7" s="567" t="s">
        <v>103</v>
      </c>
      <c r="I7" s="568"/>
      <c r="J7" s="567" t="s">
        <v>104</v>
      </c>
      <c r="K7" s="568"/>
      <c r="L7" s="567" t="s">
        <v>105</v>
      </c>
      <c r="M7" s="568"/>
      <c r="N7" s="567" t="s">
        <v>106</v>
      </c>
      <c r="O7" s="568"/>
      <c r="P7" s="575"/>
      <c r="Q7" s="576"/>
      <c r="R7" s="552"/>
      <c r="S7" s="552"/>
      <c r="T7" s="552"/>
      <c r="U7" s="552"/>
      <c r="V7" s="571"/>
    </row>
    <row r="8" spans="1:28" ht="25.5" x14ac:dyDescent="0.25">
      <c r="A8" s="553"/>
      <c r="B8" s="553"/>
      <c r="C8" s="566"/>
      <c r="D8" s="566"/>
      <c r="E8" s="566"/>
      <c r="F8" s="566"/>
      <c r="G8" s="566"/>
      <c r="H8" s="441" t="s">
        <v>107</v>
      </c>
      <c r="I8" s="441" t="s">
        <v>12</v>
      </c>
      <c r="J8" s="441" t="s">
        <v>107</v>
      </c>
      <c r="K8" s="441" t="s">
        <v>12</v>
      </c>
      <c r="L8" s="441" t="s">
        <v>107</v>
      </c>
      <c r="M8" s="441" t="s">
        <v>12</v>
      </c>
      <c r="N8" s="441" t="s">
        <v>107</v>
      </c>
      <c r="O8" s="441" t="s">
        <v>12</v>
      </c>
      <c r="P8" s="441" t="s">
        <v>107</v>
      </c>
      <c r="Q8" s="441" t="s">
        <v>12</v>
      </c>
      <c r="R8" s="553"/>
      <c r="S8" s="553"/>
      <c r="T8" s="553"/>
      <c r="U8" s="553"/>
      <c r="V8" s="572"/>
    </row>
    <row r="9" spans="1:28" s="366" customFormat="1" ht="15.75" x14ac:dyDescent="0.25">
      <c r="A9" s="442"/>
      <c r="B9" s="443"/>
      <c r="C9" s="444"/>
      <c r="D9" s="444"/>
      <c r="E9" s="444"/>
      <c r="F9" s="445"/>
      <c r="G9" s="444"/>
      <c r="H9" s="446"/>
      <c r="I9" s="446"/>
      <c r="J9" s="446"/>
      <c r="K9" s="446"/>
      <c r="L9" s="446"/>
      <c r="M9" s="446"/>
      <c r="N9" s="446"/>
      <c r="O9" s="446"/>
      <c r="P9" s="446"/>
      <c r="Q9" s="446"/>
      <c r="R9" s="447"/>
      <c r="S9" s="447"/>
      <c r="T9" s="447"/>
      <c r="U9" s="447"/>
      <c r="V9" s="448"/>
    </row>
    <row r="10" spans="1:28" ht="15.75" x14ac:dyDescent="0.25">
      <c r="A10" s="611" t="s">
        <v>1423</v>
      </c>
      <c r="B10" s="611" t="s">
        <v>1426</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x14ac:dyDescent="0.25">
      <c r="A11" s="611"/>
      <c r="B11" s="611"/>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x14ac:dyDescent="0.25">
      <c r="A12" s="611"/>
      <c r="B12" s="611"/>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x14ac:dyDescent="0.25">
      <c r="A13" s="611"/>
      <c r="B13" s="611"/>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x14ac:dyDescent="0.25">
      <c r="A14" s="611"/>
      <c r="B14" s="611"/>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x14ac:dyDescent="0.25">
      <c r="A15" s="611"/>
      <c r="B15" s="611"/>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x14ac:dyDescent="0.25">
      <c r="A16" s="611"/>
      <c r="B16" s="611"/>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87" customHeight="1" x14ac:dyDescent="0.25">
      <c r="A17" s="555" t="s">
        <v>1424</v>
      </c>
      <c r="B17" s="555" t="s">
        <v>116</v>
      </c>
      <c r="C17" s="326" t="s">
        <v>1647</v>
      </c>
      <c r="D17" s="326" t="s">
        <v>1694</v>
      </c>
      <c r="E17" s="326" t="s">
        <v>1693</v>
      </c>
      <c r="F17" s="326" t="s">
        <v>1781</v>
      </c>
      <c r="G17" s="326" t="s">
        <v>1761</v>
      </c>
      <c r="H17" s="356"/>
      <c r="I17" s="357"/>
      <c r="J17" s="356">
        <v>0.52</v>
      </c>
      <c r="K17" s="357">
        <v>540000</v>
      </c>
      <c r="L17" s="356">
        <v>0.48</v>
      </c>
      <c r="M17" s="357">
        <v>493500</v>
      </c>
      <c r="N17" s="356"/>
      <c r="O17" s="357"/>
      <c r="P17" s="404">
        <f t="shared" si="1"/>
        <v>1</v>
      </c>
      <c r="Q17" s="402">
        <f t="shared" si="2"/>
        <v>1033500</v>
      </c>
      <c r="R17" s="326"/>
      <c r="S17" s="326" t="s">
        <v>1735</v>
      </c>
      <c r="T17" s="528" t="s">
        <v>1736</v>
      </c>
      <c r="U17" s="528" t="s">
        <v>1713</v>
      </c>
      <c r="V17" s="326" t="s">
        <v>1699</v>
      </c>
    </row>
    <row r="18" spans="1:22" s="366" customFormat="1" ht="136.5" customHeight="1" x14ac:dyDescent="0.25">
      <c r="A18" s="556"/>
      <c r="B18" s="556"/>
      <c r="C18" s="326" t="s">
        <v>1647</v>
      </c>
      <c r="D18" s="326" t="s">
        <v>1739</v>
      </c>
      <c r="E18" s="326" t="s">
        <v>1695</v>
      </c>
      <c r="F18" s="326" t="s">
        <v>1783</v>
      </c>
      <c r="G18" s="326" t="s">
        <v>1762</v>
      </c>
      <c r="H18" s="356"/>
      <c r="I18" s="357"/>
      <c r="J18" s="356">
        <v>1</v>
      </c>
      <c r="K18" s="357">
        <v>58250</v>
      </c>
      <c r="L18" s="356"/>
      <c r="M18" s="357"/>
      <c r="N18" s="356"/>
      <c r="O18" s="357"/>
      <c r="P18" s="404">
        <f t="shared" si="1"/>
        <v>1</v>
      </c>
      <c r="Q18" s="402">
        <f t="shared" si="2"/>
        <v>58250</v>
      </c>
      <c r="R18" s="326"/>
      <c r="S18" s="326" t="s">
        <v>1737</v>
      </c>
      <c r="T18" s="326" t="s">
        <v>1738</v>
      </c>
      <c r="U18" s="326"/>
      <c r="V18" s="326" t="s">
        <v>1699</v>
      </c>
    </row>
    <row r="19" spans="1:22" s="366" customFormat="1" ht="15.75" x14ac:dyDescent="0.25">
      <c r="A19" s="556"/>
      <c r="B19" s="556"/>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x14ac:dyDescent="0.25">
      <c r="A20" s="556"/>
      <c r="B20" s="556"/>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x14ac:dyDescent="0.25">
      <c r="A21" s="556"/>
      <c r="B21" s="556"/>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x14ac:dyDescent="0.25">
      <c r="A22" s="557"/>
      <c r="B22" s="557"/>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x14ac:dyDescent="0.25">
      <c r="A23" s="611" t="s">
        <v>1760</v>
      </c>
      <c r="B23" s="555"/>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x14ac:dyDescent="0.25">
      <c r="A24" s="611"/>
      <c r="B24" s="556"/>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x14ac:dyDescent="0.25">
      <c r="A25" s="611"/>
      <c r="B25" s="556"/>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x14ac:dyDescent="0.25">
      <c r="A26" s="611"/>
      <c r="B26" s="556"/>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x14ac:dyDescent="0.25">
      <c r="A27" s="611"/>
      <c r="B27" s="556"/>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x14ac:dyDescent="0.25">
      <c r="A28" s="611"/>
      <c r="B28" s="557"/>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x14ac:dyDescent="0.25">
      <c r="A29" s="295"/>
      <c r="B29" s="296"/>
      <c r="C29" s="296"/>
      <c r="D29" s="296"/>
      <c r="E29" s="295" t="s">
        <v>1427</v>
      </c>
      <c r="F29" s="296"/>
      <c r="G29" s="297"/>
      <c r="H29" s="75">
        <f t="shared" ref="H29:Q29" si="3">SUM(H10:H28)</f>
        <v>0</v>
      </c>
      <c r="I29" s="235">
        <f t="shared" si="3"/>
        <v>0</v>
      </c>
      <c r="J29" s="75">
        <f t="shared" si="3"/>
        <v>1.52</v>
      </c>
      <c r="K29" s="235">
        <f t="shared" si="3"/>
        <v>598250</v>
      </c>
      <c r="L29" s="75">
        <f t="shared" si="3"/>
        <v>0.48</v>
      </c>
      <c r="M29" s="235">
        <f t="shared" si="3"/>
        <v>493500</v>
      </c>
      <c r="N29" s="75">
        <f t="shared" si="3"/>
        <v>0</v>
      </c>
      <c r="O29" s="235">
        <f t="shared" si="3"/>
        <v>0</v>
      </c>
      <c r="P29" s="235">
        <f t="shared" si="3"/>
        <v>2</v>
      </c>
      <c r="Q29" s="235">
        <f t="shared" si="3"/>
        <v>1091750</v>
      </c>
      <c r="R29" s="68"/>
      <c r="S29" s="68"/>
      <c r="T29" s="68"/>
      <c r="U29" s="68"/>
      <c r="V29" s="68"/>
    </row>
    <row r="32" spans="1:22" x14ac:dyDescent="0.25">
      <c r="C32" s="465"/>
    </row>
    <row r="33" spans="3:3" x14ac:dyDescent="0.25">
      <c r="C33" s="465"/>
    </row>
    <row r="34" spans="3:3" x14ac:dyDescent="0.25">
      <c r="C34" s="465"/>
    </row>
    <row r="35" spans="3:3" x14ac:dyDescent="0.25">
      <c r="C35" s="465"/>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rintOptions horizontalCentered="1"/>
  <pageMargins left="0.31496062992125984" right="0.31496062992125984" top="0.74803149606299213" bottom="0.74803149606299213" header="0.31496062992125984" footer="0.31496062992125984"/>
  <pageSetup paperSize="5" scale="37"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33" activePane="bottomLeft" state="frozen"/>
      <selection activeCell="K7" sqref="K7"/>
      <selection pane="bottomLeft" activeCell="D44" sqref="D44"/>
    </sheetView>
  </sheetViews>
  <sheetFormatPr baseColWidth="10" defaultColWidth="11.42578125" defaultRowHeight="15" x14ac:dyDescent="0.2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x14ac:dyDescent="0.25">
      <c r="A1" s="410"/>
      <c r="B1" s="410"/>
      <c r="C1" s="410"/>
      <c r="D1" s="410"/>
      <c r="E1" s="410"/>
      <c r="F1" s="614" t="s">
        <v>1472</v>
      </c>
      <c r="G1" s="614"/>
      <c r="H1" s="614"/>
      <c r="I1" s="614"/>
      <c r="J1" s="614"/>
      <c r="K1" s="614"/>
      <c r="L1" s="614"/>
      <c r="M1" s="614"/>
      <c r="N1" s="411"/>
      <c r="O1" s="465" t="s">
        <v>1649</v>
      </c>
      <c r="P1" s="465" t="s">
        <v>1650</v>
      </c>
      <c r="Q1" s="465" t="s">
        <v>1651</v>
      </c>
      <c r="R1" s="465" t="s">
        <v>1652</v>
      </c>
      <c r="S1" s="465" t="s">
        <v>1653</v>
      </c>
      <c r="T1" s="465" t="s">
        <v>1654</v>
      </c>
      <c r="U1" s="465" t="s">
        <v>1655</v>
      </c>
      <c r="V1" s="465" t="s">
        <v>1656</v>
      </c>
      <c r="W1" s="465" t="s">
        <v>1657</v>
      </c>
      <c r="X1" s="465" t="s">
        <v>1658</v>
      </c>
      <c r="Y1" s="465" t="s">
        <v>1659</v>
      </c>
      <c r="Z1" s="465" t="s">
        <v>1660</v>
      </c>
      <c r="AA1" s="465" t="s">
        <v>1661</v>
      </c>
      <c r="AB1" s="465" t="s">
        <v>1662</v>
      </c>
      <c r="AC1" s="465" t="s">
        <v>1663</v>
      </c>
      <c r="AD1" s="465" t="s">
        <v>1664</v>
      </c>
      <c r="AE1" s="465" t="s">
        <v>1665</v>
      </c>
      <c r="AF1" s="410"/>
      <c r="AG1" s="410"/>
      <c r="AH1" s="410"/>
      <c r="AI1" s="410"/>
      <c r="AJ1" s="410"/>
      <c r="AK1" s="410"/>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1478</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1489</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1479</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552" t="s">
        <v>96</v>
      </c>
      <c r="B6" s="554" t="s">
        <v>110</v>
      </c>
      <c r="C6" s="564" t="s">
        <v>1530</v>
      </c>
      <c r="D6" s="564" t="s">
        <v>1531</v>
      </c>
      <c r="E6" s="564" t="s">
        <v>86</v>
      </c>
      <c r="F6" s="564" t="s">
        <v>391</v>
      </c>
      <c r="G6" s="564" t="s">
        <v>87</v>
      </c>
      <c r="H6" s="567" t="s">
        <v>99</v>
      </c>
      <c r="I6" s="569"/>
      <c r="J6" s="569"/>
      <c r="K6" s="569"/>
      <c r="L6" s="569"/>
      <c r="M6" s="569"/>
      <c r="N6" s="569"/>
      <c r="O6" s="568"/>
      <c r="P6" s="573" t="s">
        <v>100</v>
      </c>
      <c r="Q6" s="574"/>
      <c r="R6" s="554" t="s">
        <v>102</v>
      </c>
      <c r="S6" s="554" t="s">
        <v>109</v>
      </c>
      <c r="T6" s="554" t="s">
        <v>108</v>
      </c>
      <c r="U6" s="570" t="s">
        <v>88</v>
      </c>
    </row>
    <row r="7" spans="1:42" ht="15" customHeight="1" x14ac:dyDescent="0.25">
      <c r="A7" s="552"/>
      <c r="B7" s="552"/>
      <c r="C7" s="565"/>
      <c r="D7" s="565"/>
      <c r="E7" s="565"/>
      <c r="F7" s="565"/>
      <c r="G7" s="565"/>
      <c r="H7" s="567" t="s">
        <v>103</v>
      </c>
      <c r="I7" s="568"/>
      <c r="J7" s="567" t="s">
        <v>104</v>
      </c>
      <c r="K7" s="568"/>
      <c r="L7" s="567" t="s">
        <v>105</v>
      </c>
      <c r="M7" s="568"/>
      <c r="N7" s="567" t="s">
        <v>106</v>
      </c>
      <c r="O7" s="568"/>
      <c r="P7" s="575"/>
      <c r="Q7" s="576"/>
      <c r="R7" s="552"/>
      <c r="S7" s="552"/>
      <c r="T7" s="552"/>
      <c r="U7" s="571"/>
    </row>
    <row r="8" spans="1:42" ht="25.5" x14ac:dyDescent="0.25">
      <c r="A8" s="553"/>
      <c r="B8" s="553"/>
      <c r="C8" s="566"/>
      <c r="D8" s="566"/>
      <c r="E8" s="566"/>
      <c r="F8" s="566"/>
      <c r="G8" s="566"/>
      <c r="H8" s="441" t="s">
        <v>107</v>
      </c>
      <c r="I8" s="441" t="s">
        <v>12</v>
      </c>
      <c r="J8" s="441" t="s">
        <v>107</v>
      </c>
      <c r="K8" s="441" t="s">
        <v>12</v>
      </c>
      <c r="L8" s="441" t="s">
        <v>107</v>
      </c>
      <c r="M8" s="441" t="s">
        <v>12</v>
      </c>
      <c r="N8" s="441" t="s">
        <v>107</v>
      </c>
      <c r="O8" s="441" t="s">
        <v>12</v>
      </c>
      <c r="P8" s="441" t="s">
        <v>107</v>
      </c>
      <c r="Q8" s="441" t="s">
        <v>12</v>
      </c>
      <c r="R8" s="553"/>
      <c r="S8" s="553"/>
      <c r="T8" s="553"/>
      <c r="U8" s="572"/>
    </row>
    <row r="9" spans="1:42" ht="15.75" x14ac:dyDescent="0.25">
      <c r="A9" s="442"/>
      <c r="B9" s="443"/>
      <c r="C9" s="444"/>
      <c r="D9" s="444"/>
      <c r="E9" s="444"/>
      <c r="F9" s="445"/>
      <c r="G9" s="444"/>
      <c r="H9" s="446"/>
      <c r="I9" s="446"/>
      <c r="J9" s="446"/>
      <c r="K9" s="446"/>
      <c r="L9" s="446"/>
      <c r="M9" s="446"/>
      <c r="N9" s="446"/>
      <c r="O9" s="446"/>
      <c r="P9" s="446"/>
      <c r="Q9" s="446"/>
      <c r="R9" s="447"/>
      <c r="S9" s="447"/>
      <c r="T9" s="447"/>
      <c r="U9" s="448"/>
    </row>
    <row r="10" spans="1:42" ht="15.75" customHeight="1" x14ac:dyDescent="0.25">
      <c r="A10" s="555" t="s">
        <v>1480</v>
      </c>
      <c r="B10" s="555" t="s">
        <v>1481</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x14ac:dyDescent="0.25">
      <c r="A11" s="556"/>
      <c r="B11" s="556"/>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x14ac:dyDescent="0.25">
      <c r="A12" s="556"/>
      <c r="B12" s="556"/>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x14ac:dyDescent="0.25">
      <c r="A13" s="556"/>
      <c r="B13" s="556"/>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x14ac:dyDescent="0.25">
      <c r="A14" s="556"/>
      <c r="B14" s="556"/>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x14ac:dyDescent="0.25">
      <c r="A15" s="556"/>
      <c r="B15" s="556"/>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x14ac:dyDescent="0.25">
      <c r="A16" s="556"/>
      <c r="B16" s="556"/>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x14ac:dyDescent="0.25">
      <c r="A17" s="556"/>
      <c r="B17" s="557"/>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x14ac:dyDescent="0.25">
      <c r="A18" s="556"/>
      <c r="B18" s="555" t="s">
        <v>1482</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x14ac:dyDescent="0.25">
      <c r="A19" s="556"/>
      <c r="B19" s="556"/>
      <c r="C19" s="326"/>
      <c r="D19" s="326"/>
      <c r="E19" s="326"/>
      <c r="F19" s="326"/>
      <c r="G19" s="326"/>
      <c r="H19" s="356"/>
      <c r="I19" s="357"/>
      <c r="J19" s="356"/>
      <c r="K19" s="357"/>
      <c r="L19" s="356"/>
      <c r="M19" s="357"/>
      <c r="N19" s="356"/>
      <c r="O19" s="357"/>
      <c r="P19" s="404"/>
      <c r="Q19" s="402"/>
      <c r="R19" s="326"/>
      <c r="S19" s="326"/>
      <c r="T19" s="326"/>
      <c r="U19" s="326"/>
    </row>
    <row r="20" spans="1:21" ht="15.75" x14ac:dyDescent="0.25">
      <c r="A20" s="556"/>
      <c r="B20" s="556"/>
      <c r="C20" s="326"/>
      <c r="D20" s="326"/>
      <c r="E20" s="326"/>
      <c r="F20" s="326"/>
      <c r="G20" s="326"/>
      <c r="H20" s="356"/>
      <c r="I20" s="357"/>
      <c r="J20" s="356"/>
      <c r="K20" s="357"/>
      <c r="L20" s="356"/>
      <c r="M20" s="357"/>
      <c r="N20" s="356"/>
      <c r="O20" s="357"/>
      <c r="P20" s="404"/>
      <c r="Q20" s="402"/>
      <c r="R20" s="326"/>
      <c r="S20" s="326"/>
      <c r="T20" s="326"/>
      <c r="U20" s="326"/>
    </row>
    <row r="21" spans="1:21" ht="15.75" x14ac:dyDescent="0.25">
      <c r="A21" s="556"/>
      <c r="B21" s="556"/>
      <c r="C21" s="326"/>
      <c r="D21" s="326"/>
      <c r="E21" s="326"/>
      <c r="F21" s="326"/>
      <c r="G21" s="326"/>
      <c r="H21" s="356"/>
      <c r="I21" s="357"/>
      <c r="J21" s="356"/>
      <c r="K21" s="357"/>
      <c r="L21" s="356"/>
      <c r="M21" s="357"/>
      <c r="N21" s="356"/>
      <c r="O21" s="357"/>
      <c r="P21" s="404"/>
      <c r="Q21" s="402"/>
      <c r="R21" s="326"/>
      <c r="S21" s="326"/>
      <c r="T21" s="326"/>
      <c r="U21" s="326"/>
    </row>
    <row r="22" spans="1:21" ht="15.75" x14ac:dyDescent="0.25">
      <c r="A22" s="556"/>
      <c r="B22" s="556"/>
      <c r="C22" s="326"/>
      <c r="D22" s="326"/>
      <c r="E22" s="326"/>
      <c r="F22" s="326"/>
      <c r="G22" s="326"/>
      <c r="H22" s="356"/>
      <c r="I22" s="357"/>
      <c r="J22" s="356"/>
      <c r="K22" s="357"/>
      <c r="L22" s="356"/>
      <c r="M22" s="357"/>
      <c r="N22" s="356"/>
      <c r="O22" s="357"/>
      <c r="P22" s="404"/>
      <c r="Q22" s="402"/>
      <c r="R22" s="326"/>
      <c r="S22" s="326"/>
      <c r="T22" s="326"/>
      <c r="U22" s="326"/>
    </row>
    <row r="23" spans="1:21" ht="15.75" x14ac:dyDescent="0.25">
      <c r="A23" s="556"/>
      <c r="B23" s="556"/>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x14ac:dyDescent="0.25">
      <c r="A24" s="556"/>
      <c r="B24" s="557"/>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x14ac:dyDescent="0.25">
      <c r="A25" s="556"/>
      <c r="B25" s="555" t="s">
        <v>1483</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x14ac:dyDescent="0.25">
      <c r="A26" s="556"/>
      <c r="B26" s="556"/>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x14ac:dyDescent="0.25">
      <c r="A27" s="556"/>
      <c r="B27" s="556"/>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x14ac:dyDescent="0.25">
      <c r="A28" s="556"/>
      <c r="B28" s="557"/>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x14ac:dyDescent="0.25">
      <c r="A29" s="556"/>
      <c r="B29" s="555" t="s">
        <v>1484</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x14ac:dyDescent="0.25">
      <c r="A30" s="556"/>
      <c r="B30" s="556"/>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x14ac:dyDescent="0.25">
      <c r="A31" s="556"/>
      <c r="B31" s="556"/>
      <c r="C31" s="326"/>
      <c r="D31" s="326"/>
      <c r="E31" s="326"/>
      <c r="F31" s="326"/>
      <c r="G31" s="326"/>
      <c r="H31" s="356"/>
      <c r="I31" s="357"/>
      <c r="J31" s="356"/>
      <c r="K31" s="357"/>
      <c r="L31" s="356"/>
      <c r="M31" s="357"/>
      <c r="N31" s="356"/>
      <c r="O31" s="357"/>
      <c r="P31" s="404"/>
      <c r="Q31" s="402"/>
      <c r="R31" s="326"/>
      <c r="S31" s="326"/>
      <c r="T31" s="326"/>
      <c r="U31" s="326"/>
    </row>
    <row r="32" spans="1:21" ht="15.75" x14ac:dyDescent="0.25">
      <c r="A32" s="556"/>
      <c r="B32" s="556"/>
      <c r="C32" s="326"/>
      <c r="D32" s="326"/>
      <c r="E32" s="326"/>
      <c r="F32" s="326"/>
      <c r="G32" s="326"/>
      <c r="H32" s="356"/>
      <c r="I32" s="357"/>
      <c r="J32" s="356"/>
      <c r="K32" s="357"/>
      <c r="L32" s="356"/>
      <c r="M32" s="357"/>
      <c r="N32" s="356"/>
      <c r="O32" s="357"/>
      <c r="P32" s="404"/>
      <c r="Q32" s="402"/>
      <c r="R32" s="326"/>
      <c r="S32" s="326"/>
      <c r="T32" s="326"/>
      <c r="U32" s="326"/>
    </row>
    <row r="33" spans="1:21" ht="15.75" x14ac:dyDescent="0.25">
      <c r="A33" s="556"/>
      <c r="B33" s="556"/>
      <c r="C33" s="326"/>
      <c r="D33" s="326"/>
      <c r="E33" s="326"/>
      <c r="F33" s="326"/>
      <c r="G33" s="326"/>
      <c r="H33" s="356"/>
      <c r="I33" s="357"/>
      <c r="J33" s="356"/>
      <c r="K33" s="357"/>
      <c r="L33" s="356"/>
      <c r="M33" s="357"/>
      <c r="N33" s="356"/>
      <c r="O33" s="357"/>
      <c r="P33" s="404"/>
      <c r="Q33" s="402"/>
      <c r="R33" s="326"/>
      <c r="S33" s="326"/>
      <c r="T33" s="326"/>
      <c r="U33" s="326"/>
    </row>
    <row r="34" spans="1:21" ht="15.75" x14ac:dyDescent="0.25">
      <c r="A34" s="556"/>
      <c r="B34" s="556"/>
      <c r="C34" s="326"/>
      <c r="D34" s="326"/>
      <c r="E34" s="326"/>
      <c r="F34" s="326"/>
      <c r="G34" s="326"/>
      <c r="H34" s="356"/>
      <c r="I34" s="357"/>
      <c r="J34" s="356"/>
      <c r="K34" s="357"/>
      <c r="L34" s="356"/>
      <c r="M34" s="357"/>
      <c r="N34" s="356"/>
      <c r="O34" s="357"/>
      <c r="P34" s="404"/>
      <c r="Q34" s="402"/>
      <c r="R34" s="326"/>
      <c r="S34" s="326"/>
      <c r="T34" s="326"/>
      <c r="U34" s="326"/>
    </row>
    <row r="35" spans="1:21" ht="15.75" x14ac:dyDescent="0.25">
      <c r="A35" s="556"/>
      <c r="B35" s="556"/>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x14ac:dyDescent="0.25">
      <c r="A36" s="556"/>
      <c r="B36" s="556"/>
      <c r="C36" s="326"/>
      <c r="D36" s="326"/>
      <c r="E36" s="326"/>
      <c r="F36" s="326"/>
      <c r="G36" s="326"/>
      <c r="H36" s="356"/>
      <c r="I36" s="357"/>
      <c r="J36" s="356"/>
      <c r="K36" s="357"/>
      <c r="L36" s="356"/>
      <c r="M36" s="357"/>
      <c r="N36" s="356"/>
      <c r="O36" s="357"/>
      <c r="P36" s="404"/>
      <c r="Q36" s="402"/>
      <c r="R36" s="326"/>
      <c r="S36" s="326"/>
      <c r="T36" s="326"/>
      <c r="U36" s="326"/>
    </row>
    <row r="37" spans="1:21" ht="15.75" x14ac:dyDescent="0.25">
      <c r="A37" s="556"/>
      <c r="B37" s="556"/>
      <c r="C37" s="326"/>
      <c r="D37" s="326"/>
      <c r="E37" s="326"/>
      <c r="F37" s="326"/>
      <c r="G37" s="326"/>
      <c r="H37" s="356"/>
      <c r="I37" s="357"/>
      <c r="J37" s="356"/>
      <c r="K37" s="357"/>
      <c r="L37" s="356"/>
      <c r="M37" s="357"/>
      <c r="N37" s="356"/>
      <c r="O37" s="357"/>
      <c r="P37" s="404"/>
      <c r="Q37" s="402"/>
      <c r="R37" s="326"/>
      <c r="S37" s="326"/>
      <c r="T37" s="326"/>
      <c r="U37" s="326"/>
    </row>
    <row r="38" spans="1:21" ht="15.75" x14ac:dyDescent="0.25">
      <c r="A38" s="556"/>
      <c r="B38" s="556"/>
      <c r="C38" s="326"/>
      <c r="D38" s="326"/>
      <c r="E38" s="326"/>
      <c r="F38" s="326"/>
      <c r="G38" s="326"/>
      <c r="H38" s="356"/>
      <c r="I38" s="357"/>
      <c r="J38" s="356"/>
      <c r="K38" s="357"/>
      <c r="L38" s="356"/>
      <c r="M38" s="357"/>
      <c r="N38" s="356"/>
      <c r="O38" s="357"/>
      <c r="P38" s="404"/>
      <c r="Q38" s="402"/>
      <c r="R38" s="326"/>
      <c r="S38" s="326"/>
      <c r="T38" s="326"/>
      <c r="U38" s="326"/>
    </row>
    <row r="39" spans="1:21" ht="15.75" x14ac:dyDescent="0.25">
      <c r="A39" s="556"/>
      <c r="B39" s="556"/>
      <c r="C39" s="326"/>
      <c r="D39" s="326"/>
      <c r="E39" s="326"/>
      <c r="F39" s="326"/>
      <c r="G39" s="326"/>
      <c r="H39" s="356"/>
      <c r="I39" s="357"/>
      <c r="J39" s="356"/>
      <c r="K39" s="357"/>
      <c r="L39" s="356"/>
      <c r="M39" s="357"/>
      <c r="N39" s="356"/>
      <c r="O39" s="357"/>
      <c r="P39" s="404"/>
      <c r="Q39" s="402"/>
      <c r="R39" s="326"/>
      <c r="S39" s="326"/>
      <c r="T39" s="326"/>
      <c r="U39" s="326"/>
    </row>
    <row r="40" spans="1:21" ht="15.75" x14ac:dyDescent="0.25">
      <c r="A40" s="557"/>
      <c r="B40" s="557"/>
      <c r="C40" s="326"/>
      <c r="D40" s="326"/>
      <c r="E40" s="326"/>
      <c r="F40" s="326"/>
      <c r="G40" s="326"/>
      <c r="H40" s="356"/>
      <c r="I40" s="357"/>
      <c r="J40" s="356"/>
      <c r="K40" s="357"/>
      <c r="L40" s="356"/>
      <c r="M40" s="357"/>
      <c r="N40" s="356"/>
      <c r="O40" s="357"/>
      <c r="P40" s="404"/>
      <c r="Q40" s="402"/>
      <c r="R40" s="326"/>
      <c r="S40" s="326"/>
      <c r="T40" s="326"/>
      <c r="U40" s="326"/>
    </row>
    <row r="41" spans="1:21" ht="15.75" x14ac:dyDescent="0.25">
      <c r="A41" s="555" t="s">
        <v>1485</v>
      </c>
      <c r="B41" s="555" t="s">
        <v>1486</v>
      </c>
      <c r="C41" s="326"/>
      <c r="D41" s="326"/>
      <c r="E41" s="326"/>
      <c r="F41" s="326"/>
      <c r="G41" s="326"/>
      <c r="H41" s="356"/>
      <c r="I41" s="357"/>
      <c r="J41" s="356"/>
      <c r="K41" s="357"/>
      <c r="L41" s="356"/>
      <c r="M41" s="357"/>
      <c r="N41" s="356"/>
      <c r="O41" s="357"/>
      <c r="P41" s="404"/>
      <c r="Q41" s="402"/>
      <c r="R41" s="326"/>
      <c r="S41" s="326"/>
      <c r="T41" s="326"/>
      <c r="U41" s="326"/>
    </row>
    <row r="42" spans="1:21" ht="15.75" x14ac:dyDescent="0.25">
      <c r="A42" s="556"/>
      <c r="B42" s="556"/>
      <c r="C42" s="326"/>
      <c r="D42" s="326"/>
      <c r="E42" s="326"/>
      <c r="F42" s="326"/>
      <c r="G42" s="326"/>
      <c r="H42" s="356"/>
      <c r="I42" s="357"/>
      <c r="J42" s="356"/>
      <c r="K42" s="357"/>
      <c r="L42" s="356"/>
      <c r="M42" s="357"/>
      <c r="N42" s="356"/>
      <c r="O42" s="357"/>
      <c r="P42" s="404"/>
      <c r="Q42" s="402"/>
      <c r="R42" s="326"/>
      <c r="S42" s="326"/>
      <c r="T42" s="326"/>
      <c r="U42" s="326"/>
    </row>
    <row r="43" spans="1:21" ht="15.75" x14ac:dyDescent="0.25">
      <c r="A43" s="556"/>
      <c r="B43" s="556"/>
      <c r="C43" s="326"/>
      <c r="D43" s="326"/>
      <c r="E43" s="326"/>
      <c r="F43" s="326"/>
      <c r="G43" s="326"/>
      <c r="H43" s="356"/>
      <c r="I43" s="357"/>
      <c r="J43" s="356"/>
      <c r="K43" s="357"/>
      <c r="L43" s="356"/>
      <c r="M43" s="357"/>
      <c r="N43" s="356"/>
      <c r="O43" s="357"/>
      <c r="P43" s="404"/>
      <c r="Q43" s="402"/>
      <c r="R43" s="326"/>
      <c r="S43" s="326"/>
      <c r="T43" s="326"/>
      <c r="U43" s="326"/>
    </row>
    <row r="44" spans="1:21" ht="15.75" x14ac:dyDescent="0.25">
      <c r="A44" s="556"/>
      <c r="B44" s="556"/>
      <c r="C44" s="326"/>
      <c r="D44" s="326"/>
      <c r="E44" s="326"/>
      <c r="F44" s="326"/>
      <c r="G44" s="326"/>
      <c r="H44" s="356"/>
      <c r="I44" s="357"/>
      <c r="J44" s="356"/>
      <c r="K44" s="357"/>
      <c r="L44" s="356"/>
      <c r="M44" s="357"/>
      <c r="N44" s="356"/>
      <c r="O44" s="357"/>
      <c r="P44" s="404"/>
      <c r="Q44" s="402"/>
      <c r="R44" s="326"/>
      <c r="S44" s="326"/>
      <c r="T44" s="326"/>
      <c r="U44" s="326"/>
    </row>
    <row r="45" spans="1:21" ht="15.75" x14ac:dyDescent="0.25">
      <c r="A45" s="556"/>
      <c r="B45" s="556"/>
      <c r="C45" s="326"/>
      <c r="D45" s="326"/>
      <c r="E45" s="326"/>
      <c r="F45" s="326"/>
      <c r="G45" s="326"/>
      <c r="H45" s="356"/>
      <c r="I45" s="357"/>
      <c r="J45" s="356"/>
      <c r="K45" s="357"/>
      <c r="L45" s="356"/>
      <c r="M45" s="357"/>
      <c r="N45" s="356"/>
      <c r="O45" s="357"/>
      <c r="P45" s="404"/>
      <c r="Q45" s="402"/>
      <c r="R45" s="326"/>
      <c r="S45" s="326"/>
      <c r="T45" s="326"/>
      <c r="U45" s="326"/>
    </row>
    <row r="46" spans="1:21" ht="15.75" x14ac:dyDescent="0.25">
      <c r="A46" s="556"/>
      <c r="B46" s="556"/>
      <c r="C46" s="326"/>
      <c r="D46" s="326"/>
      <c r="E46" s="326"/>
      <c r="F46" s="326"/>
      <c r="G46" s="326"/>
      <c r="H46" s="356"/>
      <c r="I46" s="357"/>
      <c r="J46" s="356"/>
      <c r="K46" s="357"/>
      <c r="L46" s="356"/>
      <c r="M46" s="357"/>
      <c r="N46" s="356"/>
      <c r="O46" s="357"/>
      <c r="P46" s="404"/>
      <c r="Q46" s="402"/>
      <c r="R46" s="326"/>
      <c r="S46" s="326"/>
      <c r="T46" s="326"/>
      <c r="U46" s="326"/>
    </row>
    <row r="47" spans="1:21" ht="15.75" x14ac:dyDescent="0.25">
      <c r="A47" s="556"/>
      <c r="B47" s="556"/>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x14ac:dyDescent="0.25">
      <c r="A48" s="556"/>
      <c r="B48" s="556"/>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x14ac:dyDescent="0.25">
      <c r="A49" s="556"/>
      <c r="B49" s="557"/>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x14ac:dyDescent="0.25">
      <c r="A50" s="556"/>
      <c r="B50" s="555" t="s">
        <v>1487</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x14ac:dyDescent="0.25">
      <c r="A51" s="556"/>
      <c r="B51" s="556"/>
      <c r="C51" s="326"/>
      <c r="D51" s="326"/>
      <c r="E51" s="326"/>
      <c r="F51" s="326"/>
      <c r="G51" s="326"/>
      <c r="H51" s="356"/>
      <c r="I51" s="357"/>
      <c r="J51" s="356"/>
      <c r="K51" s="357"/>
      <c r="L51" s="356"/>
      <c r="M51" s="357"/>
      <c r="N51" s="356"/>
      <c r="O51" s="357"/>
      <c r="P51" s="404"/>
      <c r="Q51" s="402"/>
      <c r="R51" s="326"/>
      <c r="S51" s="326"/>
      <c r="T51" s="326"/>
      <c r="U51" s="326"/>
    </row>
    <row r="52" spans="1:21" ht="15.75" x14ac:dyDescent="0.25">
      <c r="A52" s="556"/>
      <c r="B52" s="556"/>
      <c r="C52" s="326"/>
      <c r="D52" s="326"/>
      <c r="E52" s="326"/>
      <c r="F52" s="326"/>
      <c r="G52" s="326"/>
      <c r="H52" s="356"/>
      <c r="I52" s="357"/>
      <c r="J52" s="356"/>
      <c r="K52" s="357"/>
      <c r="L52" s="356"/>
      <c r="M52" s="357"/>
      <c r="N52" s="356"/>
      <c r="O52" s="357"/>
      <c r="P52" s="404"/>
      <c r="Q52" s="402"/>
      <c r="R52" s="326"/>
      <c r="S52" s="326"/>
      <c r="T52" s="326"/>
      <c r="U52" s="326"/>
    </row>
    <row r="53" spans="1:21" ht="15.75" x14ac:dyDescent="0.25">
      <c r="A53" s="556"/>
      <c r="B53" s="556"/>
      <c r="C53" s="326"/>
      <c r="D53" s="326"/>
      <c r="E53" s="326"/>
      <c r="F53" s="326"/>
      <c r="G53" s="326"/>
      <c r="H53" s="356"/>
      <c r="I53" s="357"/>
      <c r="J53" s="356"/>
      <c r="K53" s="357"/>
      <c r="L53" s="356"/>
      <c r="M53" s="357"/>
      <c r="N53" s="356"/>
      <c r="O53" s="357"/>
      <c r="P53" s="404"/>
      <c r="Q53" s="402"/>
      <c r="R53" s="326"/>
      <c r="S53" s="326"/>
      <c r="T53" s="326"/>
      <c r="U53" s="326"/>
    </row>
    <row r="54" spans="1:21" ht="15.75" x14ac:dyDescent="0.25">
      <c r="A54" s="556"/>
      <c r="B54" s="556"/>
      <c r="C54" s="326"/>
      <c r="D54" s="326"/>
      <c r="E54" s="326"/>
      <c r="F54" s="326"/>
      <c r="G54" s="326"/>
      <c r="H54" s="356"/>
      <c r="I54" s="357"/>
      <c r="J54" s="356"/>
      <c r="K54" s="357"/>
      <c r="L54" s="356"/>
      <c r="M54" s="357"/>
      <c r="N54" s="356"/>
      <c r="O54" s="357"/>
      <c r="P54" s="404"/>
      <c r="Q54" s="402"/>
      <c r="R54" s="326"/>
      <c r="S54" s="326"/>
      <c r="T54" s="326"/>
      <c r="U54" s="326"/>
    </row>
    <row r="55" spans="1:21" ht="15.75" x14ac:dyDescent="0.25">
      <c r="A55" s="556"/>
      <c r="B55" s="556"/>
      <c r="C55" s="326"/>
      <c r="D55" s="326"/>
      <c r="E55" s="326"/>
      <c r="F55" s="326"/>
      <c r="G55" s="326"/>
      <c r="H55" s="356"/>
      <c r="I55" s="357"/>
      <c r="J55" s="356"/>
      <c r="K55" s="357"/>
      <c r="L55" s="356"/>
      <c r="M55" s="357"/>
      <c r="N55" s="356"/>
      <c r="O55" s="357"/>
      <c r="P55" s="404"/>
      <c r="Q55" s="402"/>
      <c r="R55" s="326"/>
      <c r="S55" s="326"/>
      <c r="T55" s="326"/>
      <c r="U55" s="326"/>
    </row>
    <row r="56" spans="1:21" ht="15.75" x14ac:dyDescent="0.25">
      <c r="A56" s="556"/>
      <c r="B56" s="556"/>
      <c r="C56" s="326"/>
      <c r="D56" s="326"/>
      <c r="E56" s="326"/>
      <c r="F56" s="326"/>
      <c r="G56" s="326"/>
      <c r="H56" s="356"/>
      <c r="I56" s="357"/>
      <c r="J56" s="356"/>
      <c r="K56" s="357"/>
      <c r="L56" s="356"/>
      <c r="M56" s="357"/>
      <c r="N56" s="356"/>
      <c r="O56" s="357"/>
      <c r="P56" s="404"/>
      <c r="Q56" s="402"/>
      <c r="R56" s="326"/>
      <c r="S56" s="326"/>
      <c r="T56" s="326"/>
      <c r="U56" s="326"/>
    </row>
    <row r="57" spans="1:21" ht="15.75" x14ac:dyDescent="0.25">
      <c r="A57" s="556"/>
      <c r="B57" s="556"/>
      <c r="C57" s="326"/>
      <c r="D57" s="326"/>
      <c r="E57" s="326"/>
      <c r="F57" s="326"/>
      <c r="G57" s="326"/>
      <c r="H57" s="356"/>
      <c r="I57" s="357"/>
      <c r="J57" s="356"/>
      <c r="K57" s="357"/>
      <c r="L57" s="356"/>
      <c r="M57" s="357"/>
      <c r="N57" s="356"/>
      <c r="O57" s="357"/>
      <c r="P57" s="404"/>
      <c r="Q57" s="402"/>
      <c r="R57" s="326"/>
      <c r="S57" s="326"/>
      <c r="T57" s="326"/>
      <c r="U57" s="326"/>
    </row>
    <row r="58" spans="1:21" ht="15.75" x14ac:dyDescent="0.25">
      <c r="A58" s="556"/>
      <c r="B58" s="556"/>
      <c r="C58" s="326"/>
      <c r="D58" s="326"/>
      <c r="E58" s="326"/>
      <c r="F58" s="326"/>
      <c r="G58" s="326"/>
      <c r="H58" s="356"/>
      <c r="I58" s="357"/>
      <c r="J58" s="356"/>
      <c r="K58" s="357"/>
      <c r="L58" s="356"/>
      <c r="M58" s="357"/>
      <c r="N58" s="356"/>
      <c r="O58" s="357"/>
      <c r="P58" s="404"/>
      <c r="Q58" s="402"/>
      <c r="R58" s="326"/>
      <c r="S58" s="326"/>
      <c r="T58" s="326"/>
      <c r="U58" s="326"/>
    </row>
    <row r="59" spans="1:21" ht="15.75" x14ac:dyDescent="0.25">
      <c r="A59" s="556"/>
      <c r="B59" s="556"/>
      <c r="C59" s="326"/>
      <c r="D59" s="326"/>
      <c r="E59" s="326"/>
      <c r="F59" s="326"/>
      <c r="G59" s="326"/>
      <c r="H59" s="356"/>
      <c r="I59" s="357"/>
      <c r="J59" s="356"/>
      <c r="K59" s="357"/>
      <c r="L59" s="356"/>
      <c r="M59" s="357"/>
      <c r="N59" s="356"/>
      <c r="O59" s="357"/>
      <c r="P59" s="404"/>
      <c r="Q59" s="402"/>
      <c r="R59" s="326"/>
      <c r="S59" s="326"/>
      <c r="T59" s="326"/>
      <c r="U59" s="326"/>
    </row>
    <row r="60" spans="1:21" ht="15.75" x14ac:dyDescent="0.25">
      <c r="A60" s="556"/>
      <c r="B60" s="556"/>
      <c r="C60" s="326"/>
      <c r="D60" s="326"/>
      <c r="E60" s="326"/>
      <c r="F60" s="326"/>
      <c r="G60" s="326"/>
      <c r="H60" s="356"/>
      <c r="I60" s="357"/>
      <c r="J60" s="356"/>
      <c r="K60" s="357"/>
      <c r="L60" s="356"/>
      <c r="M60" s="357"/>
      <c r="N60" s="356"/>
      <c r="O60" s="357"/>
      <c r="P60" s="404"/>
      <c r="Q60" s="402"/>
      <c r="R60" s="326"/>
      <c r="S60" s="326"/>
      <c r="T60" s="326"/>
      <c r="U60" s="326"/>
    </row>
    <row r="61" spans="1:21" ht="15.75" x14ac:dyDescent="0.25">
      <c r="A61" s="556"/>
      <c r="B61" s="556"/>
      <c r="C61" s="326"/>
      <c r="D61" s="326"/>
      <c r="E61" s="326"/>
      <c r="F61" s="326"/>
      <c r="G61" s="326"/>
      <c r="H61" s="356"/>
      <c r="I61" s="357"/>
      <c r="J61" s="356"/>
      <c r="K61" s="357"/>
      <c r="L61" s="356"/>
      <c r="M61" s="357"/>
      <c r="N61" s="356"/>
      <c r="O61" s="357"/>
      <c r="P61" s="404"/>
      <c r="Q61" s="402"/>
      <c r="R61" s="326"/>
      <c r="S61" s="326"/>
      <c r="T61" s="326"/>
      <c r="U61" s="326"/>
    </row>
    <row r="62" spans="1:21" ht="15.75" x14ac:dyDescent="0.25">
      <c r="A62" s="557"/>
      <c r="B62" s="557"/>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x14ac:dyDescent="0.25">
      <c r="A63" s="555" t="s">
        <v>1488</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x14ac:dyDescent="0.25">
      <c r="A64" s="556"/>
      <c r="B64" s="415"/>
      <c r="C64" s="326"/>
      <c r="D64" s="326"/>
      <c r="E64" s="326"/>
      <c r="F64" s="326"/>
      <c r="G64" s="326"/>
      <c r="H64" s="356"/>
      <c r="I64" s="357"/>
      <c r="J64" s="356"/>
      <c r="K64" s="357"/>
      <c r="L64" s="356"/>
      <c r="M64" s="357"/>
      <c r="N64" s="356"/>
      <c r="O64" s="357"/>
      <c r="P64" s="404"/>
      <c r="Q64" s="402"/>
      <c r="R64" s="326"/>
      <c r="S64" s="326"/>
      <c r="T64" s="326"/>
      <c r="U64" s="326"/>
    </row>
    <row r="65" spans="1:21" ht="15.75" x14ac:dyDescent="0.25">
      <c r="A65" s="556"/>
      <c r="B65" s="415"/>
      <c r="C65" s="326"/>
      <c r="D65" s="326"/>
      <c r="E65" s="326"/>
      <c r="F65" s="326"/>
      <c r="G65" s="326"/>
      <c r="H65" s="356"/>
      <c r="I65" s="357"/>
      <c r="J65" s="356"/>
      <c r="K65" s="357"/>
      <c r="L65" s="356"/>
      <c r="M65" s="357"/>
      <c r="N65" s="356"/>
      <c r="O65" s="357"/>
      <c r="P65" s="404"/>
      <c r="Q65" s="402"/>
      <c r="R65" s="326"/>
      <c r="S65" s="326"/>
      <c r="T65" s="326"/>
      <c r="U65" s="326"/>
    </row>
    <row r="66" spans="1:21" ht="15.75" x14ac:dyDescent="0.25">
      <c r="A66" s="556"/>
      <c r="B66" s="415"/>
      <c r="C66" s="326"/>
      <c r="D66" s="326"/>
      <c r="E66" s="326"/>
      <c r="F66" s="326"/>
      <c r="G66" s="326"/>
      <c r="H66" s="356"/>
      <c r="I66" s="357"/>
      <c r="J66" s="356"/>
      <c r="K66" s="357"/>
      <c r="L66" s="356"/>
      <c r="M66" s="357"/>
      <c r="N66" s="356"/>
      <c r="O66" s="357"/>
      <c r="P66" s="404"/>
      <c r="Q66" s="402"/>
      <c r="R66" s="326"/>
      <c r="S66" s="326"/>
      <c r="T66" s="326"/>
      <c r="U66" s="326"/>
    </row>
    <row r="67" spans="1:21" ht="15.75" x14ac:dyDescent="0.25">
      <c r="A67" s="556"/>
      <c r="B67" s="415"/>
      <c r="C67" s="326"/>
      <c r="D67" s="326"/>
      <c r="E67" s="326"/>
      <c r="F67" s="326"/>
      <c r="G67" s="326"/>
      <c r="H67" s="356"/>
      <c r="I67" s="357"/>
      <c r="J67" s="356"/>
      <c r="K67" s="357"/>
      <c r="L67" s="356"/>
      <c r="M67" s="357"/>
      <c r="N67" s="356"/>
      <c r="O67" s="357"/>
      <c r="P67" s="404"/>
      <c r="Q67" s="402"/>
      <c r="R67" s="326"/>
      <c r="S67" s="326"/>
      <c r="T67" s="326"/>
      <c r="U67" s="326"/>
    </row>
    <row r="68" spans="1:21" ht="15.75" x14ac:dyDescent="0.25">
      <c r="A68" s="556"/>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x14ac:dyDescent="0.25">
      <c r="A69" s="557"/>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x14ac:dyDescent="0.25">
      <c r="A70" s="295"/>
      <c r="B70" s="296"/>
      <c r="C70" s="296"/>
      <c r="D70" s="296"/>
      <c r="E70" s="295" t="s">
        <v>1473</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5"/>
    </row>
    <row r="78" spans="1:21" x14ac:dyDescent="0.25">
      <c r="C78" s="465"/>
    </row>
    <row r="79" spans="1:21" x14ac:dyDescent="0.25">
      <c r="C79" s="465"/>
    </row>
    <row r="80" spans="1:21" x14ac:dyDescent="0.25">
      <c r="C80" s="465"/>
    </row>
    <row r="81" spans="3:3" x14ac:dyDescent="0.25">
      <c r="C81" s="465"/>
    </row>
    <row r="82" spans="3:3" x14ac:dyDescent="0.25">
      <c r="C82" s="465"/>
    </row>
    <row r="83" spans="3:3" x14ac:dyDescent="0.25">
      <c r="C83" s="465"/>
    </row>
    <row r="84" spans="3:3" x14ac:dyDescent="0.25">
      <c r="C84" s="465"/>
    </row>
    <row r="85" spans="3:3" x14ac:dyDescent="0.25">
      <c r="C85" s="465"/>
    </row>
    <row r="86" spans="3:3" x14ac:dyDescent="0.25">
      <c r="C86" s="465"/>
    </row>
    <row r="87" spans="3:3" x14ac:dyDescent="0.25">
      <c r="C87" s="465"/>
    </row>
    <row r="88" spans="3:3" x14ac:dyDescent="0.25">
      <c r="C88" s="465"/>
    </row>
    <row r="89" spans="3:3" x14ac:dyDescent="0.25">
      <c r="C89" s="465"/>
    </row>
    <row r="90" spans="3:3" x14ac:dyDescent="0.25">
      <c r="C90" s="465"/>
    </row>
    <row r="91" spans="3:3" x14ac:dyDescent="0.25">
      <c r="C91" s="465"/>
    </row>
    <row r="92" spans="3:3" x14ac:dyDescent="0.25">
      <c r="C92" s="465"/>
    </row>
    <row r="93" spans="3:3" x14ac:dyDescent="0.25">
      <c r="C93" s="465"/>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C19" sqref="C19"/>
    </sheetView>
  </sheetViews>
  <sheetFormatPr baseColWidth="10" defaultColWidth="11.42578125" defaultRowHeight="15" x14ac:dyDescent="0.25"/>
  <cols>
    <col min="1" max="1" width="35.7109375" style="465" customWidth="1"/>
    <col min="2" max="2" width="35.85546875" style="465" customWidth="1"/>
    <col min="3"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x14ac:dyDescent="0.25">
      <c r="A1" s="410"/>
      <c r="B1" s="410"/>
      <c r="C1" s="410"/>
      <c r="D1" s="410"/>
      <c r="E1" s="410"/>
      <c r="F1" s="614" t="s">
        <v>1504</v>
      </c>
      <c r="G1" s="614"/>
      <c r="H1" s="614"/>
      <c r="I1" s="614"/>
      <c r="J1" s="614"/>
      <c r="K1" s="614"/>
      <c r="L1" s="614"/>
      <c r="M1" s="614"/>
      <c r="N1" s="411"/>
      <c r="O1" s="411"/>
      <c r="P1" s="514" t="s">
        <v>1666</v>
      </c>
      <c r="Q1" s="514" t="s">
        <v>1667</v>
      </c>
      <c r="R1" s="514" t="s">
        <v>1668</v>
      </c>
      <c r="S1" s="514" t="s">
        <v>1669</v>
      </c>
      <c r="T1" s="514" t="s">
        <v>1670</v>
      </c>
      <c r="U1" s="514" t="s">
        <v>1671</v>
      </c>
      <c r="V1" s="514" t="s">
        <v>1672</v>
      </c>
      <c r="W1" s="514" t="s">
        <v>1673</v>
      </c>
      <c r="X1" s="514" t="s">
        <v>1674</v>
      </c>
      <c r="Y1" s="514" t="s">
        <v>1675</v>
      </c>
      <c r="Z1" s="514" t="s">
        <v>1676</v>
      </c>
      <c r="AA1" s="514" t="s">
        <v>1677</v>
      </c>
      <c r="AB1" s="514" t="s">
        <v>1678</v>
      </c>
      <c r="AC1" s="514" t="s">
        <v>1679</v>
      </c>
      <c r="AD1" s="514" t="s">
        <v>1680</v>
      </c>
      <c r="AE1" s="518"/>
      <c r="AF1" s="518"/>
      <c r="AG1" s="518"/>
      <c r="AH1" s="518"/>
      <c r="AI1" s="518"/>
      <c r="AJ1" s="518"/>
      <c r="AK1" s="518"/>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1500</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1501</v>
      </c>
      <c r="H4" s="411"/>
      <c r="I4" s="412"/>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1502</v>
      </c>
      <c r="H5" s="411"/>
      <c r="I5" s="412"/>
      <c r="J5" s="411"/>
      <c r="K5" s="411"/>
      <c r="L5" s="411"/>
      <c r="M5" s="411"/>
      <c r="N5" s="411"/>
      <c r="O5" s="411"/>
      <c r="P5" s="411"/>
      <c r="Q5" s="411"/>
      <c r="R5" s="411"/>
      <c r="S5" s="411"/>
      <c r="T5" s="411"/>
      <c r="U5" s="411"/>
      <c r="V5" s="411"/>
      <c r="W5" s="411"/>
      <c r="X5" s="411"/>
      <c r="Y5" s="411"/>
      <c r="Z5" s="411"/>
      <c r="AA5" s="411"/>
    </row>
    <row r="6" spans="1:42" s="410" customFormat="1" x14ac:dyDescent="0.25">
      <c r="A6" s="414" t="s">
        <v>1503</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552" t="s">
        <v>96</v>
      </c>
      <c r="B7" s="554" t="s">
        <v>110</v>
      </c>
      <c r="C7" s="564" t="s">
        <v>1530</v>
      </c>
      <c r="D7" s="564" t="s">
        <v>1531</v>
      </c>
      <c r="E7" s="564" t="s">
        <v>86</v>
      </c>
      <c r="F7" s="564" t="s">
        <v>391</v>
      </c>
      <c r="G7" s="564" t="s">
        <v>87</v>
      </c>
      <c r="H7" s="567" t="s">
        <v>99</v>
      </c>
      <c r="I7" s="569"/>
      <c r="J7" s="569"/>
      <c r="K7" s="569"/>
      <c r="L7" s="569"/>
      <c r="M7" s="569"/>
      <c r="N7" s="569"/>
      <c r="O7" s="568"/>
      <c r="P7" s="573" t="s">
        <v>100</v>
      </c>
      <c r="Q7" s="574"/>
      <c r="R7" s="554" t="s">
        <v>102</v>
      </c>
      <c r="S7" s="554" t="s">
        <v>109</v>
      </c>
      <c r="T7" s="554" t="s">
        <v>108</v>
      </c>
      <c r="U7" s="570" t="s">
        <v>88</v>
      </c>
    </row>
    <row r="8" spans="1:42" ht="15" customHeight="1" x14ac:dyDescent="0.25">
      <c r="A8" s="552"/>
      <c r="B8" s="552"/>
      <c r="C8" s="565"/>
      <c r="D8" s="565"/>
      <c r="E8" s="565"/>
      <c r="F8" s="565"/>
      <c r="G8" s="565"/>
      <c r="H8" s="567" t="s">
        <v>103</v>
      </c>
      <c r="I8" s="568"/>
      <c r="J8" s="567" t="s">
        <v>104</v>
      </c>
      <c r="K8" s="568"/>
      <c r="L8" s="567" t="s">
        <v>105</v>
      </c>
      <c r="M8" s="568"/>
      <c r="N8" s="567" t="s">
        <v>106</v>
      </c>
      <c r="O8" s="568"/>
      <c r="P8" s="575"/>
      <c r="Q8" s="576"/>
      <c r="R8" s="552"/>
      <c r="S8" s="552"/>
      <c r="T8" s="552"/>
      <c r="U8" s="571"/>
    </row>
    <row r="9" spans="1:42" ht="25.5" x14ac:dyDescent="0.25">
      <c r="A9" s="553"/>
      <c r="B9" s="553"/>
      <c r="C9" s="566"/>
      <c r="D9" s="566"/>
      <c r="E9" s="566"/>
      <c r="F9" s="566"/>
      <c r="G9" s="566"/>
      <c r="H9" s="441" t="s">
        <v>107</v>
      </c>
      <c r="I9" s="441" t="s">
        <v>12</v>
      </c>
      <c r="J9" s="441" t="s">
        <v>107</v>
      </c>
      <c r="K9" s="441" t="s">
        <v>12</v>
      </c>
      <c r="L9" s="441" t="s">
        <v>107</v>
      </c>
      <c r="M9" s="441" t="s">
        <v>12</v>
      </c>
      <c r="N9" s="441" t="s">
        <v>107</v>
      </c>
      <c r="O9" s="441" t="s">
        <v>12</v>
      </c>
      <c r="P9" s="441" t="s">
        <v>107</v>
      </c>
      <c r="Q9" s="441" t="s">
        <v>12</v>
      </c>
      <c r="R9" s="553"/>
      <c r="S9" s="553"/>
      <c r="T9" s="553"/>
      <c r="U9" s="572"/>
    </row>
    <row r="10" spans="1:42" ht="15.75" x14ac:dyDescent="0.2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x14ac:dyDescent="0.25">
      <c r="A11" s="562" t="s">
        <v>1500</v>
      </c>
      <c r="B11" s="615" t="s">
        <v>1528</v>
      </c>
      <c r="C11" s="498"/>
      <c r="D11" s="498"/>
      <c r="E11" s="498"/>
      <c r="F11" s="499"/>
      <c r="G11" s="498"/>
      <c r="H11" s="500"/>
      <c r="I11" s="500"/>
      <c r="J11" s="500"/>
      <c r="K11" s="500"/>
      <c r="L11" s="500"/>
      <c r="M11" s="500"/>
      <c r="N11" s="500"/>
      <c r="O11" s="500"/>
      <c r="P11" s="500"/>
      <c r="Q11" s="500"/>
      <c r="R11" s="501"/>
      <c r="S11" s="501"/>
      <c r="T11" s="501"/>
      <c r="U11" s="502"/>
    </row>
    <row r="12" spans="1:42" s="503" customFormat="1" ht="15.75" x14ac:dyDescent="0.25">
      <c r="A12" s="562"/>
      <c r="B12" s="616"/>
      <c r="C12" s="498"/>
      <c r="D12" s="498"/>
      <c r="E12" s="498"/>
      <c r="F12" s="499"/>
      <c r="G12" s="498"/>
      <c r="H12" s="500"/>
      <c r="I12" s="500"/>
      <c r="J12" s="500"/>
      <c r="K12" s="500"/>
      <c r="L12" s="500"/>
      <c r="M12" s="500"/>
      <c r="N12" s="500"/>
      <c r="O12" s="500"/>
      <c r="P12" s="500"/>
      <c r="Q12" s="500"/>
      <c r="R12" s="501"/>
      <c r="S12" s="501"/>
      <c r="T12" s="501"/>
      <c r="U12" s="502"/>
    </row>
    <row r="13" spans="1:42" s="503" customFormat="1" ht="15.75" x14ac:dyDescent="0.25">
      <c r="A13" s="562"/>
      <c r="B13" s="616"/>
      <c r="C13" s="498"/>
      <c r="D13" s="498"/>
      <c r="E13" s="498"/>
      <c r="F13" s="499"/>
      <c r="G13" s="498"/>
      <c r="H13" s="500"/>
      <c r="I13" s="500"/>
      <c r="J13" s="500"/>
      <c r="K13" s="500"/>
      <c r="L13" s="500"/>
      <c r="M13" s="500"/>
      <c r="N13" s="500"/>
      <c r="O13" s="500"/>
      <c r="P13" s="500"/>
      <c r="Q13" s="500"/>
      <c r="R13" s="501"/>
      <c r="S13" s="501"/>
      <c r="T13" s="501"/>
      <c r="U13" s="502"/>
    </row>
    <row r="14" spans="1:42" s="503" customFormat="1" ht="15.75" x14ac:dyDescent="0.25">
      <c r="A14" s="562"/>
      <c r="B14" s="616"/>
      <c r="C14" s="498"/>
      <c r="D14" s="498"/>
      <c r="E14" s="498"/>
      <c r="F14" s="499"/>
      <c r="G14" s="498"/>
      <c r="H14" s="500"/>
      <c r="I14" s="500"/>
      <c r="J14" s="500"/>
      <c r="K14" s="500"/>
      <c r="L14" s="500"/>
      <c r="M14" s="500"/>
      <c r="N14" s="500"/>
      <c r="O14" s="500"/>
      <c r="P14" s="500"/>
      <c r="Q14" s="500"/>
      <c r="R14" s="501"/>
      <c r="S14" s="501"/>
      <c r="T14" s="501"/>
      <c r="U14" s="502"/>
    </row>
    <row r="15" spans="1:42" s="503" customFormat="1" ht="15.75" x14ac:dyDescent="0.25">
      <c r="A15" s="562"/>
      <c r="B15" s="616"/>
      <c r="C15" s="498"/>
      <c r="D15" s="498"/>
      <c r="E15" s="498"/>
      <c r="F15" s="499"/>
      <c r="G15" s="498"/>
      <c r="H15" s="500"/>
      <c r="I15" s="500"/>
      <c r="J15" s="500"/>
      <c r="K15" s="500"/>
      <c r="L15" s="500"/>
      <c r="M15" s="500"/>
      <c r="N15" s="500"/>
      <c r="O15" s="500"/>
      <c r="P15" s="500"/>
      <c r="Q15" s="500"/>
      <c r="R15" s="501"/>
      <c r="S15" s="501"/>
      <c r="T15" s="501"/>
      <c r="U15" s="502"/>
    </row>
    <row r="16" spans="1:42" s="503" customFormat="1" ht="15.75" x14ac:dyDescent="0.25">
      <c r="A16" s="562"/>
      <c r="B16" s="616"/>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x14ac:dyDescent="0.25">
      <c r="A17" s="562"/>
      <c r="B17" s="617"/>
      <c r="C17" s="498"/>
      <c r="D17" s="498"/>
      <c r="E17" s="498"/>
      <c r="F17" s="499"/>
      <c r="G17" s="498"/>
      <c r="H17" s="500"/>
      <c r="I17" s="500"/>
      <c r="J17" s="500"/>
      <c r="K17" s="500"/>
      <c r="L17" s="500"/>
      <c r="M17" s="500"/>
      <c r="N17" s="500"/>
      <c r="O17" s="500"/>
      <c r="P17" s="500"/>
      <c r="Q17" s="500"/>
      <c r="R17" s="501"/>
      <c r="S17" s="501"/>
      <c r="T17" s="501"/>
      <c r="U17" s="502"/>
    </row>
    <row r="18" spans="1:21" ht="15.75" customHeight="1" x14ac:dyDescent="0.25">
      <c r="A18" s="562"/>
      <c r="B18" s="555" t="s">
        <v>1514</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x14ac:dyDescent="0.25">
      <c r="A19" s="562"/>
      <c r="B19" s="556"/>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x14ac:dyDescent="0.25">
      <c r="A20" s="562"/>
      <c r="B20" s="556"/>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x14ac:dyDescent="0.25">
      <c r="A21" s="562"/>
      <c r="B21" s="556"/>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x14ac:dyDescent="0.25">
      <c r="A22" s="562"/>
      <c r="B22" s="555" t="s">
        <v>1515</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x14ac:dyDescent="0.25">
      <c r="A23" s="562"/>
      <c r="B23" s="556"/>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x14ac:dyDescent="0.25">
      <c r="A24" s="562"/>
      <c r="B24" s="556"/>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x14ac:dyDescent="0.25">
      <c r="A25" s="562"/>
      <c r="B25" s="557"/>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x14ac:dyDescent="0.25">
      <c r="A26" s="562"/>
      <c r="B26" s="555" t="s">
        <v>1516</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x14ac:dyDescent="0.25">
      <c r="A27" s="562"/>
      <c r="B27" s="556"/>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x14ac:dyDescent="0.25">
      <c r="A28" s="562"/>
      <c r="B28" s="556"/>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x14ac:dyDescent="0.25">
      <c r="A29" s="562"/>
      <c r="B29" s="557"/>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x14ac:dyDescent="0.25">
      <c r="A30" s="562"/>
      <c r="B30" s="611" t="s">
        <v>1517</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x14ac:dyDescent="0.25">
      <c r="A31" s="562"/>
      <c r="B31" s="611"/>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x14ac:dyDescent="0.25">
      <c r="A32" s="562"/>
      <c r="B32" s="611"/>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x14ac:dyDescent="0.25">
      <c r="A33" s="562"/>
      <c r="B33" s="611"/>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x14ac:dyDescent="0.25">
      <c r="A34" s="562"/>
      <c r="B34" s="611" t="s">
        <v>1518</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x14ac:dyDescent="0.25">
      <c r="A35" s="562"/>
      <c r="B35" s="611"/>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x14ac:dyDescent="0.25">
      <c r="A36" s="562"/>
      <c r="B36" s="611"/>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x14ac:dyDescent="0.25">
      <c r="A37" s="563"/>
      <c r="B37" s="611"/>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x14ac:dyDescent="0.25">
      <c r="A38" s="611" t="s">
        <v>1501</v>
      </c>
      <c r="B38" s="555" t="s">
        <v>1519</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x14ac:dyDescent="0.25">
      <c r="A39" s="611"/>
      <c r="B39" s="556"/>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x14ac:dyDescent="0.25">
      <c r="A40" s="611"/>
      <c r="B40" s="556"/>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x14ac:dyDescent="0.25">
      <c r="A41" s="611"/>
      <c r="B41" s="557"/>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x14ac:dyDescent="0.25">
      <c r="A42" s="611"/>
      <c r="B42" s="555" t="s">
        <v>1520</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x14ac:dyDescent="0.25">
      <c r="A43" s="611"/>
      <c r="B43" s="556"/>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x14ac:dyDescent="0.25">
      <c r="A44" s="611"/>
      <c r="B44" s="556"/>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x14ac:dyDescent="0.25">
      <c r="A45" s="611"/>
      <c r="B45" s="557"/>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x14ac:dyDescent="0.25">
      <c r="A46" s="555" t="s">
        <v>1502</v>
      </c>
      <c r="B46" s="611" t="s">
        <v>1521</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x14ac:dyDescent="0.25">
      <c r="A47" s="556"/>
      <c r="B47" s="611"/>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x14ac:dyDescent="0.25">
      <c r="A48" s="556"/>
      <c r="B48" s="611"/>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x14ac:dyDescent="0.25">
      <c r="A49" s="556"/>
      <c r="B49" s="611"/>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x14ac:dyDescent="0.25">
      <c r="A50" s="556"/>
      <c r="B50" s="611" t="s">
        <v>1522</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x14ac:dyDescent="0.25">
      <c r="A51" s="556"/>
      <c r="B51" s="611"/>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x14ac:dyDescent="0.25">
      <c r="A52" s="556"/>
      <c r="B52" s="611"/>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x14ac:dyDescent="0.25">
      <c r="A53" s="556"/>
      <c r="B53" s="611"/>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x14ac:dyDescent="0.25">
      <c r="A54" s="556"/>
      <c r="B54" s="555" t="s">
        <v>1523</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x14ac:dyDescent="0.25">
      <c r="A55" s="556"/>
      <c r="B55" s="556"/>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x14ac:dyDescent="0.25">
      <c r="A56" s="556"/>
      <c r="B56" s="556"/>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x14ac:dyDescent="0.25">
      <c r="A57" s="557"/>
      <c r="B57" s="557"/>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x14ac:dyDescent="0.25">
      <c r="A58" s="555" t="s">
        <v>1503</v>
      </c>
      <c r="B58" s="555" t="s">
        <v>1524</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x14ac:dyDescent="0.25">
      <c r="A59" s="556"/>
      <c r="B59" s="556"/>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x14ac:dyDescent="0.25">
      <c r="A60" s="556"/>
      <c r="B60" s="556"/>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x14ac:dyDescent="0.25">
      <c r="A61" s="556"/>
      <c r="B61" s="557"/>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x14ac:dyDescent="0.25">
      <c r="A62" s="556"/>
      <c r="B62" s="555" t="s">
        <v>1525</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x14ac:dyDescent="0.25">
      <c r="A63" s="556"/>
      <c r="B63" s="556"/>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x14ac:dyDescent="0.25">
      <c r="A64" s="556"/>
      <c r="B64" s="556"/>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x14ac:dyDescent="0.25">
      <c r="A65" s="556"/>
      <c r="B65" s="557"/>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x14ac:dyDescent="0.25">
      <c r="A66" s="556"/>
      <c r="B66" s="555" t="s">
        <v>1526</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x14ac:dyDescent="0.25">
      <c r="A67" s="556"/>
      <c r="B67" s="556"/>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x14ac:dyDescent="0.25">
      <c r="A68" s="556"/>
      <c r="B68" s="556"/>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x14ac:dyDescent="0.25">
      <c r="A69" s="556"/>
      <c r="B69" s="557"/>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x14ac:dyDescent="0.25">
      <c r="A70" s="556"/>
      <c r="B70" s="555" t="s">
        <v>1527</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x14ac:dyDescent="0.25">
      <c r="A71" s="556"/>
      <c r="B71" s="556"/>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x14ac:dyDescent="0.25">
      <c r="A72" s="556"/>
      <c r="B72" s="556"/>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x14ac:dyDescent="0.25">
      <c r="A73" s="557"/>
      <c r="B73" s="557"/>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x14ac:dyDescent="0.25">
      <c r="A74" s="295"/>
      <c r="B74" s="296"/>
      <c r="C74" s="296"/>
      <c r="D74" s="296"/>
      <c r="E74" s="295" t="s">
        <v>1505</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64" zoomScaleNormal="64" workbookViewId="0">
      <pane ySplit="11" topLeftCell="A543" activePane="bottomLeft" state="frozen"/>
      <selection activeCell="A11" sqref="A11"/>
      <selection pane="bottomLeft" activeCell="G554" sqref="G554"/>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7"/>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1692</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49" t="s">
        <v>392</v>
      </c>
      <c r="L10" s="549"/>
      <c r="M10" s="549"/>
      <c r="N10" s="549"/>
      <c r="O10" s="549"/>
      <c r="P10" s="549"/>
      <c r="Q10" s="549"/>
      <c r="R10" s="549"/>
      <c r="S10" s="549"/>
      <c r="T10" s="549"/>
      <c r="U10" s="549"/>
      <c r="V10" s="549"/>
      <c r="W10" s="549"/>
      <c r="X10" s="549"/>
      <c r="Y10" s="549"/>
      <c r="Z10" s="549"/>
      <c r="AA10" s="549"/>
    </row>
    <row r="11" spans="1:571" ht="79.5" thickBot="1" x14ac:dyDescent="0.3">
      <c r="A11" s="375"/>
      <c r="B11" s="323" t="s">
        <v>132</v>
      </c>
      <c r="C11" s="193" t="s">
        <v>131</v>
      </c>
      <c r="D11" s="194" t="s">
        <v>128</v>
      </c>
      <c r="E11" s="211" t="s">
        <v>1691</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1446</v>
      </c>
      <c r="U11" s="341" t="s">
        <v>1363</v>
      </c>
      <c r="V11" s="341" t="s">
        <v>1364</v>
      </c>
      <c r="W11" s="341" t="s">
        <v>1365</v>
      </c>
      <c r="X11" s="341" t="s">
        <v>1366</v>
      </c>
      <c r="Y11" s="341" t="s">
        <v>1367</v>
      </c>
      <c r="Z11" s="341" t="s">
        <v>1471</v>
      </c>
      <c r="AA11" s="341" t="s">
        <v>1506</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4"/>
      <c r="B12" s="187" t="s">
        <v>250</v>
      </c>
      <c r="C12" s="188" t="s">
        <v>133</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x14ac:dyDescent="0.25">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2339059</v>
      </c>
      <c r="E106" s="180">
        <f>E107+E118+E133+E149+E164+E190+E207+E214</f>
        <v>0</v>
      </c>
      <c r="F106" s="180">
        <f t="shared" si="0"/>
        <v>2339059</v>
      </c>
      <c r="G106" s="180">
        <f>G107+G118+G133+G149+G164+G190+G207+G214</f>
        <v>0</v>
      </c>
      <c r="H106" s="180">
        <f t="shared" si="4"/>
        <v>2339059</v>
      </c>
      <c r="I106" s="180">
        <f>I107+I118+I133+I149+I164+I190+I207+I214</f>
        <v>0</v>
      </c>
      <c r="J106" s="180">
        <f t="shared" si="5"/>
        <v>2339059</v>
      </c>
      <c r="K106" s="180">
        <f t="shared" ref="K106:AD106" si="297">K107+K118+K133+K149+K164+K190+K207+K214</f>
        <v>0</v>
      </c>
      <c r="L106" s="180">
        <f t="shared" si="297"/>
        <v>0</v>
      </c>
      <c r="M106" s="180">
        <f t="shared" si="297"/>
        <v>0</v>
      </c>
      <c r="N106" s="180">
        <f t="shared" si="297"/>
        <v>0</v>
      </c>
      <c r="O106" s="180">
        <f t="shared" si="297"/>
        <v>0</v>
      </c>
      <c r="P106" s="180">
        <f t="shared" si="297"/>
        <v>202250</v>
      </c>
      <c r="Q106" s="180">
        <f t="shared" si="297"/>
        <v>0</v>
      </c>
      <c r="R106" s="180">
        <f t="shared" si="297"/>
        <v>0</v>
      </c>
      <c r="S106" s="180">
        <f t="shared" si="297"/>
        <v>0</v>
      </c>
      <c r="T106" s="180">
        <f t="shared" ref="T106" si="298">T107+T118+T133+T149+T164+T190+T207+T214</f>
        <v>0</v>
      </c>
      <c r="U106" s="180">
        <f t="shared" si="297"/>
        <v>1538559</v>
      </c>
      <c r="V106" s="180">
        <f t="shared" si="297"/>
        <v>0</v>
      </c>
      <c r="W106" s="180">
        <f t="shared" si="297"/>
        <v>0</v>
      </c>
      <c r="X106" s="180">
        <f t="shared" si="297"/>
        <v>0</v>
      </c>
      <c r="Y106" s="180">
        <f t="shared" ref="Y106:Z106" si="299">Y107+Y118+Y133+Y149+Y164+Y190+Y207+Y214</f>
        <v>598250</v>
      </c>
      <c r="Z106" s="180">
        <f t="shared" si="299"/>
        <v>0</v>
      </c>
      <c r="AA106" s="180">
        <f t="shared" si="297"/>
        <v>0</v>
      </c>
      <c r="AB106" s="180">
        <f t="shared" si="297"/>
        <v>600000</v>
      </c>
      <c r="AC106" s="180">
        <f t="shared" si="297"/>
        <v>354009</v>
      </c>
      <c r="AD106" s="180">
        <f t="shared" si="297"/>
        <v>220000</v>
      </c>
      <c r="AE106" s="180">
        <f t="shared" si="9"/>
        <v>1174009</v>
      </c>
      <c r="AF106" s="180">
        <f>AF107+AF118+AF133+AF149+AF164+AF190+AF207+AF214</f>
        <v>108050</v>
      </c>
      <c r="AG106" s="180">
        <f>AG107+AG118+AG133+AG149+AG164+AG190+AG207+AG214</f>
        <v>598250</v>
      </c>
      <c r="AH106" s="180">
        <f>AH107+AH118+AH133+AH149+AH164+AH190+AH207+AH214</f>
        <v>0</v>
      </c>
      <c r="AI106" s="180">
        <f t="shared" si="10"/>
        <v>706300</v>
      </c>
      <c r="AJ106" s="180">
        <f>AJ107+AJ118+AJ133+AJ149+AJ164+AJ190+AJ207+AJ214</f>
        <v>200000</v>
      </c>
      <c r="AK106" s="180">
        <f>AK107+AK118+AK133+AK149+AK164+AK190+AK207+AK214</f>
        <v>0</v>
      </c>
      <c r="AL106" s="180">
        <f>AL107+AL118+AL133+AL149+AL164+AL190+AL207+AL214</f>
        <v>0</v>
      </c>
      <c r="AM106" s="180">
        <f t="shared" si="11"/>
        <v>200000</v>
      </c>
      <c r="AN106" s="180">
        <f>AN107+AN118+AN133+AN149+AN164+AN190+AN207+AN214</f>
        <v>0</v>
      </c>
      <c r="AO106" s="180">
        <f>AO107+AO118+AO133+AO149+AO164+AO190+AO207+AO214</f>
        <v>0</v>
      </c>
      <c r="AP106" s="180">
        <f>AP107+AP118+AP133+AP149+AP164+AP190+AP207+AP214</f>
        <v>258750</v>
      </c>
      <c r="AQ106" s="180">
        <f t="shared" si="12"/>
        <v>258750</v>
      </c>
      <c r="AR106" s="180">
        <f t="shared" si="13"/>
        <v>2339059</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658250</v>
      </c>
      <c r="E149" s="192">
        <f>SUM(E150:E163)</f>
        <v>0</v>
      </c>
      <c r="F149" s="192">
        <f t="shared" si="300"/>
        <v>658250</v>
      </c>
      <c r="G149" s="192">
        <f>SUM(G150:G163)</f>
        <v>0</v>
      </c>
      <c r="H149" s="192">
        <f t="shared" si="4"/>
        <v>658250</v>
      </c>
      <c r="I149" s="192">
        <f>SUM(I150:I163)</f>
        <v>0</v>
      </c>
      <c r="J149" s="192">
        <f t="shared" si="5"/>
        <v>658250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600000</v>
      </c>
      <c r="V149" s="192">
        <f t="shared" si="419"/>
        <v>0</v>
      </c>
      <c r="W149" s="192">
        <f t="shared" ref="W149" si="422">SUM(W150:W163)</f>
        <v>0</v>
      </c>
      <c r="X149" s="192">
        <f t="shared" si="419"/>
        <v>0</v>
      </c>
      <c r="Y149" s="192">
        <f t="shared" ref="Y149:Z149" si="423">SUM(Y150:Y163)</f>
        <v>58250</v>
      </c>
      <c r="Z149" s="192">
        <f t="shared" si="423"/>
        <v>0</v>
      </c>
      <c r="AA149" s="192">
        <f t="shared" si="419"/>
        <v>0</v>
      </c>
      <c r="AB149" s="192">
        <f t="shared" si="419"/>
        <v>600000</v>
      </c>
      <c r="AC149" s="192">
        <f t="shared" si="419"/>
        <v>0</v>
      </c>
      <c r="AD149" s="192">
        <f t="shared" si="419"/>
        <v>0</v>
      </c>
      <c r="AE149" s="192">
        <f t="shared" si="9"/>
        <v>600000</v>
      </c>
      <c r="AF149" s="192">
        <f>SUM(AF150:AF163)</f>
        <v>0</v>
      </c>
      <c r="AG149" s="192">
        <f>SUM(AG150:AG163)</f>
        <v>58250</v>
      </c>
      <c r="AH149" s="192">
        <f>SUM(AH150:AH163)</f>
        <v>0</v>
      </c>
      <c r="AI149" s="192">
        <f t="shared" si="10"/>
        <v>58250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658250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658250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658250</v>
      </c>
      <c r="G157" s="183"/>
      <c r="H157" s="183">
        <f t="shared" si="432"/>
        <v>658250</v>
      </c>
      <c r="I157" s="183"/>
      <c r="J157" s="183">
        <f t="shared" si="433"/>
        <v>658250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58250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600000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58250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58250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658250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1116259</v>
      </c>
      <c r="E164" s="192">
        <f>SUM(E165:E189)</f>
        <v>0</v>
      </c>
      <c r="F164" s="192">
        <f t="shared" si="300"/>
        <v>1116259</v>
      </c>
      <c r="G164" s="192">
        <f>SUM(G165:G189)</f>
        <v>0</v>
      </c>
      <c r="H164" s="192">
        <f t="shared" si="4"/>
        <v>1116259</v>
      </c>
      <c r="I164" s="192">
        <f>SUM(I165:I189)</f>
        <v>0</v>
      </c>
      <c r="J164" s="192">
        <f t="shared" si="5"/>
        <v>1116259</v>
      </c>
      <c r="K164" s="192">
        <f t="shared" ref="K164:AD164" si="447">SUM(K165:K189)</f>
        <v>0</v>
      </c>
      <c r="L164" s="192">
        <f t="shared" si="447"/>
        <v>0</v>
      </c>
      <c r="M164" s="192">
        <f t="shared" si="447"/>
        <v>0</v>
      </c>
      <c r="N164" s="192">
        <f t="shared" si="447"/>
        <v>0</v>
      </c>
      <c r="O164" s="192">
        <f t="shared" si="447"/>
        <v>0</v>
      </c>
      <c r="P164" s="192">
        <f t="shared" ref="P164:Q164" si="448">SUM(P165:P189)</f>
        <v>2250</v>
      </c>
      <c r="Q164" s="192">
        <f t="shared" si="448"/>
        <v>0</v>
      </c>
      <c r="R164" s="192">
        <f t="shared" si="447"/>
        <v>0</v>
      </c>
      <c r="S164" s="192">
        <f t="shared" si="447"/>
        <v>0</v>
      </c>
      <c r="T164" s="192">
        <f t="shared" ref="T164" si="449">SUM(T165:T189)</f>
        <v>0</v>
      </c>
      <c r="U164" s="192">
        <f t="shared" si="447"/>
        <v>574009</v>
      </c>
      <c r="V164" s="192">
        <f t="shared" si="447"/>
        <v>0</v>
      </c>
      <c r="W164" s="192">
        <f t="shared" ref="W164" si="450">SUM(W165:W189)</f>
        <v>0</v>
      </c>
      <c r="X164" s="192">
        <f t="shared" si="447"/>
        <v>0</v>
      </c>
      <c r="Y164" s="192">
        <f t="shared" ref="Y164:Z164" si="451">SUM(Y165:Y189)</f>
        <v>540000</v>
      </c>
      <c r="Z164" s="192">
        <f t="shared" si="451"/>
        <v>0</v>
      </c>
      <c r="AA164" s="192">
        <f t="shared" si="447"/>
        <v>0</v>
      </c>
      <c r="AB164" s="192">
        <f t="shared" si="447"/>
        <v>0</v>
      </c>
      <c r="AC164" s="192">
        <f t="shared" si="447"/>
        <v>354009</v>
      </c>
      <c r="AD164" s="192">
        <f t="shared" si="447"/>
        <v>220000</v>
      </c>
      <c r="AE164" s="192">
        <f t="shared" si="9"/>
        <v>574009</v>
      </c>
      <c r="AF164" s="192">
        <f>SUM(AF165:AF189)</f>
        <v>2250</v>
      </c>
      <c r="AG164" s="192">
        <f>SUM(AG165:AG189)</f>
        <v>540000</v>
      </c>
      <c r="AH164" s="192">
        <f>SUM(AH165:AH189)</f>
        <v>0</v>
      </c>
      <c r="AI164" s="192">
        <f t="shared" si="10"/>
        <v>542250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1116259</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2250</v>
      </c>
      <c r="G165" s="183"/>
      <c r="H165" s="183">
        <f t="shared" ref="H165:H168" si="452">F165-G165</f>
        <v>2250</v>
      </c>
      <c r="I165" s="183"/>
      <c r="J165" s="183">
        <f t="shared" ref="J165:J168" si="453">F165-I165</f>
        <v>2250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2250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2250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129000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129000</v>
      </c>
      <c r="G170" s="183"/>
      <c r="H170" s="183">
        <f t="shared" si="468"/>
        <v>129000</v>
      </c>
      <c r="I170" s="183"/>
      <c r="J170" s="183">
        <f t="shared" si="469"/>
        <v>129000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129000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E170" s="183">
        <f t="shared" si="470"/>
        <v>129000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129000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9</v>
      </c>
      <c r="G171" s="183"/>
      <c r="H171" s="183">
        <f t="shared" si="468"/>
        <v>9</v>
      </c>
      <c r="I171" s="183"/>
      <c r="J171" s="183">
        <f t="shared" si="469"/>
        <v>9</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9</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9</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985000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985000</v>
      </c>
      <c r="G178" s="183"/>
      <c r="H178" s="183">
        <f t="shared" ref="H178:H185" si="476">F178-G178</f>
        <v>985000</v>
      </c>
      <c r="I178" s="183"/>
      <c r="J178" s="183">
        <f t="shared" ref="J178:J185" si="477">F178-I178</f>
        <v>985000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445000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540000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145000</v>
      </c>
      <c r="AE178" s="183">
        <f t="shared" ref="AE178:AE185" si="478">AB178+AC178+AD178</f>
        <v>445000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540000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985000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564550</v>
      </c>
      <c r="E190" s="192">
        <f>E191+E199</f>
        <v>0</v>
      </c>
      <c r="F190" s="192">
        <f t="shared" si="300"/>
        <v>564550</v>
      </c>
      <c r="G190" s="192">
        <f>G191+G199</f>
        <v>0</v>
      </c>
      <c r="H190" s="192">
        <f t="shared" si="4"/>
        <v>564550</v>
      </c>
      <c r="I190" s="192">
        <f>I191+I199</f>
        <v>0</v>
      </c>
      <c r="J190" s="192">
        <f t="shared" si="5"/>
        <v>564550</v>
      </c>
      <c r="K190" s="192">
        <f>K191+K199</f>
        <v>0</v>
      </c>
      <c r="L190" s="192">
        <f t="shared" ref="L190:AA190" si="491">L191+L199</f>
        <v>0</v>
      </c>
      <c r="M190" s="192">
        <f t="shared" si="491"/>
        <v>0</v>
      </c>
      <c r="N190" s="192">
        <f t="shared" si="491"/>
        <v>0</v>
      </c>
      <c r="O190" s="192">
        <f t="shared" si="491"/>
        <v>0</v>
      </c>
      <c r="P190" s="192">
        <f t="shared" si="491"/>
        <v>200000</v>
      </c>
      <c r="Q190" s="192">
        <f t="shared" si="491"/>
        <v>0</v>
      </c>
      <c r="R190" s="192">
        <f t="shared" si="491"/>
        <v>0</v>
      </c>
      <c r="S190" s="192">
        <f t="shared" si="491"/>
        <v>0</v>
      </c>
      <c r="T190" s="192">
        <f t="shared" si="491"/>
        <v>0</v>
      </c>
      <c r="U190" s="192">
        <f t="shared" si="491"/>
        <v>364550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105800</v>
      </c>
      <c r="AG190" s="192">
        <f t="shared" ref="AG190" si="497">AG191+AG199</f>
        <v>0</v>
      </c>
      <c r="AH190" s="192">
        <f t="shared" ref="AH190" si="498">AH191+AH199</f>
        <v>0</v>
      </c>
      <c r="AI190" s="192">
        <f t="shared" si="10"/>
        <v>105800</v>
      </c>
      <c r="AJ190" s="192">
        <f t="shared" ref="AJ190" si="499">AJ191+AJ199</f>
        <v>200000</v>
      </c>
      <c r="AK190" s="192">
        <f t="shared" ref="AK190" si="500">AK191+AK199</f>
        <v>0</v>
      </c>
      <c r="AL190" s="192">
        <f t="shared" ref="AL190" si="501">AL191+AL199</f>
        <v>0</v>
      </c>
      <c r="AM190" s="192">
        <f t="shared" si="11"/>
        <v>200000</v>
      </c>
      <c r="AN190" s="192">
        <f t="shared" ref="AN190" si="502">AN191+AN199</f>
        <v>0</v>
      </c>
      <c r="AO190" s="192">
        <f t="shared" ref="AO190" si="503">AO191+AO199</f>
        <v>0</v>
      </c>
      <c r="AP190" s="192">
        <f t="shared" ref="AP190" si="504">AP191+AP199</f>
        <v>258750</v>
      </c>
      <c r="AQ190" s="192">
        <f t="shared" si="12"/>
        <v>258750</v>
      </c>
      <c r="AR190" s="192">
        <f t="shared" si="13"/>
        <v>564550</v>
      </c>
    </row>
    <row r="191" spans="2:44" x14ac:dyDescent="0.25">
      <c r="B191" s="190" t="s">
        <v>299</v>
      </c>
      <c r="C191" s="191" t="s">
        <v>179</v>
      </c>
      <c r="D191" s="192">
        <f>SUM(D192:D198)</f>
        <v>105800</v>
      </c>
      <c r="E191" s="192">
        <f>SUM(E192:E198)</f>
        <v>0</v>
      </c>
      <c r="F191" s="192">
        <f>D191+E191</f>
        <v>105800</v>
      </c>
      <c r="G191" s="192">
        <f>SUM(G192:G198)</f>
        <v>0</v>
      </c>
      <c r="H191" s="192">
        <f>F191-G191</f>
        <v>105800</v>
      </c>
      <c r="I191" s="192">
        <f>SUM(I192:I198)</f>
        <v>0</v>
      </c>
      <c r="J191" s="192">
        <f>F191-I191</f>
        <v>105800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105800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105800</v>
      </c>
      <c r="AG191" s="192">
        <f>SUM(AG192:AG198)</f>
        <v>0</v>
      </c>
      <c r="AH191" s="192">
        <f>SUM(AH192:AH198)</f>
        <v>0</v>
      </c>
      <c r="AI191" s="192">
        <f>AF191+AG191+AH191</f>
        <v>105800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105800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105800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105800</v>
      </c>
      <c r="G192" s="183"/>
      <c r="H192" s="183">
        <f>F192-G192</f>
        <v>105800</v>
      </c>
      <c r="I192" s="183"/>
      <c r="J192" s="183">
        <f>F192-I192</f>
        <v>105800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105800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105800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105800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105800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458750</v>
      </c>
      <c r="E199" s="192">
        <f>SUM(E200:E206)</f>
        <v>0</v>
      </c>
      <c r="F199" s="192">
        <f>D199+E199</f>
        <v>458750</v>
      </c>
      <c r="G199" s="192">
        <f t="shared" ref="G199:I199" si="535">SUM(G200:G206)</f>
        <v>0</v>
      </c>
      <c r="H199" s="192">
        <f>F199-G199</f>
        <v>458750</v>
      </c>
      <c r="I199" s="192">
        <f t="shared" si="535"/>
        <v>0</v>
      </c>
      <c r="J199" s="192">
        <f>F199-I199</f>
        <v>458750</v>
      </c>
      <c r="K199" s="192">
        <f t="shared" ref="K199:AP199" si="536">SUM(K200:K206)</f>
        <v>0</v>
      </c>
      <c r="L199" s="192">
        <f t="shared" si="536"/>
        <v>0</v>
      </c>
      <c r="M199" s="192">
        <f t="shared" si="536"/>
        <v>0</v>
      </c>
      <c r="N199" s="192">
        <f t="shared" si="536"/>
        <v>0</v>
      </c>
      <c r="O199" s="192">
        <f t="shared" si="536"/>
        <v>0</v>
      </c>
      <c r="P199" s="192">
        <f t="shared" ref="P199:Q199" si="537">SUM(P200:P206)</f>
        <v>200000</v>
      </c>
      <c r="Q199" s="192">
        <f t="shared" si="537"/>
        <v>0</v>
      </c>
      <c r="R199" s="192">
        <f t="shared" si="536"/>
        <v>0</v>
      </c>
      <c r="S199" s="192">
        <f t="shared" si="536"/>
        <v>0</v>
      </c>
      <c r="T199" s="192">
        <f t="shared" ref="T199" si="538">SUM(T200:T206)</f>
        <v>0</v>
      </c>
      <c r="U199" s="192">
        <f t="shared" si="536"/>
        <v>258750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200000</v>
      </c>
      <c r="AK199" s="192">
        <f t="shared" si="536"/>
        <v>0</v>
      </c>
      <c r="AL199" s="192">
        <f t="shared" si="536"/>
        <v>0</v>
      </c>
      <c r="AM199" s="192">
        <f>AJ199+AK199+AL199</f>
        <v>200000</v>
      </c>
      <c r="AN199" s="192">
        <f t="shared" si="536"/>
        <v>0</v>
      </c>
      <c r="AO199" s="192">
        <f t="shared" si="536"/>
        <v>0</v>
      </c>
      <c r="AP199" s="192">
        <f t="shared" si="536"/>
        <v>258750</v>
      </c>
      <c r="AQ199" s="192">
        <f>AN199+AO199+AP199</f>
        <v>258750</v>
      </c>
      <c r="AR199" s="192">
        <f>AE199+AI199+AM199+AQ199</f>
        <v>458750</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458750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458750</v>
      </c>
      <c r="G201" s="183"/>
      <c r="H201" s="183">
        <f t="shared" si="541"/>
        <v>458750</v>
      </c>
      <c r="I201" s="183"/>
      <c r="J201" s="183">
        <f t="shared" si="542"/>
        <v>458750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258750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200000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258750</v>
      </c>
      <c r="AQ201" s="183">
        <f t="shared" si="546"/>
        <v>258750</v>
      </c>
      <c r="AR201" s="183">
        <f t="shared" si="547"/>
        <v>458750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1529310</v>
      </c>
      <c r="E222" s="180">
        <f>E223+E235+E243+E260+E267+E312</f>
        <v>0</v>
      </c>
      <c r="F222" s="180">
        <f t="shared" ref="F222:F382" si="622">D222+E222</f>
        <v>1529310</v>
      </c>
      <c r="G222" s="180">
        <f>G223+G235+G243+G260+G267+G312</f>
        <v>0</v>
      </c>
      <c r="H222" s="180">
        <f t="shared" ref="H222:H498" si="623">F222-G222</f>
        <v>1529310</v>
      </c>
      <c r="I222" s="180">
        <f>I223+I235+I243+I260+I267+I312</f>
        <v>0</v>
      </c>
      <c r="J222" s="180">
        <f t="shared" ref="J222:J498" si="624">F222-I222</f>
        <v>1529310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1035810</v>
      </c>
      <c r="V222" s="180">
        <f t="shared" si="625"/>
        <v>0</v>
      </c>
      <c r="W222" s="180">
        <f t="shared" si="625"/>
        <v>0</v>
      </c>
      <c r="X222" s="180">
        <f t="shared" si="625"/>
        <v>0</v>
      </c>
      <c r="Y222" s="180">
        <f t="shared" ref="Y222:Z222" si="627">Y223+Y235+Y243+Y260+Y267+Y312</f>
        <v>493500</v>
      </c>
      <c r="Z222" s="180">
        <f t="shared" si="627"/>
        <v>0</v>
      </c>
      <c r="AA222" s="180">
        <f t="shared" si="625"/>
        <v>0</v>
      </c>
      <c r="AB222" s="180">
        <f t="shared" si="625"/>
        <v>0</v>
      </c>
      <c r="AC222" s="180">
        <f t="shared" si="625"/>
        <v>0</v>
      </c>
      <c r="AD222" s="180">
        <f t="shared" si="625"/>
        <v>708360</v>
      </c>
      <c r="AE222" s="180">
        <f t="shared" ref="AE222:AE498" si="628">AB222+AC222+AD222</f>
        <v>708360</v>
      </c>
      <c r="AF222" s="180">
        <f>AF223+AF235+AF243+AF260+AF267+AF312</f>
        <v>20000</v>
      </c>
      <c r="AG222" s="180">
        <f>AG223+AG235+AG243+AG260+AG267+AG312</f>
        <v>210000</v>
      </c>
      <c r="AH222" s="180">
        <f>AH223+AH235+AH243+AH260+AH267+AH312</f>
        <v>31970</v>
      </c>
      <c r="AI222" s="180">
        <f t="shared" ref="AI222:AI498" si="629">AF222+AG222+AH222</f>
        <v>261970</v>
      </c>
      <c r="AJ222" s="180">
        <f>AJ223+AJ235+AJ243+AJ260+AJ267+AJ312</f>
        <v>512990</v>
      </c>
      <c r="AK222" s="180">
        <f>AK223+AK235+AK243+AK260+AK267+AK312</f>
        <v>43200</v>
      </c>
      <c r="AL222" s="180">
        <f>AL223+AL235+AL243+AL260+AL267+AL312</f>
        <v>2790</v>
      </c>
      <c r="AM222" s="180">
        <f t="shared" ref="AM222:AM498" si="630">AJ222+AK222+AL222</f>
        <v>558980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1529310</v>
      </c>
    </row>
    <row r="223" spans="2:44" x14ac:dyDescent="0.25">
      <c r="B223" s="190" t="s">
        <v>309</v>
      </c>
      <c r="C223" s="191" t="s">
        <v>188</v>
      </c>
      <c r="D223" s="192">
        <f>SUM(D224:D234)</f>
        <v>1221860</v>
      </c>
      <c r="E223" s="192">
        <f>SUM(E224:E234)</f>
        <v>0</v>
      </c>
      <c r="F223" s="192">
        <f t="shared" si="622"/>
        <v>1221860</v>
      </c>
      <c r="G223" s="192">
        <f>SUM(G224:G234)</f>
        <v>0</v>
      </c>
      <c r="H223" s="192">
        <f t="shared" si="623"/>
        <v>1221860</v>
      </c>
      <c r="I223" s="192">
        <f>SUM(I224:I234)</f>
        <v>0</v>
      </c>
      <c r="J223" s="192">
        <f t="shared" si="624"/>
        <v>1221860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728360</v>
      </c>
      <c r="V223" s="192">
        <f t="shared" si="633"/>
        <v>0</v>
      </c>
      <c r="W223" s="192">
        <f t="shared" si="633"/>
        <v>0</v>
      </c>
      <c r="X223" s="192">
        <f t="shared" si="633"/>
        <v>0</v>
      </c>
      <c r="Y223" s="192">
        <f t="shared" ref="Y223:Z223" si="635">SUM(Y224:Y234)</f>
        <v>493500</v>
      </c>
      <c r="Z223" s="192">
        <f t="shared" si="635"/>
        <v>0</v>
      </c>
      <c r="AA223" s="192">
        <f t="shared" si="633"/>
        <v>0</v>
      </c>
      <c r="AB223" s="192">
        <f t="shared" si="633"/>
        <v>0</v>
      </c>
      <c r="AC223" s="192">
        <f t="shared" si="633"/>
        <v>0</v>
      </c>
      <c r="AD223" s="192">
        <f t="shared" si="633"/>
        <v>708360</v>
      </c>
      <c r="AE223" s="192">
        <f t="shared" si="628"/>
        <v>708360</v>
      </c>
      <c r="AF223" s="192">
        <f>SUM(AF224:AF234)</f>
        <v>20000</v>
      </c>
      <c r="AG223" s="192">
        <f>SUM(AG224:AG234)</f>
        <v>0</v>
      </c>
      <c r="AH223" s="192">
        <f>SUM(AH224:AH234)</f>
        <v>0</v>
      </c>
      <c r="AI223" s="192">
        <f t="shared" si="629"/>
        <v>20000</v>
      </c>
      <c r="AJ223" s="192">
        <f>SUM(AJ224:AJ234)</f>
        <v>493500</v>
      </c>
      <c r="AK223" s="192">
        <f>SUM(AK224:AK234)</f>
        <v>0</v>
      </c>
      <c r="AL223" s="192">
        <f>SUM(AL224:AL234)</f>
        <v>0</v>
      </c>
      <c r="AM223" s="192">
        <f t="shared" si="630"/>
        <v>493500</v>
      </c>
      <c r="AN223" s="192">
        <f>SUM(AN224:AN234)</f>
        <v>0</v>
      </c>
      <c r="AO223" s="192">
        <f>SUM(AO224:AO234)</f>
        <v>0</v>
      </c>
      <c r="AP223" s="192">
        <f>SUM(AP224:AP234)</f>
        <v>0</v>
      </c>
      <c r="AQ223" s="192">
        <f t="shared" si="631"/>
        <v>0</v>
      </c>
      <c r="AR223" s="192">
        <f t="shared" si="632"/>
        <v>1221860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1221860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1221860</v>
      </c>
      <c r="G224" s="183"/>
      <c r="H224" s="183">
        <f t="shared" si="623"/>
        <v>1221860</v>
      </c>
      <c r="I224" s="183"/>
      <c r="J224" s="183">
        <f t="shared" si="624"/>
        <v>1221860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728360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493500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708360</v>
      </c>
      <c r="AE224" s="183">
        <f t="shared" si="628"/>
        <v>708360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20000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493500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493500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1221860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29220</v>
      </c>
      <c r="E243" s="192">
        <f>SUM(E244:E259)</f>
        <v>0</v>
      </c>
      <c r="F243" s="192">
        <f t="shared" si="622"/>
        <v>29220</v>
      </c>
      <c r="G243" s="192">
        <f>SUM(G244:G259)</f>
        <v>0</v>
      </c>
      <c r="H243" s="192">
        <f t="shared" si="623"/>
        <v>29220</v>
      </c>
      <c r="I243" s="192">
        <f>SUM(I244:I259)</f>
        <v>0</v>
      </c>
      <c r="J243" s="192">
        <f t="shared" si="624"/>
        <v>29220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29220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29220</v>
      </c>
      <c r="AI243" s="192">
        <f t="shared" si="629"/>
        <v>29220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29220</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29220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29220</v>
      </c>
      <c r="G247" s="183"/>
      <c r="H247" s="183">
        <f t="shared" si="695"/>
        <v>29220</v>
      </c>
      <c r="I247" s="183"/>
      <c r="J247" s="183">
        <f t="shared" si="696"/>
        <v>29220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29220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29220</v>
      </c>
      <c r="AI247" s="183">
        <f t="shared" si="698"/>
        <v>29220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29220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278230</v>
      </c>
      <c r="E312" s="192">
        <f>SUM(E313:E326)</f>
        <v>0</v>
      </c>
      <c r="F312" s="192">
        <f t="shared" si="622"/>
        <v>278230</v>
      </c>
      <c r="G312" s="192">
        <f>SUM(G313:G326)</f>
        <v>0</v>
      </c>
      <c r="H312" s="192">
        <f t="shared" si="623"/>
        <v>278230</v>
      </c>
      <c r="I312" s="192">
        <f>SUM(I313:I326)</f>
        <v>0</v>
      </c>
      <c r="J312" s="192">
        <f t="shared" si="624"/>
        <v>278230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278230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0</v>
      </c>
      <c r="AE312" s="192">
        <f t="shared" si="628"/>
        <v>0</v>
      </c>
      <c r="AF312" s="192">
        <f>SUM(AF313:AF326)</f>
        <v>0</v>
      </c>
      <c r="AG312" s="192">
        <f>SUM(AG313:AG326)</f>
        <v>210000</v>
      </c>
      <c r="AH312" s="192">
        <f>SUM(AH313:AH326)</f>
        <v>2750</v>
      </c>
      <c r="AI312" s="192">
        <f t="shared" si="629"/>
        <v>212750</v>
      </c>
      <c r="AJ312" s="192">
        <f>SUM(AJ313:AJ326)</f>
        <v>19490</v>
      </c>
      <c r="AK312" s="192">
        <f>SUM(AK313:AK326)</f>
        <v>43200</v>
      </c>
      <c r="AL312" s="192">
        <f>SUM(AL313:AL326)</f>
        <v>2790</v>
      </c>
      <c r="AM312" s="192">
        <f t="shared" si="630"/>
        <v>65480</v>
      </c>
      <c r="AN312" s="192">
        <f>SUM(AN313:AN326)</f>
        <v>0</v>
      </c>
      <c r="AO312" s="192">
        <f>SUM(AO313:AO326)</f>
        <v>0</v>
      </c>
      <c r="AP312" s="192">
        <f>SUM(AP313:AP326)</f>
        <v>0</v>
      </c>
      <c r="AQ312" s="192">
        <f t="shared" si="631"/>
        <v>0</v>
      </c>
      <c r="AR312" s="192">
        <f t="shared" si="632"/>
        <v>278230</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8640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8640</v>
      </c>
      <c r="G313" s="183"/>
      <c r="H313" s="183">
        <f t="shared" si="623"/>
        <v>8640</v>
      </c>
      <c r="I313" s="183"/>
      <c r="J313" s="183">
        <f t="shared" si="624"/>
        <v>8640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8640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8640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8640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8640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59590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59590</v>
      </c>
      <c r="G314" s="183"/>
      <c r="H314" s="183">
        <f t="shared" si="623"/>
        <v>59590</v>
      </c>
      <c r="I314" s="183"/>
      <c r="J314" s="183">
        <f t="shared" si="624"/>
        <v>59590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59590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2750</v>
      </c>
      <c r="AI314" s="183">
        <f t="shared" si="629"/>
        <v>2750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10850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43200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2790</v>
      </c>
      <c r="AM314" s="183">
        <f t="shared" si="630"/>
        <v>56840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59590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210000</v>
      </c>
      <c r="G322" s="183"/>
      <c r="H322" s="183">
        <f t="shared" si="758"/>
        <v>210000</v>
      </c>
      <c r="I322" s="183"/>
      <c r="J322" s="183">
        <f t="shared" si="759"/>
        <v>210000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210000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210000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210000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3868369</v>
      </c>
      <c r="E566" s="186">
        <f>E12+E106+E222+E327+E397+E499+E526+E560</f>
        <v>0</v>
      </c>
      <c r="F566" s="186">
        <f t="shared" si="1050"/>
        <v>3868369</v>
      </c>
      <c r="G566" s="186">
        <f>G12+G106+G222+G327+G397+G499+G526+G560</f>
        <v>0</v>
      </c>
      <c r="H566" s="186">
        <f t="shared" si="1052"/>
        <v>3868369</v>
      </c>
      <c r="I566" s="186">
        <f>I12+I106+I222+I327+I397+I499+I526+I560</f>
        <v>0</v>
      </c>
      <c r="J566" s="186">
        <f t="shared" si="1053"/>
        <v>3868369</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202250</v>
      </c>
      <c r="Q566" s="186">
        <f t="shared" si="1210"/>
        <v>0</v>
      </c>
      <c r="R566" s="186">
        <f t="shared" si="1209"/>
        <v>0</v>
      </c>
      <c r="S566" s="186">
        <f t="shared" si="1209"/>
        <v>0</v>
      </c>
      <c r="T566" s="186">
        <f t="shared" ref="T566" si="1211">T12+T106+T222+T327+T397+T499+T526+T560</f>
        <v>0</v>
      </c>
      <c r="U566" s="186">
        <f t="shared" si="1209"/>
        <v>2574369</v>
      </c>
      <c r="V566" s="186">
        <f t="shared" si="1209"/>
        <v>0</v>
      </c>
      <c r="W566" s="186">
        <f t="shared" ref="W566" si="1212">W12+W106+W222+W327+W397+W499+W526+W560</f>
        <v>0</v>
      </c>
      <c r="X566" s="186">
        <f t="shared" si="1209"/>
        <v>0</v>
      </c>
      <c r="Y566" s="186">
        <f t="shared" ref="Y566:Z566" si="1213">Y12+Y106+Y222+Y327+Y397+Y499+Y526+Y560</f>
        <v>1091750</v>
      </c>
      <c r="Z566" s="186">
        <f t="shared" si="1213"/>
        <v>0</v>
      </c>
      <c r="AA566" s="186">
        <f t="shared" si="1209"/>
        <v>0</v>
      </c>
      <c r="AB566" s="186">
        <f t="shared" si="1209"/>
        <v>600000</v>
      </c>
      <c r="AC566" s="186">
        <f t="shared" si="1209"/>
        <v>354009</v>
      </c>
      <c r="AD566" s="186">
        <f t="shared" si="1209"/>
        <v>928360</v>
      </c>
      <c r="AE566" s="186">
        <f t="shared" si="1059"/>
        <v>1882369</v>
      </c>
      <c r="AF566" s="186">
        <f t="shared" ref="AF566:AH566" si="1214">AF12+AF106+AF222+AF327+AF397+AF499+AF526+AF560</f>
        <v>128050</v>
      </c>
      <c r="AG566" s="186">
        <f t="shared" si="1214"/>
        <v>808250</v>
      </c>
      <c r="AH566" s="186">
        <f t="shared" si="1214"/>
        <v>31970</v>
      </c>
      <c r="AI566" s="186">
        <f t="shared" si="1060"/>
        <v>968270</v>
      </c>
      <c r="AJ566" s="186">
        <f t="shared" ref="AJ566:AL566" si="1215">AJ12+AJ106+AJ222+AJ327+AJ397+AJ499+AJ526+AJ560</f>
        <v>712990</v>
      </c>
      <c r="AK566" s="186">
        <f t="shared" si="1215"/>
        <v>43200</v>
      </c>
      <c r="AL566" s="186">
        <f t="shared" si="1215"/>
        <v>2790</v>
      </c>
      <c r="AM566" s="186">
        <f t="shared" si="1061"/>
        <v>758980</v>
      </c>
      <c r="AN566" s="186">
        <f t="shared" ref="AN566:AP566" si="1216">AN12+AN106+AN222+AN327+AN397+AN499+AN526+AN560</f>
        <v>0</v>
      </c>
      <c r="AO566" s="186">
        <f t="shared" si="1216"/>
        <v>0</v>
      </c>
      <c r="AP566" s="186">
        <f t="shared" si="1216"/>
        <v>258750</v>
      </c>
      <c r="AQ566" s="186">
        <f t="shared" si="1062"/>
        <v>258750</v>
      </c>
      <c r="AR566" s="186">
        <f t="shared" si="1063"/>
        <v>3868369</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52"/>
  <sheetViews>
    <sheetView showGridLines="0" topLeftCell="C25" zoomScale="90" zoomScaleNormal="90" workbookViewId="0">
      <selection activeCell="I37" sqref="I37"/>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1446</v>
      </c>
      <c r="K2" s="125" t="s">
        <v>1363</v>
      </c>
      <c r="L2" s="125" t="s">
        <v>1364</v>
      </c>
      <c r="M2" s="125" t="s">
        <v>1365</v>
      </c>
      <c r="N2" s="125" t="s">
        <v>1366</v>
      </c>
      <c r="O2" s="125" t="s">
        <v>1367</v>
      </c>
      <c r="P2" s="122" t="s">
        <v>1471</v>
      </c>
      <c r="Q2" s="122" t="s">
        <v>1506</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3">
        <f>SUMIF(C:C,$C$10,D:D)</f>
        <v>3868369</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202250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9" t="s">
        <v>1763</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1.Gira de seguimiento a la gestión de los Centros Regionales Universitarios, CRAED, Telecentros e Institutos Tecnológicos de la UNAH.</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7" t="s">
        <v>47</v>
      </c>
      <c r="D17" s="550"/>
      <c r="E17" s="328"/>
      <c r="F17" s="115">
        <v>30000</v>
      </c>
      <c r="G17" s="329">
        <f t="shared" ref="G17:G25" si="0">E17*F17</f>
        <v>0</v>
      </c>
      <c r="H17" s="330"/>
      <c r="I17" s="116" t="s">
        <v>698</v>
      </c>
      <c r="J17" s="116" t="str">
        <f>VLOOKUP(I17,Presupuesto!$B$11:$C$566,2,0)</f>
        <v>SERVICIOS DE CAPACITACION.</v>
      </c>
      <c r="K17" s="331" t="s">
        <v>471</v>
      </c>
      <c r="L17" s="116" t="s">
        <v>1764</v>
      </c>
      <c r="N17" s="153"/>
    </row>
    <row r="18" spans="2:14" x14ac:dyDescent="0.25">
      <c r="B18" s="93"/>
      <c r="C18" s="99" t="s">
        <v>48</v>
      </c>
      <c r="D18" s="551"/>
      <c r="E18" s="200">
        <v>1</v>
      </c>
      <c r="F18" s="100">
        <v>2250</v>
      </c>
      <c r="G18" s="97">
        <f t="shared" si="0"/>
        <v>2250</v>
      </c>
      <c r="H18" s="161" t="s">
        <v>128</v>
      </c>
      <c r="I18" s="98" t="s">
        <v>292</v>
      </c>
      <c r="J18" s="98" t="str">
        <f>VLOOKUP(I18,Presupuesto!$B$11:$C$566,2,0)</f>
        <v>SERVICIOS DE TRANSPORTE (25100-00)</v>
      </c>
      <c r="K18" s="98" t="s">
        <v>471</v>
      </c>
      <c r="L18" s="98" t="s">
        <v>395</v>
      </c>
      <c r="N18" s="153"/>
    </row>
    <row r="19" spans="2:14" x14ac:dyDescent="0.25">
      <c r="B19" s="93"/>
      <c r="C19" s="99" t="s">
        <v>49</v>
      </c>
      <c r="D19" s="551"/>
      <c r="E19" s="200">
        <f>D17</f>
        <v>0</v>
      </c>
      <c r="F19" s="100">
        <v>150</v>
      </c>
      <c r="G19" s="97">
        <f t="shared" si="0"/>
        <v>0</v>
      </c>
      <c r="H19" s="161"/>
      <c r="I19" s="98" t="s">
        <v>791</v>
      </c>
      <c r="J19" s="98" t="str">
        <f>VLOOKUP(I19,Presupuesto!$B$11:$C$566,2,0)</f>
        <v>ALIMENTOS B EBIDAS PARA PERSONAS</v>
      </c>
      <c r="K19" s="98" t="s">
        <v>471</v>
      </c>
      <c r="L19" s="98" t="s">
        <v>395</v>
      </c>
      <c r="N19" s="153"/>
    </row>
    <row r="20" spans="2:14" x14ac:dyDescent="0.25">
      <c r="B20" s="93"/>
      <c r="C20" s="99" t="s">
        <v>50</v>
      </c>
      <c r="D20" s="551"/>
      <c r="E20" s="151">
        <v>0</v>
      </c>
      <c r="F20" s="118">
        <v>10000</v>
      </c>
      <c r="G20" s="97">
        <f t="shared" si="0"/>
        <v>0</v>
      </c>
      <c r="H20" s="161"/>
      <c r="I20" s="322" t="s">
        <v>299</v>
      </c>
      <c r="J20" s="98" t="str">
        <f>VLOOKUP(I20,Presupuesto!$B$11:$C$566,2,0)</f>
        <v>PASAJES (26100-00)</v>
      </c>
      <c r="K20" s="98" t="s">
        <v>471</v>
      </c>
      <c r="L20" s="98" t="s">
        <v>395</v>
      </c>
      <c r="N20" s="153"/>
    </row>
    <row r="21" spans="2:14" x14ac:dyDescent="0.25">
      <c r="B21" s="93"/>
      <c r="C21" s="99" t="s">
        <v>416</v>
      </c>
      <c r="D21" s="551"/>
      <c r="E21" s="151">
        <v>0</v>
      </c>
      <c r="F21" s="118">
        <v>250</v>
      </c>
      <c r="G21" s="97">
        <f t="shared" si="0"/>
        <v>0</v>
      </c>
      <c r="H21" s="161"/>
      <c r="I21" s="98" t="s">
        <v>820</v>
      </c>
      <c r="J21" s="98" t="str">
        <f>VLOOKUP(I21,Presupuesto!$B$11:$C$566,2,0)</f>
        <v>PRODUCTOS PAPEL Y CARTON</v>
      </c>
      <c r="K21" s="98" t="s">
        <v>471</v>
      </c>
      <c r="L21" s="98" t="s">
        <v>396</v>
      </c>
      <c r="N21" s="153"/>
    </row>
    <row r="22" spans="2:14" x14ac:dyDescent="0.25">
      <c r="B22" s="93"/>
      <c r="C22" s="99" t="s">
        <v>51</v>
      </c>
      <c r="D22" s="551"/>
      <c r="E22" s="200">
        <f>(D17*25)/500</f>
        <v>0</v>
      </c>
      <c r="F22" s="100">
        <v>85</v>
      </c>
      <c r="G22" s="97">
        <f t="shared" si="0"/>
        <v>0</v>
      </c>
      <c r="H22" s="161"/>
      <c r="I22" s="98" t="s">
        <v>820</v>
      </c>
      <c r="J22" s="98" t="str">
        <f>VLOOKUP(I22,Presupuesto!$B$11:$C$566,2,0)</f>
        <v>PRODUCTOS PAPEL Y CARTON</v>
      </c>
      <c r="K22" s="98" t="s">
        <v>471</v>
      </c>
      <c r="L22" s="98" t="s">
        <v>396</v>
      </c>
      <c r="N22" s="153"/>
    </row>
    <row r="23" spans="2:14" x14ac:dyDescent="0.25">
      <c r="B23" s="93"/>
      <c r="C23" s="99" t="s">
        <v>122</v>
      </c>
      <c r="D23" s="551"/>
      <c r="E23" s="200">
        <f>D17/12</f>
        <v>0</v>
      </c>
      <c r="F23" s="100">
        <v>36</v>
      </c>
      <c r="G23" s="97">
        <f t="shared" si="0"/>
        <v>0</v>
      </c>
      <c r="H23" s="161"/>
      <c r="I23" s="98" t="s">
        <v>941</v>
      </c>
      <c r="J23" s="98" t="str">
        <f>VLOOKUP(I23,Presupuesto!$B$11:$C$566,2,0)</f>
        <v>UTILES DE ESCRITORIO, OFICINA Y ENSE¥ANZA</v>
      </c>
      <c r="K23" s="98" t="s">
        <v>471</v>
      </c>
      <c r="L23" s="98" t="s">
        <v>396</v>
      </c>
      <c r="N23" s="153"/>
    </row>
    <row r="24" spans="2:14" x14ac:dyDescent="0.25">
      <c r="B24" s="93"/>
      <c r="C24" s="99" t="s">
        <v>34</v>
      </c>
      <c r="D24" s="551"/>
      <c r="E24" s="200">
        <f>D17/12</f>
        <v>0</v>
      </c>
      <c r="F24" s="100">
        <v>80</v>
      </c>
      <c r="G24" s="97">
        <f t="shared" si="0"/>
        <v>0</v>
      </c>
      <c r="H24" s="161"/>
      <c r="I24" s="98" t="s">
        <v>941</v>
      </c>
      <c r="J24" s="98" t="str">
        <f>VLOOKUP(I24,Presupuesto!$B$11:$C$566,2,0)</f>
        <v>UTILES DE ESCRITORIO, OFICINA Y ENSE¥ANZA</v>
      </c>
      <c r="K24" s="98" t="s">
        <v>471</v>
      </c>
      <c r="L24" s="98" t="s">
        <v>397</v>
      </c>
      <c r="N24" s="153"/>
    </row>
    <row r="25" spans="2:14" x14ac:dyDescent="0.25">
      <c r="B25" s="93"/>
      <c r="C25" s="109" t="s">
        <v>52</v>
      </c>
      <c r="D25" s="551"/>
      <c r="E25" s="212">
        <v>0</v>
      </c>
      <c r="F25" s="119">
        <v>25</v>
      </c>
      <c r="G25" s="97">
        <f t="shared" si="0"/>
        <v>0</v>
      </c>
      <c r="H25" s="161"/>
      <c r="I25" s="98" t="s">
        <v>941</v>
      </c>
      <c r="J25" s="98" t="str">
        <f>VLOOKUP(I25,Presupuesto!$B$11:$C$566,2,0)</f>
        <v>UTILES DE ESCRITORIO, OFICINA Y ENSE¥ANZA</v>
      </c>
      <c r="K25" s="98" t="s">
        <v>471</v>
      </c>
      <c r="L25" s="98" t="s">
        <v>397</v>
      </c>
      <c r="N25" s="153"/>
    </row>
    <row r="26" spans="2:14" ht="15.75" thickBot="1" x14ac:dyDescent="0.3">
      <c r="B26" s="93"/>
      <c r="C26" s="216" t="s">
        <v>419</v>
      </c>
      <c r="D26" s="217">
        <v>5</v>
      </c>
      <c r="E26" s="332">
        <v>16</v>
      </c>
      <c r="F26" s="104">
        <f>HLOOKUP(C26,$AH$2:$BU$3,2,0)</f>
        <v>2500</v>
      </c>
      <c r="G26" s="105">
        <f>D26*E26*F26</f>
        <v>200000</v>
      </c>
      <c r="H26" s="333" t="s">
        <v>128</v>
      </c>
      <c r="I26" s="334" t="s">
        <v>760</v>
      </c>
      <c r="J26" s="106" t="str">
        <f>VLOOKUP(I26,Presupuesto!$B$11:$C$566,2,0)</f>
        <v>VIATICOS NACIONALES</v>
      </c>
      <c r="K26" s="335" t="s">
        <v>471</v>
      </c>
      <c r="L26" s="335" t="s">
        <v>398</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1174369</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9" t="s">
        <v>1753</v>
      </c>
      <c r="E32" s="93"/>
      <c r="F32" s="93"/>
      <c r="G32" s="93"/>
      <c r="H32" s="76"/>
      <c r="I32" s="76"/>
      <c r="J32" s="76"/>
      <c r="K32" s="112"/>
    </row>
    <row r="33" spans="3:12"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1. Sesiones de trabajo del Pleno de Directores para dar cumplimiento a las atribuciones de la Ley Orgánica y sus reglamentos.</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7" t="s">
        <v>47</v>
      </c>
      <c r="D36" s="550"/>
      <c r="E36" s="328"/>
      <c r="F36" s="115">
        <v>30000</v>
      </c>
      <c r="G36" s="329">
        <f t="shared" ref="G36:G44" si="1">E36*F36</f>
        <v>0</v>
      </c>
      <c r="H36" s="330"/>
      <c r="I36" s="116" t="s">
        <v>698</v>
      </c>
      <c r="J36" s="116" t="str">
        <f>VLOOKUP(I36,Presupuesto!$B$11:$C$566,2,0)</f>
        <v>SERVICIOS DE CAPACITACION.</v>
      </c>
      <c r="K36" s="331" t="s">
        <v>1363</v>
      </c>
      <c r="L36" s="116" t="s">
        <v>393</v>
      </c>
    </row>
    <row r="37" spans="3:12" x14ac:dyDescent="0.25">
      <c r="C37" s="99" t="s">
        <v>48</v>
      </c>
      <c r="D37" s="551"/>
      <c r="E37" s="200">
        <v>1</v>
      </c>
      <c r="F37" s="100">
        <v>9</v>
      </c>
      <c r="G37" s="97">
        <f t="shared" si="1"/>
        <v>9</v>
      </c>
      <c r="H37" s="161" t="s">
        <v>128</v>
      </c>
      <c r="I37" s="98" t="s">
        <v>716</v>
      </c>
      <c r="J37" s="98" t="str">
        <f>VLOOKUP(I37,Presupuesto!$B$11:$C$566,2,0)</f>
        <v>SERVICIOS DE IMPRENTA PUBLIC.Y REPRODUCCION</v>
      </c>
      <c r="K37" s="98" t="str">
        <f>$K$36</f>
        <v>Gestión Administrativa y  financiera en apoyo al Desarrollo Académico</v>
      </c>
      <c r="L37" s="98" t="s">
        <v>411</v>
      </c>
    </row>
    <row r="38" spans="3:12" x14ac:dyDescent="0.25">
      <c r="C38" s="99" t="s">
        <v>49</v>
      </c>
      <c r="D38" s="551"/>
      <c r="E38" s="200">
        <v>24</v>
      </c>
      <c r="F38" s="100">
        <v>24265</v>
      </c>
      <c r="G38" s="97">
        <f t="shared" si="1"/>
        <v>582360</v>
      </c>
      <c r="H38" s="161" t="s">
        <v>128</v>
      </c>
      <c r="I38" s="98" t="s">
        <v>310</v>
      </c>
      <c r="J38" s="98" t="str">
        <f>VLOOKUP(I38,Presupuesto!$B$11:$C$566,2,0)</f>
        <v>ALIMENTOS Y BEBIDAS PARA PERSONAS (31100-00)</v>
      </c>
      <c r="K38" s="98" t="str">
        <f t="shared" ref="K38:K45" si="2">$K$36</f>
        <v>Gestión Administrativa y  financiera en apoyo al Desarrollo Académico</v>
      </c>
      <c r="L38" s="98" t="s">
        <v>1767</v>
      </c>
    </row>
    <row r="39" spans="3:12" x14ac:dyDescent="0.25">
      <c r="C39" s="99" t="s">
        <v>50</v>
      </c>
      <c r="D39" s="551"/>
      <c r="E39" s="151">
        <v>23</v>
      </c>
      <c r="F39" s="118">
        <v>4600</v>
      </c>
      <c r="G39" s="97">
        <f t="shared" si="1"/>
        <v>105800</v>
      </c>
      <c r="H39" s="161" t="s">
        <v>128</v>
      </c>
      <c r="I39" s="322" t="s">
        <v>305</v>
      </c>
      <c r="J39" s="98" t="str">
        <f>VLOOKUP(I39,Presupuesto!$B$11:$C$566,2,0)</f>
        <v>PASAJES NACIONALES (26110-00)</v>
      </c>
      <c r="K39" s="98" t="str">
        <f t="shared" si="2"/>
        <v>Gestión Administrativa y  financiera en apoyo al Desarrollo Académico</v>
      </c>
      <c r="L39" s="98" t="s">
        <v>1764</v>
      </c>
    </row>
    <row r="40" spans="3:12" x14ac:dyDescent="0.25">
      <c r="C40" s="99" t="s">
        <v>1765</v>
      </c>
      <c r="D40" s="551"/>
      <c r="E40" s="151">
        <v>60</v>
      </c>
      <c r="F40" s="118">
        <v>3500</v>
      </c>
      <c r="G40" s="97">
        <f t="shared" si="1"/>
        <v>210000</v>
      </c>
      <c r="H40" s="161" t="s">
        <v>128</v>
      </c>
      <c r="I40" s="98" t="s">
        <v>954</v>
      </c>
      <c r="J40" s="98" t="str">
        <f>VLOOKUP(I40,Presupuesto!$B$11:$C$566,2,0)</f>
        <v>OTROS RESPUESTOS Y ACCESORIOS MENORES</v>
      </c>
      <c r="K40" s="98" t="str">
        <f t="shared" si="2"/>
        <v>Gestión Administrativa y  financiera en apoyo al Desarrollo Académico</v>
      </c>
      <c r="L40" s="98" t="s">
        <v>1768</v>
      </c>
    </row>
    <row r="41" spans="3:12" x14ac:dyDescent="0.25">
      <c r="C41" s="99" t="s">
        <v>51</v>
      </c>
      <c r="D41" s="551"/>
      <c r="E41" s="200">
        <v>100</v>
      </c>
      <c r="F41" s="100">
        <v>90</v>
      </c>
      <c r="G41" s="97">
        <f t="shared" si="1"/>
        <v>9000</v>
      </c>
      <c r="H41" s="161" t="s">
        <v>128</v>
      </c>
      <c r="I41" s="98" t="s">
        <v>315</v>
      </c>
      <c r="J41" s="98" t="str">
        <f>VLOOKUP(I41,Presupuesto!$B$11:$C$566,2,0)</f>
        <v>PRODUCTOS DE PAPEL Y CARTON (33400-00)</v>
      </c>
      <c r="K41" s="98" t="str">
        <f t="shared" si="2"/>
        <v>Gestión Administrativa y  financiera en apoyo al Desarrollo Académico</v>
      </c>
      <c r="L41" s="98" t="s">
        <v>1769</v>
      </c>
    </row>
    <row r="42" spans="3:12" x14ac:dyDescent="0.25">
      <c r="C42" s="99" t="s">
        <v>122</v>
      </c>
      <c r="D42" s="551"/>
      <c r="E42" s="200">
        <v>58</v>
      </c>
      <c r="F42" s="100">
        <v>35</v>
      </c>
      <c r="G42" s="97">
        <f t="shared" si="1"/>
        <v>2030</v>
      </c>
      <c r="H42" s="161" t="s">
        <v>128</v>
      </c>
      <c r="I42" s="98" t="s">
        <v>326</v>
      </c>
      <c r="J42" s="98" t="str">
        <f>VLOOKUP(I42,Presupuesto!$B$11:$C$566,2,0)</f>
        <v>UTILES DE ESCRITORIO, OFICINA Y ENZE¥ANZA</v>
      </c>
      <c r="K42" s="98" t="str">
        <f t="shared" si="2"/>
        <v>Gestión Administrativa y  financiera en apoyo al Desarrollo Académico</v>
      </c>
      <c r="L42" s="98" t="s">
        <v>1770</v>
      </c>
    </row>
    <row r="43" spans="3:12" x14ac:dyDescent="0.25">
      <c r="C43" s="99" t="s">
        <v>34</v>
      </c>
      <c r="D43" s="551"/>
      <c r="E43" s="200">
        <v>60</v>
      </c>
      <c r="F43" s="100">
        <v>80</v>
      </c>
      <c r="G43" s="97">
        <f t="shared" si="1"/>
        <v>4800</v>
      </c>
      <c r="H43" s="161" t="s">
        <v>128</v>
      </c>
      <c r="I43" s="98" t="s">
        <v>326</v>
      </c>
      <c r="J43" s="98" t="str">
        <f>VLOOKUP(I43,Presupuesto!$B$11:$C$566,2,0)</f>
        <v>UTILES DE ESCRITORIO, OFICINA Y ENZE¥ANZA</v>
      </c>
      <c r="K43" s="98" t="str">
        <f t="shared" si="2"/>
        <v>Gestión Administrativa y  financiera en apoyo al Desarrollo Académico</v>
      </c>
      <c r="L43" s="98" t="s">
        <v>1771</v>
      </c>
    </row>
    <row r="44" spans="3:12" x14ac:dyDescent="0.25">
      <c r="C44" s="109" t="s">
        <v>52</v>
      </c>
      <c r="D44" s="551"/>
      <c r="E44" s="212">
        <v>54</v>
      </c>
      <c r="F44" s="119">
        <v>30</v>
      </c>
      <c r="G44" s="97">
        <f t="shared" si="1"/>
        <v>1620</v>
      </c>
      <c r="H44" s="161" t="s">
        <v>128</v>
      </c>
      <c r="I44" s="98" t="s">
        <v>326</v>
      </c>
      <c r="J44" s="98" t="str">
        <f>VLOOKUP(I44,Presupuesto!$B$11:$C$566,2,0)</f>
        <v>UTILES DE ESCRITORIO, OFICINA Y ENZE¥ANZA</v>
      </c>
      <c r="K44" s="98" t="str">
        <f t="shared" si="2"/>
        <v>Gestión Administrativa y  financiera en apoyo al Desarrollo Académico</v>
      </c>
      <c r="L44" s="98" t="s">
        <v>1772</v>
      </c>
    </row>
    <row r="45" spans="3:12" ht="15.75" thickBot="1" x14ac:dyDescent="0.3">
      <c r="C45" s="216" t="s">
        <v>419</v>
      </c>
      <c r="D45" s="217">
        <v>1</v>
      </c>
      <c r="E45" s="332">
        <v>103.5</v>
      </c>
      <c r="F45" s="104">
        <f>HLOOKUP(C45,$AH$2:$BU$3,2,0)</f>
        <v>2500</v>
      </c>
      <c r="G45" s="105">
        <f>D45*E45*F45</f>
        <v>258750</v>
      </c>
      <c r="H45" s="333" t="s">
        <v>128</v>
      </c>
      <c r="I45" s="334" t="s">
        <v>760</v>
      </c>
      <c r="J45" s="106" t="str">
        <f>VLOOKUP(I45,Presupuesto!$B$11:$C$566,2,0)</f>
        <v>VIATICOS NACIONALES</v>
      </c>
      <c r="K45" s="335" t="str">
        <f t="shared" si="2"/>
        <v>Gestión Administrativa y  financiera en apoyo al Desarrollo Académico</v>
      </c>
      <c r="L45" s="335" t="s">
        <v>1773</v>
      </c>
    </row>
    <row r="47" spans="3:12" ht="15.75" thickBot="1" x14ac:dyDescent="0.3"/>
    <row r="48" spans="3:12" ht="15.75" thickBot="1" x14ac:dyDescent="0.3">
      <c r="C48" s="29" t="s">
        <v>43</v>
      </c>
      <c r="D48" s="30">
        <f>SUM(G55:G64)</f>
        <v>200000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9" t="s">
        <v>1754</v>
      </c>
      <c r="E51" s="93"/>
      <c r="F51" s="93"/>
      <c r="G51" s="93"/>
      <c r="H51" s="76"/>
      <c r="I51" s="76"/>
      <c r="J51" s="76"/>
      <c r="K51" s="112"/>
    </row>
    <row r="52" spans="3:12" ht="18.75" x14ac:dyDescent="0.2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2. Seguimiento al proceso de formulación de POA-Presupuesto de la UNAH.</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7" t="s">
        <v>1766</v>
      </c>
      <c r="D55" s="550">
        <v>160</v>
      </c>
      <c r="E55" s="328">
        <v>4</v>
      </c>
      <c r="F55" s="115">
        <v>50000</v>
      </c>
      <c r="G55" s="329">
        <f t="shared" ref="G55:G63" si="3">E55*F55</f>
        <v>200000</v>
      </c>
      <c r="H55" s="330" t="s">
        <v>128</v>
      </c>
      <c r="I55" s="116" t="s">
        <v>289</v>
      </c>
      <c r="J55" s="116" t="str">
        <f>VLOOKUP(I55,Presupuesto!$B$11:$C$566,2,0)</f>
        <v>SERVICIOS TECNICOS Y PROFESIONALES DE CAPAC. (24500-00)</v>
      </c>
      <c r="K55" s="331" t="s">
        <v>1363</v>
      </c>
      <c r="L55" s="116" t="s">
        <v>393</v>
      </c>
    </row>
    <row r="56" spans="3:12" x14ac:dyDescent="0.25">
      <c r="C56" s="99" t="s">
        <v>48</v>
      </c>
      <c r="D56" s="551"/>
      <c r="E56" s="200"/>
      <c r="F56" s="100">
        <v>50</v>
      </c>
      <c r="G56" s="97">
        <f t="shared" si="3"/>
        <v>0</v>
      </c>
      <c r="H56" s="161"/>
      <c r="I56" s="98" t="s">
        <v>716</v>
      </c>
      <c r="J56" s="98" t="str">
        <f>VLOOKUP(I56,Presupuesto!$B$11:$C$566,2,0)</f>
        <v>SERVICIOS DE IMPRENTA PUBLIC.Y REPRODUCCION</v>
      </c>
      <c r="K56" s="98" t="str">
        <f t="shared" ref="K56:K57" si="4">$K$55</f>
        <v>Gestión Administrativa y  financiera en apoyo al Desarrollo Académico</v>
      </c>
      <c r="L56" s="98" t="s">
        <v>411</v>
      </c>
    </row>
    <row r="57" spans="3:12" x14ac:dyDescent="0.25">
      <c r="C57" s="99" t="s">
        <v>49</v>
      </c>
      <c r="D57" s="551"/>
      <c r="E57" s="200"/>
      <c r="F57" s="100">
        <v>150</v>
      </c>
      <c r="G57" s="97">
        <f t="shared" si="3"/>
        <v>0</v>
      </c>
      <c r="H57" s="161"/>
      <c r="I57" s="98" t="s">
        <v>791</v>
      </c>
      <c r="J57" s="98" t="str">
        <f>VLOOKUP(I57,Presupuesto!$B$11:$C$566,2,0)</f>
        <v>ALIMENTOS B EBIDAS PARA PERSONAS</v>
      </c>
      <c r="K57" s="98" t="str">
        <f t="shared" si="4"/>
        <v>Gestión Administrativa y  financiera en apoyo al Desarrollo Académico</v>
      </c>
      <c r="L57" s="98" t="s">
        <v>1767</v>
      </c>
    </row>
    <row r="58" spans="3:12" x14ac:dyDescent="0.25">
      <c r="C58" s="99" t="s">
        <v>50</v>
      </c>
      <c r="D58" s="551"/>
      <c r="E58" s="151">
        <v>0</v>
      </c>
      <c r="F58" s="118">
        <v>10000</v>
      </c>
      <c r="G58" s="97">
        <f t="shared" si="3"/>
        <v>0</v>
      </c>
      <c r="H58" s="161"/>
      <c r="I58" s="322" t="s">
        <v>299</v>
      </c>
      <c r="J58" s="98" t="str">
        <f>VLOOKUP(I58,Presupuesto!$B$11:$C$566,2,0)</f>
        <v>PASAJES (26100-00)</v>
      </c>
      <c r="K58" s="98" t="str">
        <f>$K$55</f>
        <v>Gestión Administrativa y  financiera en apoyo al Desarrollo Académico</v>
      </c>
      <c r="L58" s="98" t="s">
        <v>1764</v>
      </c>
    </row>
    <row r="59" spans="3:12" x14ac:dyDescent="0.25">
      <c r="C59" s="99" t="s">
        <v>416</v>
      </c>
      <c r="D59" s="551"/>
      <c r="E59" s="151">
        <v>0</v>
      </c>
      <c r="F59" s="118">
        <v>250</v>
      </c>
      <c r="G59" s="97">
        <f t="shared" si="3"/>
        <v>0</v>
      </c>
      <c r="H59" s="161"/>
      <c r="I59" s="98" t="s">
        <v>820</v>
      </c>
      <c r="J59" s="98" t="str">
        <f>VLOOKUP(I59,Presupuesto!$B$11:$C$566,2,0)</f>
        <v>PRODUCTOS PAPEL Y CARTON</v>
      </c>
      <c r="K59" s="98" t="str">
        <f t="shared" ref="K59:K64" si="5">$K$55</f>
        <v>Gestión Administrativa y  financiera en apoyo al Desarrollo Académico</v>
      </c>
      <c r="L59" s="98" t="s">
        <v>1768</v>
      </c>
    </row>
    <row r="60" spans="3:12" x14ac:dyDescent="0.25">
      <c r="C60" s="99" t="s">
        <v>51</v>
      </c>
      <c r="D60" s="551"/>
      <c r="E60" s="200"/>
      <c r="F60" s="100">
        <v>85</v>
      </c>
      <c r="G60" s="97">
        <f t="shared" si="3"/>
        <v>0</v>
      </c>
      <c r="H60" s="161"/>
      <c r="I60" s="98" t="s">
        <v>820</v>
      </c>
      <c r="J60" s="98" t="str">
        <f>VLOOKUP(I60,Presupuesto!$B$11:$C$566,2,0)</f>
        <v>PRODUCTOS PAPEL Y CARTON</v>
      </c>
      <c r="K60" s="98" t="str">
        <f t="shared" si="5"/>
        <v>Gestión Administrativa y  financiera en apoyo al Desarrollo Académico</v>
      </c>
      <c r="L60" s="98" t="s">
        <v>1769</v>
      </c>
    </row>
    <row r="61" spans="3:12" x14ac:dyDescent="0.25">
      <c r="C61" s="99" t="s">
        <v>122</v>
      </c>
      <c r="D61" s="551"/>
      <c r="E61" s="200"/>
      <c r="F61" s="100">
        <v>36</v>
      </c>
      <c r="G61" s="97">
        <f t="shared" si="3"/>
        <v>0</v>
      </c>
      <c r="H61" s="161"/>
      <c r="I61" s="98" t="s">
        <v>941</v>
      </c>
      <c r="J61" s="98" t="str">
        <f>VLOOKUP(I61,Presupuesto!$B$11:$C$566,2,0)</f>
        <v>UTILES DE ESCRITORIO, OFICINA Y ENSE¥ANZA</v>
      </c>
      <c r="K61" s="98" t="str">
        <f t="shared" si="5"/>
        <v>Gestión Administrativa y  financiera en apoyo al Desarrollo Académico</v>
      </c>
      <c r="L61" s="98" t="s">
        <v>1770</v>
      </c>
    </row>
    <row r="62" spans="3:12" x14ac:dyDescent="0.25">
      <c r="C62" s="99" t="s">
        <v>34</v>
      </c>
      <c r="D62" s="551"/>
      <c r="E62" s="200"/>
      <c r="F62" s="100">
        <v>80</v>
      </c>
      <c r="G62" s="97">
        <f t="shared" si="3"/>
        <v>0</v>
      </c>
      <c r="H62" s="161"/>
      <c r="I62" s="98" t="s">
        <v>941</v>
      </c>
      <c r="J62" s="98" t="str">
        <f>VLOOKUP(I62,Presupuesto!$B$11:$C$566,2,0)</f>
        <v>UTILES DE ESCRITORIO, OFICINA Y ENSE¥ANZA</v>
      </c>
      <c r="K62" s="98" t="str">
        <f t="shared" si="5"/>
        <v>Gestión Administrativa y  financiera en apoyo al Desarrollo Académico</v>
      </c>
      <c r="L62" s="98" t="s">
        <v>1771</v>
      </c>
    </row>
    <row r="63" spans="3:12" x14ac:dyDescent="0.25">
      <c r="C63" s="109" t="s">
        <v>52</v>
      </c>
      <c r="D63" s="551"/>
      <c r="E63" s="212">
        <v>0</v>
      </c>
      <c r="F63" s="119">
        <v>25</v>
      </c>
      <c r="G63" s="97">
        <f t="shared" si="3"/>
        <v>0</v>
      </c>
      <c r="H63" s="161"/>
      <c r="I63" s="98" t="s">
        <v>941</v>
      </c>
      <c r="J63" s="98" t="str">
        <f>VLOOKUP(I63,Presupuesto!$B$11:$C$566,2,0)</f>
        <v>UTILES DE ESCRITORIO, OFICINA Y ENSE¥ANZA</v>
      </c>
      <c r="K63" s="98" t="str">
        <f t="shared" si="5"/>
        <v>Gestión Administrativa y  financiera en apoyo al Desarrollo Académico</v>
      </c>
      <c r="L63" s="98" t="s">
        <v>1772</v>
      </c>
    </row>
    <row r="64" spans="3:12" ht="15.75"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5"/>
        <v>Gestión Administrativa y  financiera en apoyo al Desarrollo Académico</v>
      </c>
      <c r="L64" s="335" t="s">
        <v>1774</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50000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9" t="s">
        <v>1755</v>
      </c>
      <c r="E70" s="93"/>
      <c r="F70" s="93"/>
      <c r="G70" s="93"/>
      <c r="H70" s="76"/>
      <c r="I70" s="76"/>
      <c r="J70" s="76"/>
      <c r="K70" s="112"/>
    </row>
    <row r="71" spans="3:12" ht="18.75" x14ac:dyDescent="0.2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3. Seguimiento al proceso de elaboración de la Memoria Anual de la UNAH.</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7" t="s">
        <v>47</v>
      </c>
      <c r="D74" s="550"/>
      <c r="E74" s="328"/>
      <c r="F74" s="115">
        <v>30000</v>
      </c>
      <c r="G74" s="329">
        <f t="shared" ref="G74:G82" si="6">E74*F74</f>
        <v>0</v>
      </c>
      <c r="H74" s="330"/>
      <c r="I74" s="116" t="s">
        <v>698</v>
      </c>
      <c r="J74" s="116" t="str">
        <f>VLOOKUP(I74,Presupuesto!$B$11:$C$566,2,0)</f>
        <v>SERVICIOS DE CAPACITACION.</v>
      </c>
      <c r="K74" s="331" t="s">
        <v>1363</v>
      </c>
      <c r="L74" s="116" t="s">
        <v>393</v>
      </c>
    </row>
    <row r="75" spans="3:12" x14ac:dyDescent="0.25">
      <c r="C75" s="99" t="s">
        <v>48</v>
      </c>
      <c r="D75" s="551"/>
      <c r="E75" s="200">
        <v>20</v>
      </c>
      <c r="F75" s="100">
        <v>50</v>
      </c>
      <c r="G75" s="97">
        <f t="shared" si="6"/>
        <v>1000</v>
      </c>
      <c r="H75" s="161" t="s">
        <v>128</v>
      </c>
      <c r="I75" s="98" t="s">
        <v>293</v>
      </c>
      <c r="J75" s="98" t="str">
        <f>VLOOKUP(I75,Presupuesto!$B$11:$C$566,2,0)</f>
        <v>IMPRENTA, PUBLIC. Y REPRODUC. (25300-00)</v>
      </c>
      <c r="K75" s="98" t="str">
        <f>$K$74</f>
        <v>Gestión Administrativa y  financiera en apoyo al Desarrollo Académico</v>
      </c>
      <c r="L75" s="98" t="s">
        <v>411</v>
      </c>
    </row>
    <row r="76" spans="3:12" x14ac:dyDescent="0.25">
      <c r="C76" s="99" t="s">
        <v>49</v>
      </c>
      <c r="D76" s="551"/>
      <c r="E76" s="200">
        <v>280</v>
      </c>
      <c r="F76" s="100">
        <v>150</v>
      </c>
      <c r="G76" s="97">
        <f t="shared" si="6"/>
        <v>42000</v>
      </c>
      <c r="H76" s="161" t="s">
        <v>128</v>
      </c>
      <c r="I76" s="98" t="s">
        <v>310</v>
      </c>
      <c r="J76" s="98" t="str">
        <f>VLOOKUP(I76,Presupuesto!$B$11:$C$566,2,0)</f>
        <v>ALIMENTOS Y BEBIDAS PARA PERSONAS (31100-00)</v>
      </c>
      <c r="K76" s="98" t="str">
        <f t="shared" ref="K76:K83" si="7">$K$74</f>
        <v>Gestión Administrativa y  financiera en apoyo al Desarrollo Académico</v>
      </c>
      <c r="L76" s="98" t="s">
        <v>1767</v>
      </c>
    </row>
    <row r="77" spans="3:12" x14ac:dyDescent="0.25">
      <c r="C77" s="99" t="s">
        <v>50</v>
      </c>
      <c r="D77" s="551"/>
      <c r="E77" s="151">
        <v>0</v>
      </c>
      <c r="F77" s="118">
        <v>10000</v>
      </c>
      <c r="G77" s="97">
        <f t="shared" si="6"/>
        <v>0</v>
      </c>
      <c r="H77" s="161"/>
      <c r="I77" s="322" t="s">
        <v>299</v>
      </c>
      <c r="J77" s="98" t="str">
        <f>VLOOKUP(I77,Presupuesto!$B$11:$C$566,2,0)</f>
        <v>PASAJES (26100-00)</v>
      </c>
      <c r="K77" s="98" t="str">
        <f t="shared" si="7"/>
        <v>Gestión Administrativa y  financiera en apoyo al Desarrollo Académico</v>
      </c>
      <c r="L77" s="98" t="s">
        <v>1764</v>
      </c>
    </row>
    <row r="78" spans="3:12" x14ac:dyDescent="0.25">
      <c r="C78" s="99" t="s">
        <v>416</v>
      </c>
      <c r="D78" s="551"/>
      <c r="E78" s="151">
        <v>0</v>
      </c>
      <c r="F78" s="118">
        <v>250</v>
      </c>
      <c r="G78" s="97">
        <f t="shared" si="6"/>
        <v>0</v>
      </c>
      <c r="H78" s="161"/>
      <c r="I78" s="98" t="s">
        <v>315</v>
      </c>
      <c r="J78" s="98" t="str">
        <f>VLOOKUP(I78,Presupuesto!$B$11:$C$566,2,0)</f>
        <v>PRODUCTOS DE PAPEL Y CARTON (33400-00)</v>
      </c>
      <c r="K78" s="98" t="str">
        <f t="shared" si="7"/>
        <v>Gestión Administrativa y  financiera en apoyo al Desarrollo Académico</v>
      </c>
      <c r="L78" s="98" t="s">
        <v>1768</v>
      </c>
    </row>
    <row r="79" spans="3:12" x14ac:dyDescent="0.25">
      <c r="C79" s="99" t="s">
        <v>51</v>
      </c>
      <c r="D79" s="551"/>
      <c r="E79" s="200">
        <v>50</v>
      </c>
      <c r="F79" s="100">
        <v>85</v>
      </c>
      <c r="G79" s="97">
        <f t="shared" si="6"/>
        <v>4250</v>
      </c>
      <c r="H79" s="161" t="s">
        <v>128</v>
      </c>
      <c r="I79" s="98" t="s">
        <v>315</v>
      </c>
      <c r="J79" s="98" t="str">
        <f>VLOOKUP(I79,Presupuesto!$B$11:$C$566,2,0)</f>
        <v>PRODUCTOS DE PAPEL Y CARTON (33400-00)</v>
      </c>
      <c r="K79" s="98" t="str">
        <f t="shared" si="7"/>
        <v>Gestión Administrativa y  financiera en apoyo al Desarrollo Académico</v>
      </c>
      <c r="L79" s="98" t="s">
        <v>1769</v>
      </c>
    </row>
    <row r="80" spans="3:12" x14ac:dyDescent="0.25">
      <c r="C80" s="99" t="s">
        <v>122</v>
      </c>
      <c r="D80" s="551"/>
      <c r="E80" s="200">
        <v>20</v>
      </c>
      <c r="F80" s="100">
        <v>36</v>
      </c>
      <c r="G80" s="97">
        <f t="shared" si="6"/>
        <v>720</v>
      </c>
      <c r="H80" s="161" t="s">
        <v>128</v>
      </c>
      <c r="I80" s="98" t="s">
        <v>326</v>
      </c>
      <c r="J80" s="98" t="str">
        <f>VLOOKUP(I80,Presupuesto!$B$11:$C$566,2,0)</f>
        <v>UTILES DE ESCRITORIO, OFICINA Y ENZE¥ANZA</v>
      </c>
      <c r="K80" s="98" t="str">
        <f t="shared" si="7"/>
        <v>Gestión Administrativa y  financiera en apoyo al Desarrollo Académico</v>
      </c>
      <c r="L80" s="98" t="s">
        <v>1769</v>
      </c>
    </row>
    <row r="81" spans="3:12" x14ac:dyDescent="0.25">
      <c r="C81" s="99" t="s">
        <v>34</v>
      </c>
      <c r="D81" s="551"/>
      <c r="E81" s="200">
        <v>2</v>
      </c>
      <c r="F81" s="100">
        <v>15</v>
      </c>
      <c r="G81" s="97">
        <f t="shared" si="6"/>
        <v>30</v>
      </c>
      <c r="H81" s="161" t="s">
        <v>128</v>
      </c>
      <c r="I81" s="98" t="s">
        <v>326</v>
      </c>
      <c r="J81" s="98" t="str">
        <f>VLOOKUP(I81,Presupuesto!$B$11:$C$566,2,0)</f>
        <v>UTILES DE ESCRITORIO, OFICINA Y ENZE¥ANZA</v>
      </c>
      <c r="K81" s="98" t="str">
        <f t="shared" si="7"/>
        <v>Gestión Administrativa y  financiera en apoyo al Desarrollo Académico</v>
      </c>
      <c r="L81" s="98" t="s">
        <v>1769</v>
      </c>
    </row>
    <row r="82" spans="3:12" x14ac:dyDescent="0.25">
      <c r="C82" s="109" t="s">
        <v>52</v>
      </c>
      <c r="D82" s="551"/>
      <c r="E82" s="212">
        <v>80</v>
      </c>
      <c r="F82" s="119">
        <v>25</v>
      </c>
      <c r="G82" s="97">
        <f t="shared" si="6"/>
        <v>2000</v>
      </c>
      <c r="H82" s="161" t="s">
        <v>128</v>
      </c>
      <c r="I82" s="98" t="s">
        <v>326</v>
      </c>
      <c r="J82" s="98" t="str">
        <f>VLOOKUP(I82,Presupuesto!$B$11:$C$566,2,0)</f>
        <v>UTILES DE ESCRITORIO, OFICINA Y ENZE¥ANZA</v>
      </c>
      <c r="K82" s="98" t="str">
        <f t="shared" si="7"/>
        <v>Gestión Administrativa y  financiera en apoyo al Desarrollo Académico</v>
      </c>
      <c r="L82" s="98" t="s">
        <v>1769</v>
      </c>
    </row>
    <row r="83" spans="3:12" ht="15.75" thickBot="1" x14ac:dyDescent="0.3">
      <c r="C83" s="216" t="s">
        <v>429</v>
      </c>
      <c r="D83" s="217">
        <v>0</v>
      </c>
      <c r="E83" s="332">
        <v>0</v>
      </c>
      <c r="F83" s="104">
        <f>HLOOKUP(C83,$AH$2:$BU$3,2,0)</f>
        <v>1150</v>
      </c>
      <c r="G83" s="105">
        <f>D83*E83*F83</f>
        <v>0</v>
      </c>
      <c r="H83" s="333"/>
      <c r="I83" s="334" t="s">
        <v>300</v>
      </c>
      <c r="J83" s="106" t="str">
        <f>VLOOKUP(I83,Presupuesto!$B$11:$C$566,2,0)</f>
        <v>VIATICOS (26200-00)</v>
      </c>
      <c r="K83" s="335" t="str">
        <f t="shared" si="7"/>
        <v>Gestión Administrativa y  financiera en apoyo al Desarrollo Académico</v>
      </c>
      <c r="L83" s="335" t="s">
        <v>1769</v>
      </c>
    </row>
    <row r="84" spans="3:12" x14ac:dyDescent="0.25">
      <c r="G84" s="530"/>
    </row>
    <row r="85" spans="3:12" ht="15.75" thickBot="1" x14ac:dyDescent="0.3"/>
    <row r="86" spans="3:12" ht="15.75" thickBot="1" x14ac:dyDescent="0.3">
      <c r="C86" s="29" t="s">
        <v>43</v>
      </c>
      <c r="D86" s="30">
        <f>SUM(G93:G102)</f>
        <v>200000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9" t="s">
        <v>1756</v>
      </c>
      <c r="E89" s="93"/>
      <c r="F89" s="93"/>
      <c r="G89" s="93"/>
      <c r="H89" s="76"/>
      <c r="I89" s="76"/>
      <c r="J89" s="76"/>
      <c r="K89" s="112"/>
    </row>
    <row r="90" spans="3:12" ht="18.75" x14ac:dyDescent="0.2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4. Seguimiento y apoyo a la gestión administrativa y financiera de la UNAH.</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7" t="s">
        <v>1775</v>
      </c>
      <c r="D93" s="550">
        <v>80</v>
      </c>
      <c r="E93" s="328">
        <v>3</v>
      </c>
      <c r="F93" s="115">
        <v>50000</v>
      </c>
      <c r="G93" s="329">
        <f t="shared" ref="G93:G101" si="8">E93*F93</f>
        <v>150000</v>
      </c>
      <c r="H93" s="330" t="s">
        <v>128</v>
      </c>
      <c r="I93" s="116" t="s">
        <v>289</v>
      </c>
      <c r="J93" s="116" t="str">
        <f>VLOOKUP(I93,Presupuesto!$B$11:$C$566,2,0)</f>
        <v>SERVICIOS TECNICOS Y PROFESIONALES DE CAPAC. (24500-00)</v>
      </c>
      <c r="K93" s="331" t="s">
        <v>1363</v>
      </c>
      <c r="L93" s="116" t="s">
        <v>393</v>
      </c>
    </row>
    <row r="94" spans="3:12" x14ac:dyDescent="0.25">
      <c r="C94" s="99" t="s">
        <v>48</v>
      </c>
      <c r="D94" s="551"/>
      <c r="E94" s="200">
        <f>D93</f>
        <v>80</v>
      </c>
      <c r="F94" s="100">
        <v>50</v>
      </c>
      <c r="G94" s="97">
        <f t="shared" si="8"/>
        <v>4000</v>
      </c>
      <c r="H94" s="161" t="s">
        <v>128</v>
      </c>
      <c r="I94" s="98" t="s">
        <v>293</v>
      </c>
      <c r="J94" s="98" t="str">
        <f>VLOOKUP(I94,Presupuesto!$B$11:$C$566,2,0)</f>
        <v>IMPRENTA, PUBLIC. Y REPRODUC. (25300-00)</v>
      </c>
      <c r="K94" s="98" t="str">
        <f>$K$93</f>
        <v>Gestión Administrativa y  financiera en apoyo al Desarrollo Académico</v>
      </c>
      <c r="L94" s="98" t="s">
        <v>411</v>
      </c>
    </row>
    <row r="95" spans="3:12" x14ac:dyDescent="0.25">
      <c r="C95" s="99" t="s">
        <v>49</v>
      </c>
      <c r="D95" s="551"/>
      <c r="E95" s="200">
        <f>D93</f>
        <v>80</v>
      </c>
      <c r="F95" s="100">
        <v>150</v>
      </c>
      <c r="G95" s="97">
        <f t="shared" si="8"/>
        <v>12000</v>
      </c>
      <c r="H95" s="161" t="s">
        <v>128</v>
      </c>
      <c r="I95" s="98" t="s">
        <v>310</v>
      </c>
      <c r="J95" s="98" t="str">
        <f>VLOOKUP(I95,Presupuesto!$B$11:$C$566,2,0)</f>
        <v>ALIMENTOS Y BEBIDAS PARA PERSONAS (31100-00)</v>
      </c>
      <c r="K95" s="98" t="str">
        <f t="shared" ref="K95:K102" si="9">$K$93</f>
        <v>Gestión Administrativa y  financiera en apoyo al Desarrollo Académico</v>
      </c>
      <c r="L95" s="98" t="s">
        <v>1767</v>
      </c>
    </row>
    <row r="96" spans="3:12" x14ac:dyDescent="0.25">
      <c r="C96" s="99" t="s">
        <v>50</v>
      </c>
      <c r="D96" s="551"/>
      <c r="E96" s="151">
        <v>0</v>
      </c>
      <c r="F96" s="118">
        <v>10000</v>
      </c>
      <c r="G96" s="97">
        <f t="shared" si="8"/>
        <v>0</v>
      </c>
      <c r="H96" s="161"/>
      <c r="I96" s="322" t="s">
        <v>299</v>
      </c>
      <c r="J96" s="98" t="str">
        <f>VLOOKUP(I96,Presupuesto!$B$11:$C$566,2,0)</f>
        <v>PASAJES (26100-00)</v>
      </c>
      <c r="K96" s="98" t="str">
        <f t="shared" si="9"/>
        <v>Gestión Administrativa y  financiera en apoyo al Desarrollo Académico</v>
      </c>
      <c r="L96" s="98" t="s">
        <v>1764</v>
      </c>
    </row>
    <row r="97" spans="3:12" x14ac:dyDescent="0.25">
      <c r="C97" s="99" t="s">
        <v>416</v>
      </c>
      <c r="D97" s="551"/>
      <c r="E97" s="151">
        <v>0</v>
      </c>
      <c r="F97" s="118">
        <v>250</v>
      </c>
      <c r="G97" s="97">
        <f t="shared" si="8"/>
        <v>0</v>
      </c>
      <c r="H97" s="161"/>
      <c r="I97" s="98" t="s">
        <v>820</v>
      </c>
      <c r="J97" s="98" t="str">
        <f>VLOOKUP(I97,Presupuesto!$B$11:$C$566,2,0)</f>
        <v>PRODUCTOS PAPEL Y CARTON</v>
      </c>
      <c r="K97" s="98" t="str">
        <f t="shared" si="9"/>
        <v>Gestión Administrativa y  financiera en apoyo al Desarrollo Académico</v>
      </c>
      <c r="L97" s="98" t="s">
        <v>1768</v>
      </c>
    </row>
    <row r="98" spans="3:12" x14ac:dyDescent="0.25">
      <c r="C98" s="99" t="s">
        <v>51</v>
      </c>
      <c r="D98" s="551"/>
      <c r="E98" s="200">
        <v>66</v>
      </c>
      <c r="F98" s="100">
        <v>85</v>
      </c>
      <c r="G98" s="97">
        <f t="shared" si="8"/>
        <v>5610</v>
      </c>
      <c r="H98" s="161" t="s">
        <v>128</v>
      </c>
      <c r="I98" s="98" t="s">
        <v>315</v>
      </c>
      <c r="J98" s="98" t="str">
        <f>VLOOKUP(I98,Presupuesto!$B$11:$C$566,2,0)</f>
        <v>PRODUCTOS DE PAPEL Y CARTON (33400-00)</v>
      </c>
      <c r="K98" s="98" t="str">
        <f t="shared" si="9"/>
        <v>Gestión Administrativa y  financiera en apoyo al Desarrollo Académico</v>
      </c>
      <c r="L98" s="98" t="s">
        <v>1769</v>
      </c>
    </row>
    <row r="99" spans="3:12" x14ac:dyDescent="0.25">
      <c r="C99" s="99" t="s">
        <v>122</v>
      </c>
      <c r="D99" s="551"/>
      <c r="E99" s="200">
        <v>240</v>
      </c>
      <c r="F99" s="100">
        <v>36</v>
      </c>
      <c r="G99" s="97">
        <f t="shared" si="8"/>
        <v>8640</v>
      </c>
      <c r="H99" s="161" t="s">
        <v>128</v>
      </c>
      <c r="I99" s="98" t="s">
        <v>326</v>
      </c>
      <c r="J99" s="98" t="str">
        <f>VLOOKUP(I99,Presupuesto!$B$11:$C$566,2,0)</f>
        <v>UTILES DE ESCRITORIO, OFICINA Y ENZE¥ANZA</v>
      </c>
      <c r="K99" s="98" t="str">
        <f t="shared" si="9"/>
        <v>Gestión Administrativa y  financiera en apoyo al Desarrollo Académico</v>
      </c>
      <c r="L99" s="98" t="s">
        <v>1770</v>
      </c>
    </row>
    <row r="100" spans="3:12" x14ac:dyDescent="0.25">
      <c r="C100" s="99" t="s">
        <v>34</v>
      </c>
      <c r="D100" s="551"/>
      <c r="E100" s="200">
        <v>240</v>
      </c>
      <c r="F100" s="100">
        <v>80</v>
      </c>
      <c r="G100" s="97">
        <f t="shared" si="8"/>
        <v>19200</v>
      </c>
      <c r="H100" s="161" t="s">
        <v>128</v>
      </c>
      <c r="I100" s="98" t="s">
        <v>326</v>
      </c>
      <c r="J100" s="98" t="str">
        <f>VLOOKUP(I100,Presupuesto!$B$11:$C$566,2,0)</f>
        <v>UTILES DE ESCRITORIO, OFICINA Y ENZE¥ANZA</v>
      </c>
      <c r="K100" s="98" t="str">
        <f t="shared" si="9"/>
        <v>Gestión Administrativa y  financiera en apoyo al Desarrollo Académico</v>
      </c>
      <c r="L100" s="98" t="s">
        <v>1771</v>
      </c>
    </row>
    <row r="101" spans="3:12" x14ac:dyDescent="0.25">
      <c r="C101" s="109" t="s">
        <v>52</v>
      </c>
      <c r="D101" s="551"/>
      <c r="E101" s="212">
        <v>25</v>
      </c>
      <c r="F101" s="119">
        <v>22</v>
      </c>
      <c r="G101" s="97">
        <f t="shared" si="8"/>
        <v>550</v>
      </c>
      <c r="H101" s="161" t="s">
        <v>128</v>
      </c>
      <c r="I101" s="98" t="s">
        <v>326</v>
      </c>
      <c r="J101" s="98" t="str">
        <f>VLOOKUP(I101,Presupuesto!$B$11:$C$566,2,0)</f>
        <v>UTILES DE ESCRITORIO, OFICINA Y ENZE¥ANZA</v>
      </c>
      <c r="K101" s="98" t="str">
        <f t="shared" si="9"/>
        <v>Gestión Administrativa y  financiera en apoyo al Desarrollo Académico</v>
      </c>
      <c r="L101" s="98" t="s">
        <v>1772</v>
      </c>
    </row>
    <row r="102" spans="3:12" ht="15.75"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9"/>
        <v>Gestión Administrativa y  financiera en apoyo al Desarrollo Académico</v>
      </c>
      <c r="L102" s="335" t="s">
        <v>403</v>
      </c>
    </row>
    <row r="103" spans="3:12" ht="15.75" thickBot="1" x14ac:dyDescent="0.3">
      <c r="C103" s="93"/>
      <c r="E103" s="112"/>
      <c r="F103" s="112"/>
      <c r="G103" s="112"/>
      <c r="H103" s="174"/>
      <c r="I103" s="112"/>
      <c r="J103" s="112"/>
      <c r="K103" s="112"/>
    </row>
    <row r="104" spans="3:12" s="466" customFormat="1" ht="15.75" thickBot="1" x14ac:dyDescent="0.3">
      <c r="C104" s="29" t="s">
        <v>43</v>
      </c>
      <c r="D104" s="30">
        <f>SUM(G111:G120)</f>
        <v>200000</v>
      </c>
      <c r="E104" s="93"/>
      <c r="F104" s="93"/>
      <c r="G104" s="93"/>
      <c r="H104" s="76"/>
      <c r="I104" s="76"/>
      <c r="J104" s="76"/>
      <c r="K104" s="112"/>
    </row>
    <row r="105" spans="3:12" s="466" customFormat="1" x14ac:dyDescent="0.25">
      <c r="C105" s="70"/>
      <c r="D105" s="31"/>
      <c r="E105" s="93"/>
      <c r="F105" s="93"/>
      <c r="G105" s="93"/>
      <c r="H105" s="76"/>
      <c r="I105" s="76"/>
      <c r="J105" s="76"/>
      <c r="K105" s="112"/>
    </row>
    <row r="106" spans="3:12" s="466" customFormat="1" x14ac:dyDescent="0.25">
      <c r="C106" s="70"/>
      <c r="D106" s="31"/>
      <c r="E106" s="93"/>
      <c r="F106" s="93"/>
      <c r="G106" s="93"/>
      <c r="H106" s="76"/>
      <c r="I106" s="76"/>
      <c r="J106" s="76"/>
      <c r="K106" s="112"/>
    </row>
    <row r="107" spans="3:12" s="466" customFormat="1" ht="15.75" x14ac:dyDescent="0.25">
      <c r="C107" s="202" t="s">
        <v>391</v>
      </c>
      <c r="D107" s="369" t="s">
        <v>1757</v>
      </c>
      <c r="E107" s="93"/>
      <c r="F107" s="93"/>
      <c r="G107" s="93"/>
      <c r="H107" s="76"/>
      <c r="I107" s="76"/>
      <c r="J107" s="76"/>
      <c r="K107" s="112"/>
    </row>
    <row r="108" spans="3:12" s="466" customFormat="1" ht="18.75" x14ac:dyDescent="0.25">
      <c r="C108" s="210" t="str">
        <f>IFERROR(VLOOKUP(D107,'1. Desarrollo e Innov. Curricu.'!$F:$G,2,FALSE),IFERROR(VLOOKUP(D107,'2. Investigación Científica'!$F:$G,2,FALSE),IFERROR(VLOOKUP(D107,'3. Vinculación Univ. Sociedad'!$F:$G,2,FALSE),IFERROR(VLOOKUP(D107,'4. Docencia y Profesorado Univ.'!$F:$G,2,FALSE),IFERROR(VLOOKUP(D107,'5. Estudiantes y Graduados'!$F:$G,2,FALSE),IFERROR(VLOOKUP(D107,'11. Gestion Administrativa'!$F:$G,2,FALSE),IFERROR(VLOOKUP(D107,'13. Gestión Académica'!$F:$G,2,FALSE),IFERROR(VLOOKUP(D107,'9. Asegura. de la Calid. y M'!$F:$G,2,FALSE),IFERROR(VLOOKUP(D107,'6. Gestión del Conocimiento'!$F:$G,2,FALSE),IFERROR(VLOOKUP(D107,'15. Gobernabilidad y Proceso...'!$F:$G,2,FALSE),IFERROR(VLOOKUP(D107,'12. Gestión del Talento Humano'!$F:$G,2,FALSE),IFERROR(VLOOKUP(D107,'14. Internacional... de la E.S.'!$F:$G,2,FALSE),IFERROR(VLOOKUP(D107,'10. Posgrado'!$F:$G,2,FALSE),IFERROR(VLOOKUP(D107,'17. Gestión TIC'!$F:$G,2,FALSE),IFERROR(VLOOKUP(D107,'16. Desa. del Sistema Educ.Sup.'!$F:$G,2,FALSE),IFERROR(VLOOKUP(D107,'8. Cultura de Inno. Insti...'!$F:$G,2,FALSE),VLOOKUP(D107,'7. Lo Esencial de la Reforma U.'!$F:$G,2,0)))))))))))))))))</f>
        <v>5. Seguimiento a las políticas, estratégias y metodologias aplicables en transparencia y rendición de cuentas.</v>
      </c>
      <c r="D108" s="31"/>
      <c r="E108" s="93"/>
      <c r="F108" s="93"/>
      <c r="G108" s="93"/>
      <c r="H108" s="76"/>
      <c r="I108" s="76"/>
      <c r="J108" s="76"/>
      <c r="K108" s="112"/>
    </row>
    <row r="109" spans="3:12" s="466" customFormat="1" ht="15.75" thickBot="1" x14ac:dyDescent="0.3">
      <c r="C109" s="70"/>
      <c r="D109" s="31"/>
      <c r="E109" s="93"/>
      <c r="F109" s="93"/>
      <c r="G109" s="93"/>
      <c r="H109" s="76"/>
      <c r="I109" s="76"/>
      <c r="J109" s="76"/>
      <c r="K109" s="112"/>
    </row>
    <row r="110" spans="3:12" s="466" customFormat="1" ht="30.75" thickBot="1" x14ac:dyDescent="0.3">
      <c r="C110" s="126" t="s">
        <v>44</v>
      </c>
      <c r="D110" s="129" t="s">
        <v>45</v>
      </c>
      <c r="E110" s="128" t="s">
        <v>55</v>
      </c>
      <c r="F110" s="128" t="s">
        <v>57</v>
      </c>
      <c r="G110" s="127" t="s">
        <v>27</v>
      </c>
      <c r="H110" s="133" t="s">
        <v>130</v>
      </c>
      <c r="I110" s="128" t="s">
        <v>46</v>
      </c>
      <c r="J110" s="128" t="s">
        <v>131</v>
      </c>
      <c r="K110" s="128" t="s">
        <v>409</v>
      </c>
      <c r="L110" s="128" t="s">
        <v>410</v>
      </c>
    </row>
    <row r="111" spans="3:12" s="466" customFormat="1" x14ac:dyDescent="0.25">
      <c r="C111" s="327" t="s">
        <v>1775</v>
      </c>
      <c r="D111" s="550">
        <v>80</v>
      </c>
      <c r="E111" s="328">
        <v>3</v>
      </c>
      <c r="F111" s="115">
        <v>50000</v>
      </c>
      <c r="G111" s="329">
        <f t="shared" ref="G111:G119" si="10">E111*F111</f>
        <v>150000</v>
      </c>
      <c r="H111" s="330" t="s">
        <v>128</v>
      </c>
      <c r="I111" s="116" t="s">
        <v>289</v>
      </c>
      <c r="J111" s="116" t="str">
        <f>VLOOKUP(I111,Presupuesto!$B$11:$C$566,2,0)</f>
        <v>SERVICIOS TECNICOS Y PROFESIONALES DE CAPAC. (24500-00)</v>
      </c>
      <c r="K111" s="331" t="s">
        <v>1363</v>
      </c>
      <c r="L111" s="116" t="s">
        <v>393</v>
      </c>
    </row>
    <row r="112" spans="3:12" s="466" customFormat="1" x14ac:dyDescent="0.25">
      <c r="C112" s="99" t="s">
        <v>48</v>
      </c>
      <c r="D112" s="551"/>
      <c r="E112" s="200">
        <f>D111</f>
        <v>80</v>
      </c>
      <c r="F112" s="100">
        <v>50</v>
      </c>
      <c r="G112" s="97">
        <f t="shared" si="10"/>
        <v>4000</v>
      </c>
      <c r="H112" s="161" t="s">
        <v>128</v>
      </c>
      <c r="I112" s="98" t="s">
        <v>293</v>
      </c>
      <c r="J112" s="98" t="str">
        <f>VLOOKUP(I112,Presupuesto!$B$11:$C$566,2,0)</f>
        <v>IMPRENTA, PUBLIC. Y REPRODUC. (25300-00)</v>
      </c>
      <c r="K112" s="98" t="str">
        <f>$K$93</f>
        <v>Gestión Administrativa y  financiera en apoyo al Desarrollo Académico</v>
      </c>
      <c r="L112" s="98" t="s">
        <v>411</v>
      </c>
    </row>
    <row r="113" spans="3:12" s="466" customFormat="1" x14ac:dyDescent="0.25">
      <c r="C113" s="99" t="s">
        <v>49</v>
      </c>
      <c r="D113" s="551"/>
      <c r="E113" s="200">
        <f>D111</f>
        <v>80</v>
      </c>
      <c r="F113" s="100">
        <v>150</v>
      </c>
      <c r="G113" s="97">
        <f t="shared" si="10"/>
        <v>12000</v>
      </c>
      <c r="H113" s="161" t="s">
        <v>128</v>
      </c>
      <c r="I113" s="98" t="s">
        <v>310</v>
      </c>
      <c r="J113" s="98" t="str">
        <f>VLOOKUP(I113,Presupuesto!$B$11:$C$566,2,0)</f>
        <v>ALIMENTOS Y BEBIDAS PARA PERSONAS (31100-00)</v>
      </c>
      <c r="K113" s="98" t="str">
        <f t="shared" ref="K113:K120" si="11">$K$93</f>
        <v>Gestión Administrativa y  financiera en apoyo al Desarrollo Académico</v>
      </c>
      <c r="L113" s="98" t="s">
        <v>1767</v>
      </c>
    </row>
    <row r="114" spans="3:12" s="466" customFormat="1" x14ac:dyDescent="0.25">
      <c r="C114" s="99" t="s">
        <v>50</v>
      </c>
      <c r="D114" s="551"/>
      <c r="E114" s="151">
        <v>0</v>
      </c>
      <c r="F114" s="118">
        <v>10000</v>
      </c>
      <c r="G114" s="97">
        <f t="shared" si="10"/>
        <v>0</v>
      </c>
      <c r="H114" s="161"/>
      <c r="I114" s="322" t="s">
        <v>299</v>
      </c>
      <c r="J114" s="98" t="str">
        <f>VLOOKUP(I114,Presupuesto!$B$11:$C$566,2,0)</f>
        <v>PASAJES (26100-00)</v>
      </c>
      <c r="K114" s="98" t="str">
        <f t="shared" si="11"/>
        <v>Gestión Administrativa y  financiera en apoyo al Desarrollo Académico</v>
      </c>
      <c r="L114" s="98" t="s">
        <v>1764</v>
      </c>
    </row>
    <row r="115" spans="3:12" s="466" customFormat="1" x14ac:dyDescent="0.25">
      <c r="C115" s="99" t="s">
        <v>416</v>
      </c>
      <c r="D115" s="551"/>
      <c r="E115" s="151">
        <v>0</v>
      </c>
      <c r="F115" s="118">
        <v>250</v>
      </c>
      <c r="G115" s="97">
        <f t="shared" si="10"/>
        <v>0</v>
      </c>
      <c r="H115" s="161"/>
      <c r="I115" s="98" t="s">
        <v>820</v>
      </c>
      <c r="J115" s="98" t="str">
        <f>VLOOKUP(I115,Presupuesto!$B$11:$C$566,2,0)</f>
        <v>PRODUCTOS PAPEL Y CARTON</v>
      </c>
      <c r="K115" s="98" t="str">
        <f t="shared" si="11"/>
        <v>Gestión Administrativa y  financiera en apoyo al Desarrollo Académico</v>
      </c>
      <c r="L115" s="98" t="s">
        <v>1768</v>
      </c>
    </row>
    <row r="116" spans="3:12" s="466" customFormat="1" x14ac:dyDescent="0.25">
      <c r="C116" s="99" t="s">
        <v>51</v>
      </c>
      <c r="D116" s="551"/>
      <c r="E116" s="200">
        <v>66</v>
      </c>
      <c r="F116" s="100">
        <v>85</v>
      </c>
      <c r="G116" s="97">
        <f t="shared" si="10"/>
        <v>5610</v>
      </c>
      <c r="H116" s="161" t="s">
        <v>128</v>
      </c>
      <c r="I116" s="98" t="s">
        <v>315</v>
      </c>
      <c r="J116" s="98" t="str">
        <f>VLOOKUP(I116,Presupuesto!$B$11:$C$566,2,0)</f>
        <v>PRODUCTOS DE PAPEL Y CARTON (33400-00)</v>
      </c>
      <c r="K116" s="98" t="str">
        <f t="shared" si="11"/>
        <v>Gestión Administrativa y  financiera en apoyo al Desarrollo Académico</v>
      </c>
      <c r="L116" s="98" t="s">
        <v>1769</v>
      </c>
    </row>
    <row r="117" spans="3:12" s="466" customFormat="1" x14ac:dyDescent="0.25">
      <c r="C117" s="99" t="s">
        <v>122</v>
      </c>
      <c r="D117" s="551"/>
      <c r="E117" s="200">
        <v>240</v>
      </c>
      <c r="F117" s="100">
        <v>36</v>
      </c>
      <c r="G117" s="97">
        <f t="shared" si="10"/>
        <v>8640</v>
      </c>
      <c r="H117" s="161" t="s">
        <v>128</v>
      </c>
      <c r="I117" s="98" t="s">
        <v>938</v>
      </c>
      <c r="J117" s="98" t="str">
        <f>VLOOKUP(I117,Presupuesto!$B$11:$C$566,2,0)</f>
        <v>ELEMENTOS DE LIMPIEZA</v>
      </c>
      <c r="K117" s="98" t="str">
        <f t="shared" si="11"/>
        <v>Gestión Administrativa y  financiera en apoyo al Desarrollo Académico</v>
      </c>
      <c r="L117" s="98" t="s">
        <v>1770</v>
      </c>
    </row>
    <row r="118" spans="3:12" s="466" customFormat="1" x14ac:dyDescent="0.25">
      <c r="C118" s="99" t="s">
        <v>34</v>
      </c>
      <c r="D118" s="551"/>
      <c r="E118" s="200">
        <v>240</v>
      </c>
      <c r="F118" s="100">
        <v>80</v>
      </c>
      <c r="G118" s="97">
        <f t="shared" si="10"/>
        <v>19200</v>
      </c>
      <c r="H118" s="161" t="s">
        <v>128</v>
      </c>
      <c r="I118" s="98" t="s">
        <v>326</v>
      </c>
      <c r="J118" s="98" t="str">
        <f>VLOOKUP(I118,Presupuesto!$B$11:$C$566,2,0)</f>
        <v>UTILES DE ESCRITORIO, OFICINA Y ENZE¥ANZA</v>
      </c>
      <c r="K118" s="98" t="str">
        <f t="shared" si="11"/>
        <v>Gestión Administrativa y  financiera en apoyo al Desarrollo Académico</v>
      </c>
      <c r="L118" s="98" t="s">
        <v>1771</v>
      </c>
    </row>
    <row r="119" spans="3:12" s="466" customFormat="1" x14ac:dyDescent="0.25">
      <c r="C119" s="109" t="s">
        <v>52</v>
      </c>
      <c r="D119" s="551"/>
      <c r="E119" s="212">
        <v>25</v>
      </c>
      <c r="F119" s="119">
        <v>22</v>
      </c>
      <c r="G119" s="97">
        <f t="shared" si="10"/>
        <v>550</v>
      </c>
      <c r="H119" s="161" t="s">
        <v>128</v>
      </c>
      <c r="I119" s="98" t="s">
        <v>326</v>
      </c>
      <c r="J119" s="98" t="str">
        <f>VLOOKUP(I119,Presupuesto!$B$11:$C$566,2,0)</f>
        <v>UTILES DE ESCRITORIO, OFICINA Y ENZE¥ANZA</v>
      </c>
      <c r="K119" s="98" t="str">
        <f t="shared" si="11"/>
        <v>Gestión Administrativa y  financiera en apoyo al Desarrollo Académico</v>
      </c>
      <c r="L119" s="98" t="s">
        <v>1772</v>
      </c>
    </row>
    <row r="120" spans="3:12" s="466" customFormat="1" ht="15.75" thickBot="1" x14ac:dyDescent="0.3">
      <c r="C120" s="216" t="s">
        <v>429</v>
      </c>
      <c r="D120" s="217">
        <v>0</v>
      </c>
      <c r="E120" s="332">
        <v>0</v>
      </c>
      <c r="F120" s="104">
        <f>HLOOKUP(C120,$AH$2:$BU$3,2,0)</f>
        <v>1150</v>
      </c>
      <c r="G120" s="105">
        <f>D120*E120*F120</f>
        <v>0</v>
      </c>
      <c r="H120" s="333"/>
      <c r="I120" s="334" t="s">
        <v>300</v>
      </c>
      <c r="J120" s="106" t="str">
        <f>VLOOKUP(I120,Presupuesto!$B$11:$C$566,2,0)</f>
        <v>VIATICOS (26200-00)</v>
      </c>
      <c r="K120" s="335" t="str">
        <f t="shared" si="11"/>
        <v>Gestión Administrativa y  financiera en apoyo al Desarrollo Académico</v>
      </c>
      <c r="L120" s="335" t="s">
        <v>403</v>
      </c>
    </row>
    <row r="121" spans="3:12" ht="15.75" thickBot="1" x14ac:dyDescent="0.3"/>
    <row r="122" spans="3:12" ht="15.75" thickBot="1" x14ac:dyDescent="0.3">
      <c r="C122" s="29" t="s">
        <v>43</v>
      </c>
      <c r="D122" s="30">
        <f>SUM(G129:G138)</f>
        <v>500000</v>
      </c>
      <c r="E122" s="93"/>
      <c r="F122" s="93"/>
      <c r="G122" s="93"/>
      <c r="H122" s="76"/>
      <c r="I122" s="76"/>
      <c r="J122" s="76"/>
      <c r="K122" s="112"/>
    </row>
    <row r="123" spans="3:12" x14ac:dyDescent="0.25">
      <c r="C123" s="70"/>
      <c r="D123" s="31"/>
      <c r="E123" s="93"/>
      <c r="F123" s="93"/>
      <c r="G123" s="93"/>
      <c r="H123" s="76"/>
      <c r="I123" s="76"/>
      <c r="J123" s="76"/>
      <c r="K123" s="112"/>
    </row>
    <row r="124" spans="3:12" x14ac:dyDescent="0.25">
      <c r="C124" s="70"/>
      <c r="D124" s="31"/>
      <c r="E124" s="93"/>
      <c r="F124" s="93"/>
      <c r="G124" s="93"/>
      <c r="H124" s="76"/>
      <c r="I124" s="76"/>
      <c r="J124" s="76"/>
      <c r="K124" s="112"/>
    </row>
    <row r="125" spans="3:12" ht="15.75" x14ac:dyDescent="0.25">
      <c r="C125" s="202" t="s">
        <v>391</v>
      </c>
      <c r="D125" s="369" t="s">
        <v>1758</v>
      </c>
      <c r="E125" s="93"/>
      <c r="F125" s="93"/>
      <c r="G125" s="93"/>
      <c r="H125" s="76"/>
      <c r="I125" s="76"/>
      <c r="J125" s="76"/>
      <c r="K125" s="112"/>
    </row>
    <row r="126" spans="3:12" ht="18.75" x14ac:dyDescent="0.25">
      <c r="C126" s="210" t="str">
        <f>IFERROR(VLOOKUP(D125,'1. Desarrollo e Innov. Curricu.'!$F:$G,2,FALSE),IFERROR(VLOOKUP(D125,'2. Investigación Científica'!$F:$G,2,FALSE),IFERROR(VLOOKUP(D125,'3. Vinculación Univ. Sociedad'!$F:$G,2,FALSE),IFERROR(VLOOKUP(D125,'4. Docencia y Profesorado Univ.'!$F:$G,2,FALSE),IFERROR(VLOOKUP(D125,'5. Estudiantes y Graduados'!$F:$G,2,FALSE),IFERROR(VLOOKUP(D125,'11. Gestion Administrativa'!$F:$G,2,FALSE),IFERROR(VLOOKUP(D125,'13. Gestión Académica'!$F:$G,2,FALSE),IFERROR(VLOOKUP(D125,'9. Asegura. de la Calid. y M'!$F:$G,2,FALSE),IFERROR(VLOOKUP(D125,'6. Gestión del Conocimiento'!$F:$G,2,FALSE),IFERROR(VLOOKUP(D125,'15. Gobernabilidad y Proceso...'!$F:$G,2,FALSE),IFERROR(VLOOKUP(D125,'12. Gestión del Talento Humano'!$F:$G,2,FALSE),IFERROR(VLOOKUP(D125,'14. Internacional... de la E.S.'!$F:$G,2,FALSE),IFERROR(VLOOKUP(D125,'10. Posgrado'!$F:$G,2,FALSE),IFERROR(VLOOKUP(D125,'17. Gestión TIC'!$F:$G,2,FALSE),IFERROR(VLOOKUP(D125,'16. Desa. del Sistema Educ.Sup.'!$F:$G,2,FALSE),IFERROR(VLOOKUP(D125,'8. Cultura de Inno. Insti...'!$F:$G,2,FALSE),VLOOKUP(D125,'7. Lo Esencial de la Reforma U.'!$F:$G,2,0)))))))))))))))))</f>
        <v>6. Seguimiento a la aplicación del nuevo modelo de auditoria basado en gestión de riesgo.</v>
      </c>
      <c r="D126" s="31"/>
      <c r="E126" s="93"/>
      <c r="F126" s="93"/>
      <c r="G126" s="93"/>
      <c r="H126" s="76"/>
      <c r="I126" s="76"/>
      <c r="J126" s="76"/>
      <c r="K126" s="112"/>
    </row>
    <row r="127" spans="3:12" ht="15.75" thickBot="1" x14ac:dyDescent="0.3">
      <c r="C127" s="70"/>
      <c r="D127" s="31"/>
      <c r="E127" s="93"/>
      <c r="F127" s="93"/>
      <c r="G127" s="93"/>
      <c r="H127" s="76"/>
      <c r="I127" s="76"/>
      <c r="J127" s="76"/>
      <c r="K127" s="112"/>
    </row>
    <row r="128" spans="3:12" ht="30.75" thickBot="1" x14ac:dyDescent="0.3">
      <c r="C128" s="126" t="s">
        <v>44</v>
      </c>
      <c r="D128" s="129" t="s">
        <v>45</v>
      </c>
      <c r="E128" s="128" t="s">
        <v>55</v>
      </c>
      <c r="F128" s="128" t="s">
        <v>57</v>
      </c>
      <c r="G128" s="127" t="s">
        <v>27</v>
      </c>
      <c r="H128" s="133" t="s">
        <v>130</v>
      </c>
      <c r="I128" s="128" t="s">
        <v>46</v>
      </c>
      <c r="J128" s="128" t="s">
        <v>131</v>
      </c>
      <c r="K128" s="128" t="s">
        <v>409</v>
      </c>
      <c r="L128" s="128" t="s">
        <v>410</v>
      </c>
    </row>
    <row r="129" spans="3:12" x14ac:dyDescent="0.25">
      <c r="C129" s="327" t="s">
        <v>47</v>
      </c>
      <c r="D129" s="550">
        <v>5</v>
      </c>
      <c r="E129" s="328">
        <v>2</v>
      </c>
      <c r="F129" s="115">
        <v>50000</v>
      </c>
      <c r="G129" s="329">
        <f t="shared" ref="G129:G137" si="12">E129*F129</f>
        <v>100000</v>
      </c>
      <c r="H129" s="330" t="s">
        <v>128</v>
      </c>
      <c r="I129" s="116" t="s">
        <v>289</v>
      </c>
      <c r="J129" s="116" t="str">
        <f>VLOOKUP(I129,Presupuesto!$B$11:$C$566,2,0)</f>
        <v>SERVICIOS TECNICOS Y PROFESIONALES DE CAPAC. (24500-00)</v>
      </c>
      <c r="K129" s="331" t="s">
        <v>1363</v>
      </c>
      <c r="L129" s="116" t="s">
        <v>393</v>
      </c>
    </row>
    <row r="130" spans="3:12" x14ac:dyDescent="0.25">
      <c r="C130" s="99" t="s">
        <v>1776</v>
      </c>
      <c r="D130" s="551"/>
      <c r="E130" s="200">
        <v>5</v>
      </c>
      <c r="F130" s="100">
        <v>60000</v>
      </c>
      <c r="G130" s="97">
        <f t="shared" si="12"/>
        <v>300000</v>
      </c>
      <c r="H130" s="161" t="s">
        <v>128</v>
      </c>
      <c r="I130" s="98" t="s">
        <v>295</v>
      </c>
      <c r="J130" s="98" t="str">
        <f>VLOOKUP(I130,Presupuesto!$B$11:$C$566,2,0)</f>
        <v>PUBLICIDAD Y PROPAGANDA</v>
      </c>
      <c r="K130" s="98" t="str">
        <f>$K$129</f>
        <v>Gestión Administrativa y  financiera en apoyo al Desarrollo Académico</v>
      </c>
      <c r="L130" s="98" t="s">
        <v>1779</v>
      </c>
    </row>
    <row r="131" spans="3:12" x14ac:dyDescent="0.25">
      <c r="C131" s="99" t="s">
        <v>1777</v>
      </c>
      <c r="D131" s="551"/>
      <c r="E131" s="200">
        <v>500</v>
      </c>
      <c r="F131" s="100">
        <v>150</v>
      </c>
      <c r="G131" s="97">
        <f t="shared" si="12"/>
        <v>75000</v>
      </c>
      <c r="H131" s="161" t="s">
        <v>128</v>
      </c>
      <c r="I131" s="98" t="s">
        <v>293</v>
      </c>
      <c r="J131" s="98" t="str">
        <f>VLOOKUP(I131,Presupuesto!$B$11:$C$566,2,0)</f>
        <v>IMPRENTA, PUBLIC. Y REPRODUC. (25300-00)</v>
      </c>
      <c r="K131" s="98" t="str">
        <f t="shared" ref="K131:K138" si="13">$K$129</f>
        <v>Gestión Administrativa y  financiera en apoyo al Desarrollo Académico</v>
      </c>
      <c r="L131" s="98" t="s">
        <v>1767</v>
      </c>
    </row>
    <row r="132" spans="3:12" x14ac:dyDescent="0.25">
      <c r="C132" s="99" t="s">
        <v>1778</v>
      </c>
      <c r="D132" s="551"/>
      <c r="E132" s="151">
        <v>80</v>
      </c>
      <c r="F132" s="118">
        <v>250</v>
      </c>
      <c r="G132" s="97">
        <f t="shared" si="12"/>
        <v>20000</v>
      </c>
      <c r="H132" s="161" t="s">
        <v>128</v>
      </c>
      <c r="I132" s="322" t="s">
        <v>310</v>
      </c>
      <c r="J132" s="98" t="str">
        <f>VLOOKUP(I132,Presupuesto!$B$11:$C$566,2,0)</f>
        <v>ALIMENTOS Y BEBIDAS PARA PERSONAS (31100-00)</v>
      </c>
      <c r="K132" s="98" t="str">
        <f t="shared" si="13"/>
        <v>Gestión Administrativa y  financiera en apoyo al Desarrollo Académico</v>
      </c>
      <c r="L132" s="98" t="s">
        <v>1764</v>
      </c>
    </row>
    <row r="133" spans="3:12" x14ac:dyDescent="0.25">
      <c r="C133" s="99" t="s">
        <v>416</v>
      </c>
      <c r="D133" s="551"/>
      <c r="E133" s="151">
        <v>0</v>
      </c>
      <c r="F133" s="118">
        <v>250</v>
      </c>
      <c r="G133" s="97">
        <f t="shared" si="12"/>
        <v>0</v>
      </c>
      <c r="H133" s="161"/>
      <c r="I133" s="98" t="s">
        <v>820</v>
      </c>
      <c r="J133" s="98" t="str">
        <f>VLOOKUP(I133,Presupuesto!$B$11:$C$566,2,0)</f>
        <v>PRODUCTOS PAPEL Y CARTON</v>
      </c>
      <c r="K133" s="98" t="str">
        <f t="shared" si="13"/>
        <v>Gestión Administrativa y  financiera en apoyo al Desarrollo Académico</v>
      </c>
      <c r="L133" s="98" t="s">
        <v>1768</v>
      </c>
    </row>
    <row r="134" spans="3:12" x14ac:dyDescent="0.25">
      <c r="C134" s="99" t="s">
        <v>51</v>
      </c>
      <c r="D134" s="551"/>
      <c r="E134" s="200">
        <v>50</v>
      </c>
      <c r="F134" s="100">
        <v>95</v>
      </c>
      <c r="G134" s="97">
        <f t="shared" si="12"/>
        <v>4750</v>
      </c>
      <c r="H134" s="161" t="s">
        <v>128</v>
      </c>
      <c r="I134" s="98" t="s">
        <v>315</v>
      </c>
      <c r="J134" s="98" t="str">
        <f>VLOOKUP(I134,Presupuesto!$B$11:$C$566,2,0)</f>
        <v>PRODUCTOS DE PAPEL Y CARTON (33400-00)</v>
      </c>
      <c r="K134" s="98" t="str">
        <f t="shared" si="13"/>
        <v>Gestión Administrativa y  financiera en apoyo al Desarrollo Académico</v>
      </c>
      <c r="L134" s="98" t="s">
        <v>1769</v>
      </c>
    </row>
    <row r="135" spans="3:12" x14ac:dyDescent="0.25">
      <c r="C135" s="99" t="s">
        <v>122</v>
      </c>
      <c r="D135" s="551"/>
      <c r="E135" s="200">
        <v>5</v>
      </c>
      <c r="F135" s="100">
        <v>36</v>
      </c>
      <c r="G135" s="97">
        <f t="shared" si="12"/>
        <v>180</v>
      </c>
      <c r="H135" s="161" t="s">
        <v>128</v>
      </c>
      <c r="I135" s="98" t="s">
        <v>326</v>
      </c>
      <c r="J135" s="98" t="str">
        <f>VLOOKUP(I135,Presupuesto!$B$11:$C$566,2,0)</f>
        <v>UTILES DE ESCRITORIO, OFICINA Y ENZE¥ANZA</v>
      </c>
      <c r="K135" s="98" t="str">
        <f t="shared" si="13"/>
        <v>Gestión Administrativa y  financiera en apoyo al Desarrollo Académico</v>
      </c>
      <c r="L135" s="98" t="s">
        <v>1770</v>
      </c>
    </row>
    <row r="136" spans="3:12" x14ac:dyDescent="0.25">
      <c r="C136" s="99" t="s">
        <v>34</v>
      </c>
      <c r="D136" s="551"/>
      <c r="E136" s="200"/>
      <c r="F136" s="100">
        <v>80</v>
      </c>
      <c r="G136" s="97">
        <f t="shared" si="12"/>
        <v>0</v>
      </c>
      <c r="H136" s="161"/>
      <c r="I136" s="98" t="s">
        <v>941</v>
      </c>
      <c r="J136" s="98" t="str">
        <f>VLOOKUP(I136,Presupuesto!$B$11:$C$566,2,0)</f>
        <v>UTILES DE ESCRITORIO, OFICINA Y ENSE¥ANZA</v>
      </c>
      <c r="K136" s="98" t="str">
        <f t="shared" si="13"/>
        <v>Gestión Administrativa y  financiera en apoyo al Desarrollo Académico</v>
      </c>
      <c r="L136" s="98" t="s">
        <v>1771</v>
      </c>
    </row>
    <row r="137" spans="3:12" x14ac:dyDescent="0.25">
      <c r="C137" s="109" t="s">
        <v>52</v>
      </c>
      <c r="D137" s="551"/>
      <c r="E137" s="212">
        <v>2</v>
      </c>
      <c r="F137" s="119">
        <v>35</v>
      </c>
      <c r="G137" s="97">
        <f t="shared" si="12"/>
        <v>70</v>
      </c>
      <c r="H137" s="161" t="s">
        <v>128</v>
      </c>
      <c r="I137" s="98" t="s">
        <v>326</v>
      </c>
      <c r="J137" s="98" t="str">
        <f>VLOOKUP(I137,Presupuesto!$B$11:$C$566,2,0)</f>
        <v>UTILES DE ESCRITORIO, OFICINA Y ENZE¥ANZA</v>
      </c>
      <c r="K137" s="98" t="str">
        <f t="shared" si="13"/>
        <v>Gestión Administrativa y  financiera en apoyo al Desarrollo Académico</v>
      </c>
      <c r="L137" s="98" t="s">
        <v>1772</v>
      </c>
    </row>
    <row r="138" spans="3:12" ht="15.75" thickBot="1" x14ac:dyDescent="0.3">
      <c r="C138" s="216" t="s">
        <v>429</v>
      </c>
      <c r="D138" s="217">
        <v>0</v>
      </c>
      <c r="E138" s="332">
        <v>0</v>
      </c>
      <c r="F138" s="104">
        <f>HLOOKUP(C138,$AH$2:$BU$3,2,0)</f>
        <v>1150</v>
      </c>
      <c r="G138" s="105">
        <f>D138*E138*F138</f>
        <v>0</v>
      </c>
      <c r="H138" s="333"/>
      <c r="I138" s="334" t="s">
        <v>300</v>
      </c>
      <c r="J138" s="106" t="str">
        <f>VLOOKUP(I138,Presupuesto!$B$11:$C$566,2,0)</f>
        <v>VIATICOS (26200-00)</v>
      </c>
      <c r="K138" s="335" t="str">
        <f t="shared" si="13"/>
        <v>Gestión Administrativa y  financiera en apoyo al Desarrollo Académico</v>
      </c>
      <c r="L138" s="335" t="s">
        <v>1774</v>
      </c>
    </row>
    <row r="140" spans="3:12" ht="15.75" thickBot="1" x14ac:dyDescent="0.3"/>
    <row r="141" spans="3:12" ht="15.75" thickBot="1" x14ac:dyDescent="0.3">
      <c r="C141" s="29" t="s">
        <v>43</v>
      </c>
      <c r="D141" s="30">
        <f>SUM(G148:G157)</f>
        <v>250000</v>
      </c>
      <c r="E141" s="93"/>
      <c r="F141" s="93"/>
      <c r="G141" s="93"/>
      <c r="H141" s="76"/>
      <c r="I141" s="76"/>
      <c r="J141" s="76"/>
      <c r="K141" s="112"/>
    </row>
    <row r="142" spans="3:12" x14ac:dyDescent="0.25">
      <c r="C142" s="70"/>
      <c r="D142" s="31"/>
      <c r="E142" s="93"/>
      <c r="F142" s="93"/>
      <c r="G142" s="93"/>
      <c r="H142" s="76"/>
      <c r="I142" s="76"/>
      <c r="J142" s="76"/>
      <c r="K142" s="112"/>
    </row>
    <row r="143" spans="3:12" x14ac:dyDescent="0.25">
      <c r="C143" s="70"/>
      <c r="D143" s="31"/>
      <c r="E143" s="93"/>
      <c r="F143" s="93"/>
      <c r="G143" s="93"/>
      <c r="H143" s="76"/>
      <c r="I143" s="76"/>
      <c r="J143" s="76"/>
      <c r="K143" s="112"/>
    </row>
    <row r="144" spans="3:12" ht="15.75" x14ac:dyDescent="0.25">
      <c r="C144" s="202" t="s">
        <v>391</v>
      </c>
      <c r="D144" s="369" t="s">
        <v>1759</v>
      </c>
      <c r="E144" s="93"/>
      <c r="F144" s="93"/>
      <c r="G144" s="93"/>
      <c r="H144" s="76"/>
      <c r="I144" s="76"/>
      <c r="J144" s="76"/>
      <c r="K144" s="112"/>
    </row>
    <row r="145" spans="3:12" ht="18.75" x14ac:dyDescent="0.25">
      <c r="C145" s="210" t="str">
        <f>IFERROR(VLOOKUP(D144,'1. Desarrollo e Innov. Curricu.'!$F:$G,2,FALSE),IFERROR(VLOOKUP(D144,'2. Investigación Científica'!$F:$G,2,FALSE),IFERROR(VLOOKUP(D144,'3. Vinculación Univ. Sociedad'!$F:$G,2,FALSE),IFERROR(VLOOKUP(D144,'4. Docencia y Profesorado Univ.'!$F:$G,2,FALSE),IFERROR(VLOOKUP(D144,'5. Estudiantes y Graduados'!$F:$G,2,FALSE),IFERROR(VLOOKUP(D144,'11. Gestion Administrativa'!$F:$G,2,FALSE),IFERROR(VLOOKUP(D144,'13. Gestión Académica'!$F:$G,2,FALSE),IFERROR(VLOOKUP(D144,'9. Asegura. de la Calid. y M'!$F:$G,2,FALSE),IFERROR(VLOOKUP(D144,'6. Gestión del Conocimiento'!$F:$G,2,FALSE),IFERROR(VLOOKUP(D144,'15. Gobernabilidad y Proceso...'!$F:$G,2,FALSE),IFERROR(VLOOKUP(D144,'12. Gestión del Talento Humano'!$F:$G,2,FALSE),IFERROR(VLOOKUP(D144,'14. Internacional... de la E.S.'!$F:$G,2,FALSE),IFERROR(VLOOKUP(D144,'10. Posgrado'!$F:$G,2,FALSE),IFERROR(VLOOKUP(D144,'17. Gestión TIC'!$F:$G,2,FALSE),IFERROR(VLOOKUP(D144,'16. Desa. del Sistema Educ.Sup.'!$F:$G,2,FALSE),IFERROR(VLOOKUP(D144,'8. Cultura de Inno. Insti...'!$F:$G,2,FALSE),VLOOKUP(D144,'7. Lo Esencial de la Reforma U.'!$F:$G,2,0)))))))))))))))))</f>
        <v>7. Presentación de informe de gestión del período 2013-2017  de la JDU.</v>
      </c>
      <c r="D145" s="31"/>
      <c r="E145" s="93"/>
      <c r="F145" s="93"/>
      <c r="G145" s="93"/>
      <c r="H145" s="76"/>
      <c r="I145" s="76"/>
      <c r="J145" s="76"/>
      <c r="K145" s="112"/>
    </row>
    <row r="146" spans="3:12" ht="15.75" thickBot="1" x14ac:dyDescent="0.3">
      <c r="C146" s="70"/>
      <c r="D146" s="31"/>
      <c r="E146" s="93"/>
      <c r="F146" s="93"/>
      <c r="G146" s="93"/>
      <c r="H146" s="76"/>
      <c r="I146" s="76"/>
      <c r="J146" s="76"/>
      <c r="K146" s="112"/>
    </row>
    <row r="147" spans="3:12" ht="30.75" thickBot="1" x14ac:dyDescent="0.3">
      <c r="C147" s="126" t="s">
        <v>44</v>
      </c>
      <c r="D147" s="129" t="s">
        <v>45</v>
      </c>
      <c r="E147" s="128" t="s">
        <v>55</v>
      </c>
      <c r="F147" s="128" t="s">
        <v>57</v>
      </c>
      <c r="G147" s="127" t="s">
        <v>27</v>
      </c>
      <c r="H147" s="133" t="s">
        <v>130</v>
      </c>
      <c r="I147" s="128" t="s">
        <v>46</v>
      </c>
      <c r="J147" s="128" t="s">
        <v>131</v>
      </c>
      <c r="K147" s="128" t="s">
        <v>409</v>
      </c>
      <c r="L147" s="128" t="s">
        <v>410</v>
      </c>
    </row>
    <row r="148" spans="3:12" x14ac:dyDescent="0.25">
      <c r="C148" s="327" t="s">
        <v>47</v>
      </c>
      <c r="D148" s="550">
        <v>100</v>
      </c>
      <c r="E148" s="328"/>
      <c r="F148" s="115">
        <v>30000</v>
      </c>
      <c r="G148" s="329">
        <f t="shared" ref="G148:G156" si="14">E148*F148</f>
        <v>0</v>
      </c>
      <c r="H148" s="330"/>
      <c r="I148" s="116" t="s">
        <v>698</v>
      </c>
      <c r="J148" s="116" t="str">
        <f>VLOOKUP(I148,Presupuesto!$B$11:$C$566,2,0)</f>
        <v>SERVICIOS DE CAPACITACION.</v>
      </c>
      <c r="K148" s="331" t="s">
        <v>1363</v>
      </c>
      <c r="L148" s="116" t="s">
        <v>393</v>
      </c>
    </row>
    <row r="149" spans="3:12" x14ac:dyDescent="0.25">
      <c r="C149" s="99" t="s">
        <v>48</v>
      </c>
      <c r="D149" s="551"/>
      <c r="E149" s="200">
        <v>300</v>
      </c>
      <c r="F149" s="100">
        <v>150</v>
      </c>
      <c r="G149" s="97">
        <f t="shared" si="14"/>
        <v>45000</v>
      </c>
      <c r="H149" s="161" t="s">
        <v>128</v>
      </c>
      <c r="I149" s="98" t="s">
        <v>293</v>
      </c>
      <c r="J149" s="98" t="str">
        <f>VLOOKUP(I149,Presupuesto!$B$11:$C$566,2,0)</f>
        <v>IMPRENTA, PUBLIC. Y REPRODUC. (25300-00)</v>
      </c>
      <c r="K149" s="98" t="str">
        <f>$K$148</f>
        <v>Gestión Administrativa y  financiera en apoyo al Desarrollo Académico</v>
      </c>
      <c r="L149" s="98" t="s">
        <v>411</v>
      </c>
    </row>
    <row r="150" spans="3:12" x14ac:dyDescent="0.25">
      <c r="C150" s="99" t="s">
        <v>49</v>
      </c>
      <c r="D150" s="551"/>
      <c r="E150" s="200">
        <v>200</v>
      </c>
      <c r="F150" s="100">
        <v>300</v>
      </c>
      <c r="G150" s="97">
        <f t="shared" si="14"/>
        <v>60000</v>
      </c>
      <c r="H150" s="161" t="s">
        <v>128</v>
      </c>
      <c r="I150" s="98" t="s">
        <v>310</v>
      </c>
      <c r="J150" s="98" t="str">
        <f>VLOOKUP(I150,Presupuesto!$B$11:$C$566,2,0)</f>
        <v>ALIMENTOS Y BEBIDAS PARA PERSONAS (31100-00)</v>
      </c>
      <c r="K150" s="98" t="str">
        <f t="shared" ref="K150:K157" si="15">$K$148</f>
        <v>Gestión Administrativa y  financiera en apoyo al Desarrollo Académico</v>
      </c>
      <c r="L150" s="98" t="s">
        <v>1767</v>
      </c>
    </row>
    <row r="151" spans="3:12" x14ac:dyDescent="0.25">
      <c r="C151" s="99" t="s">
        <v>1780</v>
      </c>
      <c r="D151" s="551"/>
      <c r="E151" s="151">
        <v>1000</v>
      </c>
      <c r="F151" s="118">
        <v>145</v>
      </c>
      <c r="G151" s="97">
        <f t="shared" si="14"/>
        <v>145000</v>
      </c>
      <c r="H151" s="161" t="s">
        <v>128</v>
      </c>
      <c r="I151" s="322" t="s">
        <v>295</v>
      </c>
      <c r="J151" s="98" t="str">
        <f>VLOOKUP(I151,Presupuesto!$B$11:$C$566,2,0)</f>
        <v>PUBLICIDAD Y PROPAGANDA</v>
      </c>
      <c r="K151" s="98" t="str">
        <f t="shared" si="15"/>
        <v>Gestión Administrativa y  financiera en apoyo al Desarrollo Académico</v>
      </c>
      <c r="L151" s="98" t="s">
        <v>1767</v>
      </c>
    </row>
    <row r="152" spans="3:12" x14ac:dyDescent="0.25">
      <c r="C152" s="99" t="s">
        <v>416</v>
      </c>
      <c r="D152" s="551"/>
      <c r="E152" s="151">
        <v>0</v>
      </c>
      <c r="F152" s="118">
        <v>250</v>
      </c>
      <c r="G152" s="97">
        <f t="shared" si="14"/>
        <v>0</v>
      </c>
      <c r="H152" s="161"/>
      <c r="I152" s="98" t="s">
        <v>820</v>
      </c>
      <c r="J152" s="98" t="str">
        <f>VLOOKUP(I152,Presupuesto!$B$11:$C$566,2,0)</f>
        <v>PRODUCTOS PAPEL Y CARTON</v>
      </c>
      <c r="K152" s="98" t="str">
        <f t="shared" si="15"/>
        <v>Gestión Administrativa y  financiera en apoyo al Desarrollo Académico</v>
      </c>
      <c r="L152" s="98" t="s">
        <v>1767</v>
      </c>
    </row>
    <row r="153" spans="3:12" x14ac:dyDescent="0.25">
      <c r="C153" s="99" t="s">
        <v>51</v>
      </c>
      <c r="D153" s="551"/>
      <c r="E153" s="200"/>
      <c r="F153" s="100">
        <v>85</v>
      </c>
      <c r="G153" s="97">
        <f t="shared" si="14"/>
        <v>0</v>
      </c>
      <c r="H153" s="161"/>
      <c r="I153" s="98" t="s">
        <v>820</v>
      </c>
      <c r="J153" s="98" t="str">
        <f>VLOOKUP(I153,Presupuesto!$B$11:$C$566,2,0)</f>
        <v>PRODUCTOS PAPEL Y CARTON</v>
      </c>
      <c r="K153" s="98" t="str">
        <f t="shared" si="15"/>
        <v>Gestión Administrativa y  financiera en apoyo al Desarrollo Académico</v>
      </c>
      <c r="L153" s="98" t="s">
        <v>1767</v>
      </c>
    </row>
    <row r="154" spans="3:12" x14ac:dyDescent="0.25">
      <c r="C154" s="99" t="s">
        <v>122</v>
      </c>
      <c r="D154" s="551"/>
      <c r="E154" s="200"/>
      <c r="F154" s="100">
        <v>36</v>
      </c>
      <c r="G154" s="97">
        <f t="shared" si="14"/>
        <v>0</v>
      </c>
      <c r="H154" s="161"/>
      <c r="I154" s="98" t="s">
        <v>941</v>
      </c>
      <c r="J154" s="98" t="str">
        <f>VLOOKUP(I154,Presupuesto!$B$11:$C$566,2,0)</f>
        <v>UTILES DE ESCRITORIO, OFICINA Y ENSE¥ANZA</v>
      </c>
      <c r="K154" s="98" t="str">
        <f t="shared" si="15"/>
        <v>Gestión Administrativa y  financiera en apoyo al Desarrollo Académico</v>
      </c>
      <c r="L154" s="98" t="s">
        <v>1767</v>
      </c>
    </row>
    <row r="155" spans="3:12" x14ac:dyDescent="0.25">
      <c r="C155" s="99" t="s">
        <v>34</v>
      </c>
      <c r="D155" s="551"/>
      <c r="E155" s="200"/>
      <c r="F155" s="100">
        <v>80</v>
      </c>
      <c r="G155" s="97">
        <f t="shared" si="14"/>
        <v>0</v>
      </c>
      <c r="H155" s="161"/>
      <c r="I155" s="98" t="s">
        <v>941</v>
      </c>
      <c r="J155" s="98" t="str">
        <f>VLOOKUP(I155,Presupuesto!$B$11:$C$566,2,0)</f>
        <v>UTILES DE ESCRITORIO, OFICINA Y ENSE¥ANZA</v>
      </c>
      <c r="K155" s="98" t="str">
        <f t="shared" si="15"/>
        <v>Gestión Administrativa y  financiera en apoyo al Desarrollo Académico</v>
      </c>
      <c r="L155" s="98" t="s">
        <v>1767</v>
      </c>
    </row>
    <row r="156" spans="3:12" x14ac:dyDescent="0.25">
      <c r="C156" s="109" t="s">
        <v>52</v>
      </c>
      <c r="D156" s="551"/>
      <c r="E156" s="212">
        <v>0</v>
      </c>
      <c r="F156" s="119">
        <v>25</v>
      </c>
      <c r="G156" s="97">
        <f t="shared" si="14"/>
        <v>0</v>
      </c>
      <c r="H156" s="161"/>
      <c r="I156" s="98" t="s">
        <v>941</v>
      </c>
      <c r="J156" s="98" t="str">
        <f>VLOOKUP(I156,Presupuesto!$B$11:$C$566,2,0)</f>
        <v>UTILES DE ESCRITORIO, OFICINA Y ENSE¥ANZA</v>
      </c>
      <c r="K156" s="98" t="str">
        <f t="shared" si="15"/>
        <v>Gestión Administrativa y  financiera en apoyo al Desarrollo Académico</v>
      </c>
      <c r="L156" s="98" t="s">
        <v>1767</v>
      </c>
    </row>
    <row r="157" spans="3:12" ht="15.75" thickBot="1" x14ac:dyDescent="0.3">
      <c r="C157" s="216" t="s">
        <v>429</v>
      </c>
      <c r="D157" s="217">
        <v>0</v>
      </c>
      <c r="E157" s="332">
        <v>0</v>
      </c>
      <c r="F157" s="104">
        <f>HLOOKUP(C157,$AH$2:$BU$3,2,0)</f>
        <v>1150</v>
      </c>
      <c r="G157" s="105">
        <f>D157*E157*F157</f>
        <v>0</v>
      </c>
      <c r="H157" s="333"/>
      <c r="I157" s="334" t="s">
        <v>300</v>
      </c>
      <c r="J157" s="106" t="str">
        <f>VLOOKUP(I157,Presupuesto!$B$11:$C$566,2,0)</f>
        <v>VIATICOS (26200-00)</v>
      </c>
      <c r="K157" s="335" t="str">
        <f t="shared" si="15"/>
        <v>Gestión Administrativa y  financiera en apoyo al Desarrollo Académico</v>
      </c>
      <c r="L157" s="335" t="s">
        <v>1767</v>
      </c>
    </row>
    <row r="158" spans="3:12" x14ac:dyDescent="0.25">
      <c r="C158" s="93"/>
      <c r="E158" s="112"/>
      <c r="F158" s="112"/>
      <c r="G158" s="112"/>
      <c r="H158" s="174"/>
      <c r="I158" s="112"/>
      <c r="J158" s="112"/>
      <c r="K158" s="112"/>
    </row>
    <row r="159" spans="3:12" ht="15.75" thickBot="1" x14ac:dyDescent="0.3"/>
    <row r="160" spans="3:12" ht="15.75" thickBot="1" x14ac:dyDescent="0.3">
      <c r="C160" s="29" t="s">
        <v>43</v>
      </c>
      <c r="D160" s="30">
        <f>SUM(G167:G176)</f>
        <v>1033500</v>
      </c>
      <c r="E160" s="93"/>
      <c r="F160" s="93"/>
      <c r="G160" s="93"/>
      <c r="H160" s="76"/>
      <c r="I160" s="76"/>
      <c r="J160" s="76"/>
      <c r="K160" s="112"/>
    </row>
    <row r="161" spans="3:12" x14ac:dyDescent="0.25">
      <c r="C161" s="70"/>
      <c r="D161" s="31"/>
      <c r="E161" s="93"/>
      <c r="F161" s="93"/>
      <c r="G161" s="93"/>
      <c r="H161" s="76"/>
      <c r="I161" s="76"/>
      <c r="J161" s="76"/>
      <c r="K161" s="112"/>
    </row>
    <row r="162" spans="3:12" x14ac:dyDescent="0.25">
      <c r="C162" s="70"/>
      <c r="D162" s="31"/>
      <c r="E162" s="93"/>
      <c r="F162" s="93"/>
      <c r="G162" s="93"/>
      <c r="H162" s="76"/>
      <c r="I162" s="76"/>
      <c r="J162" s="76"/>
      <c r="K162" s="112"/>
    </row>
    <row r="163" spans="3:12" ht="15.75" x14ac:dyDescent="0.25">
      <c r="C163" s="202" t="s">
        <v>391</v>
      </c>
      <c r="D163" s="369" t="s">
        <v>1781</v>
      </c>
      <c r="E163" s="93"/>
      <c r="F163" s="93"/>
      <c r="G163" s="93"/>
      <c r="H163" s="76"/>
      <c r="I163" s="76"/>
      <c r="J163" s="76"/>
      <c r="K163" s="112"/>
    </row>
    <row r="164" spans="3:12" ht="18.75" x14ac:dyDescent="0.25">
      <c r="C164" s="210" t="str">
        <f>IFERROR(VLOOKUP(D163,'1. Desarrollo e Innov. Curricu.'!$F:$G,2,FALSE),IFERROR(VLOOKUP(D163,'2. Investigación Científica'!$F:$G,2,FALSE),IFERROR(VLOOKUP(D163,'3. Vinculación Univ. Sociedad'!$F:$G,2,FALSE),IFERROR(VLOOKUP(D163,'4. Docencia y Profesorado Univ.'!$F:$G,2,FALSE),IFERROR(VLOOKUP(D163,'5. Estudiantes y Graduados'!$F:$G,2,FALSE),IFERROR(VLOOKUP(D163,'11. Gestion Administrativa'!$F:$G,2,FALSE),IFERROR(VLOOKUP(D163,'13. Gestión Académica'!$F:$G,2,FALSE),IFERROR(VLOOKUP(D163,'9. Asegura. de la Calid. y M'!$F:$G,2,FALSE),IFERROR(VLOOKUP(D163,'6. Gestión del Conocimiento'!$F:$G,2,FALSE),IFERROR(VLOOKUP(D163,'15. Gobernabilidad y Proceso...'!$F:$G,2,FALSE),IFERROR(VLOOKUP(D163,'12. Gestión del Talento Humano'!$F:$G,2,FALSE),IFERROR(VLOOKUP(D163,'14. Internacional... de la E.S.'!$F:$G,2,FALSE),IFERROR(VLOOKUP(D163,'10. Posgrado'!$F:$G,2,FALSE),IFERROR(VLOOKUP(D163,'17. Gestión TIC'!$F:$G,2,FALSE),IFERROR(VLOOKUP(D163,'16. Desa. del Sistema Educ.Sup.'!$F:$G,2,FALSE),IFERROR(VLOOKUP(D163,'8. Cultura de Inno. Insti...'!$F:$G,2,FALSE),VLOOKUP(D163,'7. Lo Esencial de la Reforma U.'!$F:$G,2,0)))))))))))))))))</f>
        <v>1. Proceso de selección y nombramiento de autoridades de la UNAH.</v>
      </c>
      <c r="D164" s="31"/>
      <c r="E164" s="93"/>
      <c r="F164" s="93"/>
      <c r="G164" s="93"/>
      <c r="H164" s="76"/>
      <c r="I164" s="76"/>
      <c r="J164" s="76"/>
      <c r="K164" s="112"/>
    </row>
    <row r="165" spans="3:12" ht="15.75" thickBot="1" x14ac:dyDescent="0.3">
      <c r="C165" s="70"/>
      <c r="D165" s="31"/>
      <c r="E165" s="93"/>
      <c r="F165" s="93"/>
      <c r="G165" s="93"/>
      <c r="H165" s="76"/>
      <c r="I165" s="76"/>
      <c r="J165" s="76"/>
      <c r="K165" s="112"/>
    </row>
    <row r="166" spans="3:12" ht="30.75" thickBot="1" x14ac:dyDescent="0.3">
      <c r="C166" s="126" t="s">
        <v>44</v>
      </c>
      <c r="D166" s="129" t="s">
        <v>45</v>
      </c>
      <c r="E166" s="128" t="s">
        <v>55</v>
      </c>
      <c r="F166" s="128" t="s">
        <v>57</v>
      </c>
      <c r="G166" s="127" t="s">
        <v>27</v>
      </c>
      <c r="H166" s="133" t="s">
        <v>130</v>
      </c>
      <c r="I166" s="128" t="s">
        <v>46</v>
      </c>
      <c r="J166" s="128" t="s">
        <v>131</v>
      </c>
      <c r="K166" s="128" t="s">
        <v>409</v>
      </c>
      <c r="L166" s="128" t="s">
        <v>410</v>
      </c>
    </row>
    <row r="167" spans="3:12" x14ac:dyDescent="0.25">
      <c r="C167" s="327" t="s">
        <v>1782</v>
      </c>
      <c r="D167" s="550"/>
      <c r="E167" s="328">
        <v>60</v>
      </c>
      <c r="F167" s="115">
        <v>9000</v>
      </c>
      <c r="G167" s="329">
        <f t="shared" ref="G167:G175" si="16">E167*F167</f>
        <v>540000</v>
      </c>
      <c r="H167" s="330" t="s">
        <v>128</v>
      </c>
      <c r="I167" s="116" t="s">
        <v>295</v>
      </c>
      <c r="J167" s="116" t="str">
        <f>VLOOKUP(I167,Presupuesto!$B$11:$C$566,2,0)</f>
        <v>PUBLICIDAD Y PROPAGANDA</v>
      </c>
      <c r="K167" s="331" t="s">
        <v>1367</v>
      </c>
      <c r="L167" s="116" t="s">
        <v>1768</v>
      </c>
    </row>
    <row r="168" spans="3:12" x14ac:dyDescent="0.25">
      <c r="C168" s="99" t="s">
        <v>48</v>
      </c>
      <c r="D168" s="551"/>
      <c r="E168" s="200">
        <f>D167</f>
        <v>0</v>
      </c>
      <c r="F168" s="100">
        <v>50</v>
      </c>
      <c r="G168" s="97">
        <f t="shared" si="16"/>
        <v>0</v>
      </c>
      <c r="H168" s="161"/>
      <c r="I168" s="98" t="s">
        <v>716</v>
      </c>
      <c r="J168" s="98" t="str">
        <f>VLOOKUP(I168,Presupuesto!$B$11:$C$566,2,0)</f>
        <v>SERVICIOS DE IMPRENTA PUBLIC.Y REPRODUCCION</v>
      </c>
      <c r="K168" s="98" t="str">
        <f>$K$167</f>
        <v>Gobernabilidad y Procesos  de Gestión Descentralizada en Redes</v>
      </c>
      <c r="L168" s="98" t="s">
        <v>1769</v>
      </c>
    </row>
    <row r="169" spans="3:12" x14ac:dyDescent="0.25">
      <c r="C169" s="99" t="s">
        <v>49</v>
      </c>
      <c r="D169" s="551"/>
      <c r="E169" s="200">
        <v>15</v>
      </c>
      <c r="F169" s="100">
        <v>32900</v>
      </c>
      <c r="G169" s="97">
        <f t="shared" si="16"/>
        <v>493500</v>
      </c>
      <c r="H169" s="161" t="s">
        <v>128</v>
      </c>
      <c r="I169" s="98" t="s">
        <v>310</v>
      </c>
      <c r="J169" s="98" t="str">
        <f>VLOOKUP(I169,Presupuesto!$B$11:$C$566,2,0)</f>
        <v>ALIMENTOS Y BEBIDAS PARA PERSONAS (31100-00)</v>
      </c>
      <c r="K169" s="98" t="str">
        <f t="shared" ref="K169:K176" si="17">$K$167</f>
        <v>Gobernabilidad y Procesos  de Gestión Descentralizada en Redes</v>
      </c>
      <c r="L169" s="98" t="s">
        <v>1770</v>
      </c>
    </row>
    <row r="170" spans="3:12" x14ac:dyDescent="0.25">
      <c r="C170" s="99" t="s">
        <v>50</v>
      </c>
      <c r="D170" s="551"/>
      <c r="E170" s="151">
        <v>0</v>
      </c>
      <c r="F170" s="118">
        <v>10000</v>
      </c>
      <c r="G170" s="97">
        <f t="shared" si="16"/>
        <v>0</v>
      </c>
      <c r="H170" s="161"/>
      <c r="I170" s="322" t="s">
        <v>299</v>
      </c>
      <c r="J170" s="98" t="str">
        <f>VLOOKUP(I170,Presupuesto!$B$11:$C$566,2,0)</f>
        <v>PASAJES (26100-00)</v>
      </c>
      <c r="K170" s="98" t="str">
        <f t="shared" si="17"/>
        <v>Gobernabilidad y Procesos  de Gestión Descentralizada en Redes</v>
      </c>
      <c r="L170" s="98" t="s">
        <v>399</v>
      </c>
    </row>
    <row r="171" spans="3:12" x14ac:dyDescent="0.25">
      <c r="C171" s="99" t="s">
        <v>416</v>
      </c>
      <c r="D171" s="551"/>
      <c r="E171" s="151">
        <v>0</v>
      </c>
      <c r="F171" s="118">
        <v>250</v>
      </c>
      <c r="G171" s="97">
        <f t="shared" si="16"/>
        <v>0</v>
      </c>
      <c r="H171" s="161"/>
      <c r="I171" s="98" t="s">
        <v>820</v>
      </c>
      <c r="J171" s="98" t="str">
        <f>VLOOKUP(I171,Presupuesto!$B$11:$C$566,2,0)</f>
        <v>PRODUCTOS PAPEL Y CARTON</v>
      </c>
      <c r="K171" s="98" t="str">
        <f t="shared" si="17"/>
        <v>Gobernabilidad y Procesos  de Gestión Descentralizada en Redes</v>
      </c>
      <c r="L171" s="98" t="s">
        <v>400</v>
      </c>
    </row>
    <row r="172" spans="3:12" x14ac:dyDescent="0.25">
      <c r="C172" s="99" t="s">
        <v>51</v>
      </c>
      <c r="D172" s="551"/>
      <c r="E172" s="200">
        <f>(D167*25)/500</f>
        <v>0</v>
      </c>
      <c r="F172" s="100">
        <v>85</v>
      </c>
      <c r="G172" s="97">
        <f t="shared" si="16"/>
        <v>0</v>
      </c>
      <c r="H172" s="161"/>
      <c r="I172" s="98" t="s">
        <v>820</v>
      </c>
      <c r="J172" s="98" t="str">
        <f>VLOOKUP(I172,Presupuesto!$B$11:$C$566,2,0)</f>
        <v>PRODUCTOS PAPEL Y CARTON</v>
      </c>
      <c r="K172" s="98" t="str">
        <f t="shared" si="17"/>
        <v>Gobernabilidad y Procesos  de Gestión Descentralizada en Redes</v>
      </c>
      <c r="L172" s="98" t="s">
        <v>400</v>
      </c>
    </row>
    <row r="173" spans="3:12" x14ac:dyDescent="0.25">
      <c r="C173" s="99" t="s">
        <v>122</v>
      </c>
      <c r="D173" s="551"/>
      <c r="E173" s="200">
        <f>D167/12</f>
        <v>0</v>
      </c>
      <c r="F173" s="100">
        <v>36</v>
      </c>
      <c r="G173" s="97">
        <f t="shared" si="16"/>
        <v>0</v>
      </c>
      <c r="H173" s="161"/>
      <c r="I173" s="98" t="s">
        <v>941</v>
      </c>
      <c r="J173" s="98" t="str">
        <f>VLOOKUP(I173,Presupuesto!$B$11:$C$566,2,0)</f>
        <v>UTILES DE ESCRITORIO, OFICINA Y ENSE¥ANZA</v>
      </c>
      <c r="K173" s="98" t="str">
        <f t="shared" si="17"/>
        <v>Gobernabilidad y Procesos  de Gestión Descentralizada en Redes</v>
      </c>
      <c r="L173" s="98" t="s">
        <v>401</v>
      </c>
    </row>
    <row r="174" spans="3:12" x14ac:dyDescent="0.25">
      <c r="C174" s="99" t="s">
        <v>34</v>
      </c>
      <c r="D174" s="551"/>
      <c r="E174" s="200">
        <f>D167/12</f>
        <v>0</v>
      </c>
      <c r="F174" s="100">
        <v>80</v>
      </c>
      <c r="G174" s="97">
        <f t="shared" si="16"/>
        <v>0</v>
      </c>
      <c r="H174" s="161"/>
      <c r="I174" s="98" t="s">
        <v>941</v>
      </c>
      <c r="J174" s="98" t="str">
        <f>VLOOKUP(I174,Presupuesto!$B$11:$C$566,2,0)</f>
        <v>UTILES DE ESCRITORIO, OFICINA Y ENSE¥ANZA</v>
      </c>
      <c r="K174" s="98" t="str">
        <f t="shared" si="17"/>
        <v>Gobernabilidad y Procesos  de Gestión Descentralizada en Redes</v>
      </c>
      <c r="L174" s="98" t="s">
        <v>401</v>
      </c>
    </row>
    <row r="175" spans="3:12" x14ac:dyDescent="0.25">
      <c r="C175" s="109" t="s">
        <v>52</v>
      </c>
      <c r="D175" s="551"/>
      <c r="E175" s="212">
        <v>0</v>
      </c>
      <c r="F175" s="119">
        <v>25</v>
      </c>
      <c r="G175" s="97">
        <f t="shared" si="16"/>
        <v>0</v>
      </c>
      <c r="H175" s="161"/>
      <c r="I175" s="98" t="s">
        <v>941</v>
      </c>
      <c r="J175" s="98" t="str">
        <f>VLOOKUP(I175,Presupuesto!$B$11:$C$566,2,0)</f>
        <v>UTILES DE ESCRITORIO, OFICINA Y ENSE¥ANZA</v>
      </c>
      <c r="K175" s="98" t="str">
        <f t="shared" si="17"/>
        <v>Gobernabilidad y Procesos  de Gestión Descentralizada en Redes</v>
      </c>
      <c r="L175" s="98" t="s">
        <v>402</v>
      </c>
    </row>
    <row r="176" spans="3:12" ht="15.75" thickBot="1" x14ac:dyDescent="0.3">
      <c r="C176" s="216" t="s">
        <v>429</v>
      </c>
      <c r="D176" s="217">
        <v>0</v>
      </c>
      <c r="E176" s="332">
        <v>0</v>
      </c>
      <c r="F176" s="104">
        <f>HLOOKUP(C176,$AH$2:$BU$3,2,0)</f>
        <v>1150</v>
      </c>
      <c r="G176" s="105">
        <f>D176*E176*F176</f>
        <v>0</v>
      </c>
      <c r="H176" s="333"/>
      <c r="I176" s="334" t="s">
        <v>300</v>
      </c>
      <c r="J176" s="106" t="str">
        <f>VLOOKUP(I176,Presupuesto!$B$11:$C$566,2,0)</f>
        <v>VIATICOS (26200-00)</v>
      </c>
      <c r="K176" s="335" t="str">
        <f t="shared" si="17"/>
        <v>Gobernabilidad y Procesos  de Gestión Descentralizada en Redes</v>
      </c>
      <c r="L176" s="335" t="s">
        <v>402</v>
      </c>
    </row>
    <row r="178" spans="3:12" ht="15.75" thickBot="1" x14ac:dyDescent="0.3"/>
    <row r="179" spans="3:12" ht="15.75" thickBot="1" x14ac:dyDescent="0.3">
      <c r="C179" s="29" t="s">
        <v>43</v>
      </c>
      <c r="D179" s="30">
        <f>SUM(G186:G195)</f>
        <v>58250</v>
      </c>
      <c r="E179" s="93"/>
      <c r="F179" s="93"/>
      <c r="G179" s="93"/>
      <c r="H179" s="76"/>
      <c r="I179" s="76"/>
      <c r="J179" s="76"/>
      <c r="K179" s="112"/>
    </row>
    <row r="180" spans="3:12" x14ac:dyDescent="0.25">
      <c r="C180" s="70"/>
      <c r="D180" s="31"/>
      <c r="E180" s="93"/>
      <c r="F180" s="93"/>
      <c r="G180" s="93"/>
      <c r="H180" s="76"/>
      <c r="I180" s="76"/>
      <c r="J180" s="76"/>
      <c r="K180" s="112"/>
    </row>
    <row r="181" spans="3:12" x14ac:dyDescent="0.25">
      <c r="C181" s="70"/>
      <c r="D181" s="31"/>
      <c r="E181" s="93"/>
      <c r="F181" s="93"/>
      <c r="G181" s="93"/>
      <c r="H181" s="76"/>
      <c r="I181" s="76"/>
      <c r="J181" s="76"/>
      <c r="K181" s="112"/>
    </row>
    <row r="182" spans="3:12" ht="15.75" x14ac:dyDescent="0.25">
      <c r="C182" s="202" t="s">
        <v>391</v>
      </c>
      <c r="D182" s="369" t="s">
        <v>1783</v>
      </c>
      <c r="E182" s="93"/>
      <c r="F182" s="93"/>
      <c r="G182" s="93"/>
      <c r="H182" s="76"/>
      <c r="I182" s="76"/>
      <c r="J182" s="76"/>
      <c r="K182" s="112"/>
    </row>
    <row r="183" spans="3:12" ht="18.75" x14ac:dyDescent="0.25">
      <c r="C183" s="210" t="str">
        <f>IFERROR(VLOOKUP(D182,'1. Desarrollo e Innov. Curricu.'!$F:$G,2,FALSE),IFERROR(VLOOKUP(D182,'2. Investigación Científica'!$F:$G,2,FALSE),IFERROR(VLOOKUP(D182,'3. Vinculación Univ. Sociedad'!$F:$G,2,FALSE),IFERROR(VLOOKUP(D182,'4. Docencia y Profesorado Univ.'!$F:$G,2,FALSE),IFERROR(VLOOKUP(D182,'5. Estudiantes y Graduados'!$F:$G,2,FALSE),IFERROR(VLOOKUP(D182,'11. Gestion Administrativa'!$F:$G,2,FALSE),IFERROR(VLOOKUP(D182,'13. Gestión Académica'!$F:$G,2,FALSE),IFERROR(VLOOKUP(D182,'9. Asegura. de la Calid. y M'!$F:$G,2,FALSE),IFERROR(VLOOKUP(D182,'6. Gestión del Conocimiento'!$F:$G,2,FALSE),IFERROR(VLOOKUP(D182,'15. Gobernabilidad y Proceso...'!$F:$G,2,FALSE),IFERROR(VLOOKUP(D182,'12. Gestión del Talento Humano'!$F:$G,2,FALSE),IFERROR(VLOOKUP(D182,'14. Internacional... de la E.S.'!$F:$G,2,FALSE),IFERROR(VLOOKUP(D182,'10. Posgrado'!$F:$G,2,FALSE),IFERROR(VLOOKUP(D182,'17. Gestión TIC'!$F:$G,2,FALSE),IFERROR(VLOOKUP(D182,'16. Desa. del Sistema Educ.Sup.'!$F:$G,2,FALSE),IFERROR(VLOOKUP(D182,'8. Cultura de Inno. Insti...'!$F:$G,2,FALSE),VLOOKUP(D182,'7. Lo Esencial de la Reforma U.'!$F:$G,2,0)))))))))))))))))</f>
        <v xml:space="preserve">2. Recibir informes de los Organos Colegiados y Unidades académicas  y administrativas para conocer los avances de la gestión.  </v>
      </c>
      <c r="D183" s="31"/>
      <c r="E183" s="93"/>
      <c r="F183" s="93"/>
      <c r="G183" s="93"/>
      <c r="H183" s="76"/>
      <c r="I183" s="76"/>
      <c r="J183" s="76"/>
      <c r="K183" s="112"/>
    </row>
    <row r="184" spans="3:12" ht="15.75" thickBot="1" x14ac:dyDescent="0.3">
      <c r="C184" s="70"/>
      <c r="D184" s="31"/>
      <c r="E184" s="93"/>
      <c r="F184" s="93"/>
      <c r="G184" s="93"/>
      <c r="H184" s="76"/>
      <c r="I184" s="76"/>
      <c r="J184" s="76"/>
      <c r="K184" s="112"/>
    </row>
    <row r="185" spans="3:12" ht="30.75" thickBot="1" x14ac:dyDescent="0.3">
      <c r="C185" s="126" t="s">
        <v>44</v>
      </c>
      <c r="D185" s="129" t="s">
        <v>45</v>
      </c>
      <c r="E185" s="128" t="s">
        <v>55</v>
      </c>
      <c r="F185" s="128" t="s">
        <v>57</v>
      </c>
      <c r="G185" s="127" t="s">
        <v>27</v>
      </c>
      <c r="H185" s="133" t="s">
        <v>130</v>
      </c>
      <c r="I185" s="128" t="s">
        <v>46</v>
      </c>
      <c r="J185" s="128" t="s">
        <v>131</v>
      </c>
      <c r="K185" s="128" t="s">
        <v>409</v>
      </c>
      <c r="L185" s="128" t="s">
        <v>410</v>
      </c>
    </row>
    <row r="186" spans="3:12" x14ac:dyDescent="0.25">
      <c r="C186" s="327" t="s">
        <v>1784</v>
      </c>
      <c r="D186" s="550"/>
      <c r="E186" s="328">
        <v>1</v>
      </c>
      <c r="F186" s="115">
        <v>58250</v>
      </c>
      <c r="G186" s="329">
        <f t="shared" ref="G186:G194" si="18">E186*F186</f>
        <v>58250</v>
      </c>
      <c r="H186" s="330" t="s">
        <v>128</v>
      </c>
      <c r="I186" s="116" t="s">
        <v>289</v>
      </c>
      <c r="J186" s="116" t="str">
        <f>VLOOKUP(I186,Presupuesto!$B$11:$C$566,2,0)</f>
        <v>SERVICIOS TECNICOS Y PROFESIONALES DE CAPAC. (24500-00)</v>
      </c>
      <c r="K186" s="331" t="s">
        <v>1367</v>
      </c>
      <c r="L186" s="116" t="s">
        <v>396</v>
      </c>
    </row>
    <row r="187" spans="3:12" x14ac:dyDescent="0.25">
      <c r="C187" s="99" t="s">
        <v>48</v>
      </c>
      <c r="D187" s="551"/>
      <c r="E187" s="200">
        <f>D186</f>
        <v>0</v>
      </c>
      <c r="F187" s="100">
        <v>50</v>
      </c>
      <c r="G187" s="97">
        <f t="shared" si="18"/>
        <v>0</v>
      </c>
      <c r="H187" s="161"/>
      <c r="I187" s="98" t="s">
        <v>716</v>
      </c>
      <c r="J187" s="98" t="str">
        <f>VLOOKUP(I187,Presupuesto!$B$11:$C$566,2,0)</f>
        <v>SERVICIOS DE IMPRENTA PUBLIC.Y REPRODUCCION</v>
      </c>
      <c r="K187" s="98" t="str">
        <f>$K$186</f>
        <v>Gobernabilidad y Procesos  de Gestión Descentralizada en Redes</v>
      </c>
      <c r="L187" s="98" t="s">
        <v>396</v>
      </c>
    </row>
    <row r="188" spans="3:12" x14ac:dyDescent="0.25">
      <c r="C188" s="99" t="s">
        <v>49</v>
      </c>
      <c r="D188" s="551"/>
      <c r="E188" s="200">
        <f>D186</f>
        <v>0</v>
      </c>
      <c r="F188" s="100">
        <v>150</v>
      </c>
      <c r="G188" s="97">
        <f t="shared" si="18"/>
        <v>0</v>
      </c>
      <c r="H188" s="161"/>
      <c r="I188" s="98" t="s">
        <v>791</v>
      </c>
      <c r="J188" s="98" t="str">
        <f>VLOOKUP(I188,Presupuesto!$B$11:$C$566,2,0)</f>
        <v>ALIMENTOS B EBIDAS PARA PERSONAS</v>
      </c>
      <c r="K188" s="98" t="str">
        <f t="shared" ref="K188:K195" si="19">$K$186</f>
        <v>Gobernabilidad y Procesos  de Gestión Descentralizada en Redes</v>
      </c>
      <c r="L188" s="98" t="s">
        <v>397</v>
      </c>
    </row>
    <row r="189" spans="3:12" x14ac:dyDescent="0.25">
      <c r="C189" s="99" t="s">
        <v>50</v>
      </c>
      <c r="D189" s="551"/>
      <c r="E189" s="151">
        <v>0</v>
      </c>
      <c r="F189" s="118">
        <v>10000</v>
      </c>
      <c r="G189" s="97">
        <f t="shared" si="18"/>
        <v>0</v>
      </c>
      <c r="H189" s="161"/>
      <c r="I189" s="322" t="s">
        <v>299</v>
      </c>
      <c r="J189" s="98" t="str">
        <f>VLOOKUP(I189,Presupuesto!$B$11:$C$566,2,0)</f>
        <v>PASAJES (26100-00)</v>
      </c>
      <c r="K189" s="98" t="str">
        <f t="shared" si="19"/>
        <v>Gobernabilidad y Procesos  de Gestión Descentralizada en Redes</v>
      </c>
      <c r="L189" s="98" t="s">
        <v>397</v>
      </c>
    </row>
    <row r="190" spans="3:12" x14ac:dyDescent="0.25">
      <c r="C190" s="99" t="s">
        <v>416</v>
      </c>
      <c r="D190" s="551"/>
      <c r="E190" s="151">
        <v>0</v>
      </c>
      <c r="F190" s="118">
        <v>250</v>
      </c>
      <c r="G190" s="97">
        <f t="shared" si="18"/>
        <v>0</v>
      </c>
      <c r="H190" s="161"/>
      <c r="I190" s="98" t="s">
        <v>820</v>
      </c>
      <c r="J190" s="98" t="str">
        <f>VLOOKUP(I190,Presupuesto!$B$11:$C$566,2,0)</f>
        <v>PRODUCTOS PAPEL Y CARTON</v>
      </c>
      <c r="K190" s="98" t="str">
        <f t="shared" si="19"/>
        <v>Gobernabilidad y Procesos  de Gestión Descentralizada en Redes</v>
      </c>
      <c r="L190" s="98" t="s">
        <v>397</v>
      </c>
    </row>
    <row r="191" spans="3:12" x14ac:dyDescent="0.25">
      <c r="C191" s="99" t="s">
        <v>51</v>
      </c>
      <c r="D191" s="551"/>
      <c r="E191" s="200">
        <f>(D186*25)/500</f>
        <v>0</v>
      </c>
      <c r="F191" s="100">
        <v>85</v>
      </c>
      <c r="G191" s="97">
        <f t="shared" si="18"/>
        <v>0</v>
      </c>
      <c r="H191" s="161"/>
      <c r="I191" s="98" t="s">
        <v>820</v>
      </c>
      <c r="J191" s="98" t="str">
        <f>VLOOKUP(I191,Presupuesto!$B$11:$C$566,2,0)</f>
        <v>PRODUCTOS PAPEL Y CARTON</v>
      </c>
      <c r="K191" s="98" t="str">
        <f t="shared" si="19"/>
        <v>Gobernabilidad y Procesos  de Gestión Descentralizada en Redes</v>
      </c>
      <c r="L191" s="98" t="s">
        <v>397</v>
      </c>
    </row>
    <row r="192" spans="3:12" x14ac:dyDescent="0.25">
      <c r="C192" s="99" t="s">
        <v>122</v>
      </c>
      <c r="D192" s="551"/>
      <c r="E192" s="200">
        <f>D186/12</f>
        <v>0</v>
      </c>
      <c r="F192" s="100">
        <v>36</v>
      </c>
      <c r="G192" s="97">
        <f t="shared" si="18"/>
        <v>0</v>
      </c>
      <c r="H192" s="161"/>
      <c r="I192" s="98" t="s">
        <v>941</v>
      </c>
      <c r="J192" s="98" t="str">
        <f>VLOOKUP(I192,Presupuesto!$B$11:$C$566,2,0)</f>
        <v>UTILES DE ESCRITORIO, OFICINA Y ENSE¥ANZA</v>
      </c>
      <c r="K192" s="98" t="str">
        <f t="shared" si="19"/>
        <v>Gobernabilidad y Procesos  de Gestión Descentralizada en Redes</v>
      </c>
      <c r="L192" s="98" t="s">
        <v>397</v>
      </c>
    </row>
    <row r="193" spans="3:12" x14ac:dyDescent="0.25">
      <c r="C193" s="99" t="s">
        <v>34</v>
      </c>
      <c r="D193" s="551"/>
      <c r="E193" s="200">
        <f>D186/12</f>
        <v>0</v>
      </c>
      <c r="F193" s="100">
        <v>80</v>
      </c>
      <c r="G193" s="97">
        <f t="shared" si="18"/>
        <v>0</v>
      </c>
      <c r="H193" s="161"/>
      <c r="I193" s="98" t="s">
        <v>941</v>
      </c>
      <c r="J193" s="98" t="str">
        <f>VLOOKUP(I193,Presupuesto!$B$11:$C$566,2,0)</f>
        <v>UTILES DE ESCRITORIO, OFICINA Y ENSE¥ANZA</v>
      </c>
      <c r="K193" s="98" t="str">
        <f t="shared" si="19"/>
        <v>Gobernabilidad y Procesos  de Gestión Descentralizada en Redes</v>
      </c>
      <c r="L193" s="98" t="s">
        <v>397</v>
      </c>
    </row>
    <row r="194" spans="3:12" x14ac:dyDescent="0.25">
      <c r="C194" s="109" t="s">
        <v>52</v>
      </c>
      <c r="D194" s="551"/>
      <c r="E194" s="212">
        <v>0</v>
      </c>
      <c r="F194" s="119">
        <v>25</v>
      </c>
      <c r="G194" s="97">
        <f t="shared" si="18"/>
        <v>0</v>
      </c>
      <c r="H194" s="161"/>
      <c r="I194" s="98" t="s">
        <v>941</v>
      </c>
      <c r="J194" s="98" t="str">
        <f>VLOOKUP(I194,Presupuesto!$B$11:$C$566,2,0)</f>
        <v>UTILES DE ESCRITORIO, OFICINA Y ENSE¥ANZA</v>
      </c>
      <c r="K194" s="98" t="str">
        <f t="shared" si="19"/>
        <v>Gobernabilidad y Procesos  de Gestión Descentralizada en Redes</v>
      </c>
      <c r="L194" s="98" t="s">
        <v>397</v>
      </c>
    </row>
    <row r="195" spans="3:12" ht="15.75" thickBot="1" x14ac:dyDescent="0.3">
      <c r="C195" s="216" t="s">
        <v>429</v>
      </c>
      <c r="D195" s="217">
        <v>0</v>
      </c>
      <c r="E195" s="332">
        <v>0</v>
      </c>
      <c r="F195" s="104">
        <f>HLOOKUP(C195,$AH$2:$BU$3,2,0)</f>
        <v>1150</v>
      </c>
      <c r="G195" s="105">
        <f>D195*E195*F195</f>
        <v>0</v>
      </c>
      <c r="H195" s="333"/>
      <c r="I195" s="334" t="s">
        <v>300</v>
      </c>
      <c r="J195" s="106" t="str">
        <f>VLOOKUP(I195,Presupuesto!$B$11:$C$566,2,0)</f>
        <v>VIATICOS (26200-00)</v>
      </c>
      <c r="K195" s="335" t="str">
        <f t="shared" si="19"/>
        <v>Gobernabilidad y Procesos  de Gestión Descentralizada en Redes</v>
      </c>
      <c r="L195" s="335" t="s">
        <v>397</v>
      </c>
    </row>
    <row r="196" spans="3:12" x14ac:dyDescent="0.25">
      <c r="C196" s="93"/>
      <c r="E196" s="112"/>
      <c r="F196" s="112"/>
      <c r="G196" s="112"/>
      <c r="H196" s="174"/>
      <c r="I196" s="112"/>
      <c r="J196" s="112"/>
      <c r="K196" s="112"/>
    </row>
    <row r="197" spans="3:12" ht="15.75" thickBot="1" x14ac:dyDescent="0.3"/>
    <row r="198" spans="3:12" ht="15.75" thickBot="1" x14ac:dyDescent="0.3">
      <c r="C198" s="29" t="s">
        <v>43</v>
      </c>
      <c r="D198" s="30">
        <f>SUM(G205:G214)</f>
        <v>0</v>
      </c>
      <c r="E198" s="93"/>
      <c r="F198" s="93"/>
      <c r="G198" s="93"/>
      <c r="H198" s="76"/>
      <c r="I198" s="76"/>
      <c r="J198" s="76"/>
      <c r="K198" s="112"/>
    </row>
    <row r="199" spans="3:12" x14ac:dyDescent="0.25">
      <c r="C199" s="70"/>
      <c r="D199" s="31"/>
      <c r="E199" s="93"/>
      <c r="F199" s="93"/>
      <c r="G199" s="93"/>
      <c r="H199" s="76"/>
      <c r="I199" s="76"/>
      <c r="J199" s="76"/>
      <c r="K199" s="112"/>
    </row>
    <row r="200" spans="3:12" x14ac:dyDescent="0.25">
      <c r="C200" s="70"/>
      <c r="D200" s="31"/>
      <c r="E200" s="93"/>
      <c r="F200" s="93"/>
      <c r="G200" s="93"/>
      <c r="H200" s="76"/>
      <c r="I200" s="76"/>
      <c r="J200" s="76"/>
      <c r="K200" s="112"/>
    </row>
    <row r="201" spans="3:12" ht="15.75" x14ac:dyDescent="0.25">
      <c r="C201" s="202" t="s">
        <v>391</v>
      </c>
      <c r="D201" s="369"/>
      <c r="E201" s="93"/>
      <c r="F201" s="93"/>
      <c r="G201" s="93"/>
      <c r="H201" s="76"/>
      <c r="I201" s="76"/>
      <c r="J201" s="76"/>
      <c r="K201" s="112"/>
    </row>
    <row r="202" spans="3:12" ht="18.75" x14ac:dyDescent="0.25">
      <c r="C202" s="210" t="e">
        <f>IFERROR(VLOOKUP(D201,'1. Desarrollo e Innov. Curricu.'!$F:$G,2,FALSE),IFERROR(VLOOKUP(D201,'2. Investigación Científica'!$F:$G,2,FALSE),IFERROR(VLOOKUP(D201,'3. Vinculación Univ. Sociedad'!$F:$G,2,FALSE),IFERROR(VLOOKUP(D201,'4. Docencia y Profesorado Univ.'!$F:$G,2,FALSE),IFERROR(VLOOKUP(D201,'5. Estudiantes y Graduados'!$F:$G,2,FALSE),IFERROR(VLOOKUP(D201,'11. Gestion Administrativa'!$F:$G,2,FALSE),IFERROR(VLOOKUP(D201,'13. Gestión Académica'!$F:$G,2,FALSE),IFERROR(VLOOKUP(D201,'9. Asegura. de la Calid. y M'!$F:$G,2,FALSE),IFERROR(VLOOKUP(D201,'6. Gestión del Conocimiento'!$F:$G,2,FALSE),IFERROR(VLOOKUP(D201,'15. Gobernabilidad y Proceso...'!$F:$G,2,FALSE),IFERROR(VLOOKUP(D201,'12. Gestión del Talento Humano'!$F:$G,2,FALSE),IFERROR(VLOOKUP(D201,'14. Internacional... de la E.S.'!$F:$G,2,FALSE),IFERROR(VLOOKUP(D201,'10. Posgrado'!$F:$G,2,FALSE),IFERROR(VLOOKUP(D201,'17. Gestión TIC'!$F:$G,2,FALSE),IFERROR(VLOOKUP(D201,'16. Desa. del Sistema Educ.Sup.'!$F:$G,2,FALSE),IFERROR(VLOOKUP(D201,'8. Cultura de Inno. Insti...'!$F:$G,2,FALSE),VLOOKUP(D201,'7. Lo Esencial de la Reforma U.'!$F:$G,2,0)))))))))))))))))</f>
        <v>#N/A</v>
      </c>
      <c r="D202" s="31"/>
      <c r="E202" s="93"/>
      <c r="F202" s="93"/>
      <c r="G202" s="93"/>
      <c r="H202" s="76"/>
      <c r="I202" s="76"/>
      <c r="J202" s="76"/>
      <c r="K202" s="112"/>
    </row>
    <row r="203" spans="3:12" ht="15.75" thickBot="1" x14ac:dyDescent="0.3">
      <c r="C203" s="70"/>
      <c r="D203" s="31"/>
      <c r="E203" s="93"/>
      <c r="F203" s="93"/>
      <c r="G203" s="93"/>
      <c r="H203" s="76"/>
      <c r="I203" s="76"/>
      <c r="J203" s="76"/>
      <c r="K203" s="112"/>
    </row>
    <row r="204" spans="3:12" ht="30.75" thickBot="1" x14ac:dyDescent="0.3">
      <c r="C204" s="126" t="s">
        <v>44</v>
      </c>
      <c r="D204" s="129" t="s">
        <v>45</v>
      </c>
      <c r="E204" s="128" t="s">
        <v>55</v>
      </c>
      <c r="F204" s="128" t="s">
        <v>57</v>
      </c>
      <c r="G204" s="127" t="s">
        <v>27</v>
      </c>
      <c r="H204" s="133" t="s">
        <v>130</v>
      </c>
      <c r="I204" s="128" t="s">
        <v>46</v>
      </c>
      <c r="J204" s="128" t="s">
        <v>131</v>
      </c>
      <c r="K204" s="128" t="s">
        <v>409</v>
      </c>
      <c r="L204" s="128" t="s">
        <v>410</v>
      </c>
    </row>
    <row r="205" spans="3:12" x14ac:dyDescent="0.25">
      <c r="C205" s="327" t="s">
        <v>47</v>
      </c>
      <c r="D205" s="550"/>
      <c r="E205" s="328"/>
      <c r="F205" s="115">
        <v>30000</v>
      </c>
      <c r="G205" s="329">
        <f t="shared" ref="G205:G213" si="20">E205*F205</f>
        <v>0</v>
      </c>
      <c r="H205" s="330"/>
      <c r="I205" s="116" t="s">
        <v>698</v>
      </c>
      <c r="J205" s="116" t="str">
        <f>VLOOKUP(I205,Presupuesto!$B$11:$C$566,2,0)</f>
        <v>SERVICIOS DE CAPACITACION.</v>
      </c>
      <c r="K205" s="331" t="s">
        <v>1506</v>
      </c>
      <c r="L205" s="116" t="s">
        <v>393</v>
      </c>
    </row>
    <row r="206" spans="3:12" x14ac:dyDescent="0.25">
      <c r="C206" s="99" t="s">
        <v>48</v>
      </c>
      <c r="D206" s="551"/>
      <c r="E206" s="200">
        <f>D205</f>
        <v>0</v>
      </c>
      <c r="F206" s="100">
        <v>50</v>
      </c>
      <c r="G206" s="97">
        <f t="shared" si="20"/>
        <v>0</v>
      </c>
      <c r="H206" s="161"/>
      <c r="I206" s="98" t="s">
        <v>716</v>
      </c>
      <c r="J206" s="98" t="str">
        <f>VLOOKUP(I206,Presupuesto!$B$11:$C$566,2,0)</f>
        <v>SERVICIOS DE IMPRENTA PUBLIC.Y REPRODUCCION</v>
      </c>
      <c r="K206" s="98" t="str">
        <f>$K$205</f>
        <v>Gestión Tecnologías de Información y Comunicación</v>
      </c>
      <c r="L206" s="98" t="s">
        <v>411</v>
      </c>
    </row>
    <row r="207" spans="3:12" x14ac:dyDescent="0.25">
      <c r="C207" s="99" t="s">
        <v>49</v>
      </c>
      <c r="D207" s="551"/>
      <c r="E207" s="200">
        <f>D205</f>
        <v>0</v>
      </c>
      <c r="F207" s="100">
        <v>150</v>
      </c>
      <c r="G207" s="97">
        <f t="shared" si="20"/>
        <v>0</v>
      </c>
      <c r="H207" s="161"/>
      <c r="I207" s="98" t="s">
        <v>791</v>
      </c>
      <c r="J207" s="98" t="str">
        <f>VLOOKUP(I207,Presupuesto!$B$11:$C$566,2,0)</f>
        <v>ALIMENTOS B EBIDAS PARA PERSONAS</v>
      </c>
      <c r="K207" s="98" t="str">
        <f t="shared" ref="K207:K214" si="21">$K$205</f>
        <v>Gestión Tecnologías de Información y Comunicación</v>
      </c>
      <c r="L207" s="98" t="s">
        <v>395</v>
      </c>
    </row>
    <row r="208" spans="3:12" x14ac:dyDescent="0.25">
      <c r="C208" s="99" t="s">
        <v>50</v>
      </c>
      <c r="D208" s="551"/>
      <c r="E208" s="151">
        <v>0</v>
      </c>
      <c r="F208" s="118">
        <v>10000</v>
      </c>
      <c r="G208" s="97">
        <f t="shared" si="20"/>
        <v>0</v>
      </c>
      <c r="H208" s="161"/>
      <c r="I208" s="322" t="s">
        <v>299</v>
      </c>
      <c r="J208" s="98" t="str">
        <f>VLOOKUP(I208,Presupuesto!$B$11:$C$566,2,0)</f>
        <v>PASAJES (26100-00)</v>
      </c>
      <c r="K208" s="98" t="str">
        <f t="shared" si="21"/>
        <v>Gestión Tecnologías de Información y Comunicación</v>
      </c>
      <c r="L208" s="98" t="s">
        <v>411</v>
      </c>
    </row>
    <row r="209" spans="3:12" x14ac:dyDescent="0.25">
      <c r="C209" s="99" t="s">
        <v>416</v>
      </c>
      <c r="D209" s="551"/>
      <c r="E209" s="151">
        <v>0</v>
      </c>
      <c r="F209" s="118">
        <v>250</v>
      </c>
      <c r="G209" s="97">
        <f t="shared" si="20"/>
        <v>0</v>
      </c>
      <c r="H209" s="161"/>
      <c r="I209" s="98" t="s">
        <v>820</v>
      </c>
      <c r="J209" s="98" t="str">
        <f>VLOOKUP(I209,Presupuesto!$B$11:$C$566,2,0)</f>
        <v>PRODUCTOS PAPEL Y CARTON</v>
      </c>
      <c r="K209" s="98" t="str">
        <f t="shared" si="21"/>
        <v>Gestión Tecnologías de Información y Comunicación</v>
      </c>
      <c r="L209" s="98" t="s">
        <v>411</v>
      </c>
    </row>
    <row r="210" spans="3:12" x14ac:dyDescent="0.25">
      <c r="C210" s="99" t="s">
        <v>51</v>
      </c>
      <c r="D210" s="551"/>
      <c r="E210" s="200">
        <f>(D205*25)/500</f>
        <v>0</v>
      </c>
      <c r="F210" s="100">
        <v>85</v>
      </c>
      <c r="G210" s="97">
        <f t="shared" si="20"/>
        <v>0</v>
      </c>
      <c r="H210" s="161"/>
      <c r="I210" s="98" t="s">
        <v>820</v>
      </c>
      <c r="J210" s="98" t="str">
        <f>VLOOKUP(I210,Presupuesto!$B$11:$C$566,2,0)</f>
        <v>PRODUCTOS PAPEL Y CARTON</v>
      </c>
      <c r="K210" s="98" t="str">
        <f t="shared" si="21"/>
        <v>Gestión Tecnologías de Información y Comunicación</v>
      </c>
      <c r="L210" s="98" t="s">
        <v>411</v>
      </c>
    </row>
    <row r="211" spans="3:12" x14ac:dyDescent="0.25">
      <c r="C211" s="99" t="s">
        <v>122</v>
      </c>
      <c r="D211" s="551"/>
      <c r="E211" s="200">
        <f>D205/12</f>
        <v>0</v>
      </c>
      <c r="F211" s="100">
        <v>36</v>
      </c>
      <c r="G211" s="97">
        <f t="shared" si="20"/>
        <v>0</v>
      </c>
      <c r="H211" s="161"/>
      <c r="I211" s="98" t="s">
        <v>941</v>
      </c>
      <c r="J211" s="98" t="str">
        <f>VLOOKUP(I211,Presupuesto!$B$11:$C$566,2,0)</f>
        <v>UTILES DE ESCRITORIO, OFICINA Y ENSE¥ANZA</v>
      </c>
      <c r="K211" s="98" t="str">
        <f t="shared" si="21"/>
        <v>Gestión Tecnologías de Información y Comunicación</v>
      </c>
      <c r="L211" s="98" t="s">
        <v>411</v>
      </c>
    </row>
    <row r="212" spans="3:12" x14ac:dyDescent="0.25">
      <c r="C212" s="99" t="s">
        <v>34</v>
      </c>
      <c r="D212" s="551"/>
      <c r="E212" s="200">
        <f>D205/12</f>
        <v>0</v>
      </c>
      <c r="F212" s="100">
        <v>80</v>
      </c>
      <c r="G212" s="97">
        <f t="shared" si="20"/>
        <v>0</v>
      </c>
      <c r="H212" s="161"/>
      <c r="I212" s="98" t="s">
        <v>941</v>
      </c>
      <c r="J212" s="98" t="str">
        <f>VLOOKUP(I212,Presupuesto!$B$11:$C$566,2,0)</f>
        <v>UTILES DE ESCRITORIO, OFICINA Y ENSE¥ANZA</v>
      </c>
      <c r="K212" s="98" t="str">
        <f t="shared" si="21"/>
        <v>Gestión Tecnologías de Información y Comunicación</v>
      </c>
      <c r="L212" s="98" t="s">
        <v>411</v>
      </c>
    </row>
    <row r="213" spans="3:12" x14ac:dyDescent="0.25">
      <c r="C213" s="109" t="s">
        <v>52</v>
      </c>
      <c r="D213" s="551"/>
      <c r="E213" s="212">
        <v>0</v>
      </c>
      <c r="F213" s="119">
        <v>25</v>
      </c>
      <c r="G213" s="97">
        <f t="shared" si="20"/>
        <v>0</v>
      </c>
      <c r="H213" s="161"/>
      <c r="I213" s="98" t="s">
        <v>941</v>
      </c>
      <c r="J213" s="98" t="str">
        <f>VLOOKUP(I213,Presupuesto!$B$11:$C$566,2,0)</f>
        <v>UTILES DE ESCRITORIO, OFICINA Y ENSE¥ANZA</v>
      </c>
      <c r="K213" s="98" t="str">
        <f t="shared" si="21"/>
        <v>Gestión Tecnologías de Información y Comunicación</v>
      </c>
      <c r="L213" s="98" t="s">
        <v>411</v>
      </c>
    </row>
    <row r="214" spans="3:12" ht="15.75" thickBot="1" x14ac:dyDescent="0.3">
      <c r="C214" s="216" t="s">
        <v>429</v>
      </c>
      <c r="D214" s="217">
        <v>0</v>
      </c>
      <c r="E214" s="332">
        <v>0</v>
      </c>
      <c r="F214" s="104">
        <f>HLOOKUP(C214,$AH$2:$BU$3,2,0)</f>
        <v>1150</v>
      </c>
      <c r="G214" s="105">
        <f>D214*E214*F214</f>
        <v>0</v>
      </c>
      <c r="H214" s="333"/>
      <c r="I214" s="334" t="s">
        <v>300</v>
      </c>
      <c r="J214" s="106" t="str">
        <f>VLOOKUP(I214,Presupuesto!$B$11:$C$566,2,0)</f>
        <v>VIATICOS (26200-00)</v>
      </c>
      <c r="K214" s="335" t="str">
        <f t="shared" si="21"/>
        <v>Gestión Tecnologías de Información y Comunicación</v>
      </c>
      <c r="L214" s="335" t="s">
        <v>411</v>
      </c>
    </row>
    <row r="216" spans="3:12" ht="15.75" thickBot="1" x14ac:dyDescent="0.3"/>
    <row r="217" spans="3:12" ht="15.75" thickBot="1" x14ac:dyDescent="0.3">
      <c r="C217" s="29" t="s">
        <v>43</v>
      </c>
      <c r="D217" s="30">
        <f>SUM(G224:G233)</f>
        <v>0</v>
      </c>
      <c r="E217" s="93"/>
      <c r="F217" s="93"/>
      <c r="G217" s="93"/>
      <c r="H217" s="76"/>
      <c r="I217" s="76"/>
      <c r="J217" s="76"/>
      <c r="K217" s="112"/>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9"/>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Posgrado'!$F:$G,2,FALSE),IFERROR(VLOOKUP(D220,'17. Gestión TIC'!$F:$G,2,FALSE),IFERROR(VLOOKUP(D220,'16.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ht="15.75" thickBot="1" x14ac:dyDescent="0.3">
      <c r="C222" s="70"/>
      <c r="D222" s="31"/>
      <c r="E222" s="93"/>
      <c r="F222" s="93"/>
      <c r="G222" s="93"/>
      <c r="H222" s="76"/>
      <c r="I222" s="76"/>
      <c r="J222" s="76"/>
      <c r="K222" s="112"/>
    </row>
    <row r="223" spans="3:12" ht="30.75" thickBot="1" x14ac:dyDescent="0.3">
      <c r="C223" s="126" t="s">
        <v>44</v>
      </c>
      <c r="D223" s="129" t="s">
        <v>45</v>
      </c>
      <c r="E223" s="128" t="s">
        <v>55</v>
      </c>
      <c r="F223" s="128" t="s">
        <v>57</v>
      </c>
      <c r="G223" s="127" t="s">
        <v>27</v>
      </c>
      <c r="H223" s="133" t="s">
        <v>130</v>
      </c>
      <c r="I223" s="128" t="s">
        <v>46</v>
      </c>
      <c r="J223" s="128" t="s">
        <v>131</v>
      </c>
      <c r="K223" s="128" t="s">
        <v>409</v>
      </c>
      <c r="L223" s="128" t="s">
        <v>410</v>
      </c>
    </row>
    <row r="224" spans="3:12" x14ac:dyDescent="0.25">
      <c r="C224" s="327" t="s">
        <v>47</v>
      </c>
      <c r="D224" s="550"/>
      <c r="E224" s="328"/>
      <c r="F224" s="115">
        <v>30000</v>
      </c>
      <c r="G224" s="329">
        <f t="shared" ref="G224:G232" si="22">E224*F224</f>
        <v>0</v>
      </c>
      <c r="H224" s="330"/>
      <c r="I224" s="116" t="s">
        <v>698</v>
      </c>
      <c r="J224" s="116" t="str">
        <f>VLOOKUP(I224,Presupuesto!$B$11:$C$566,2,0)</f>
        <v>SERVICIOS DE CAPACITACION.</v>
      </c>
      <c r="K224" s="331" t="s">
        <v>1506</v>
      </c>
      <c r="L224" s="116" t="s">
        <v>393</v>
      </c>
    </row>
    <row r="225" spans="3:12" x14ac:dyDescent="0.25">
      <c r="C225" s="99" t="s">
        <v>48</v>
      </c>
      <c r="D225" s="551"/>
      <c r="E225" s="200">
        <f>D224</f>
        <v>0</v>
      </c>
      <c r="F225" s="100">
        <v>50</v>
      </c>
      <c r="G225" s="97">
        <f t="shared" si="22"/>
        <v>0</v>
      </c>
      <c r="H225" s="161"/>
      <c r="I225" s="98" t="s">
        <v>716</v>
      </c>
      <c r="J225" s="98" t="str">
        <f>VLOOKUP(I225,Presupuesto!$B$11:$C$566,2,0)</f>
        <v>SERVICIOS DE IMPRENTA PUBLIC.Y REPRODUCCION</v>
      </c>
      <c r="K225" s="98" t="str">
        <f>$K$224</f>
        <v>Gestión Tecnologías de Información y Comunicación</v>
      </c>
      <c r="L225" s="98" t="s">
        <v>411</v>
      </c>
    </row>
    <row r="226" spans="3:12" x14ac:dyDescent="0.25">
      <c r="C226" s="99" t="s">
        <v>49</v>
      </c>
      <c r="D226" s="551"/>
      <c r="E226" s="200">
        <f>D224</f>
        <v>0</v>
      </c>
      <c r="F226" s="100">
        <v>150</v>
      </c>
      <c r="G226" s="97">
        <f t="shared" si="22"/>
        <v>0</v>
      </c>
      <c r="H226" s="161"/>
      <c r="I226" s="98" t="s">
        <v>791</v>
      </c>
      <c r="J226" s="98" t="str">
        <f>VLOOKUP(I226,Presupuesto!$B$11:$C$566,2,0)</f>
        <v>ALIMENTOS B EBIDAS PARA PERSONAS</v>
      </c>
      <c r="K226" s="98" t="str">
        <f t="shared" ref="K226:K233" si="23">$K$224</f>
        <v>Gestión Tecnologías de Información y Comunicación</v>
      </c>
      <c r="L226" s="98" t="s">
        <v>395</v>
      </c>
    </row>
    <row r="227" spans="3:12" x14ac:dyDescent="0.25">
      <c r="C227" s="99" t="s">
        <v>50</v>
      </c>
      <c r="D227" s="551"/>
      <c r="E227" s="151">
        <v>0</v>
      </c>
      <c r="F227" s="118">
        <v>10000</v>
      </c>
      <c r="G227" s="97">
        <f t="shared" si="22"/>
        <v>0</v>
      </c>
      <c r="H227" s="161"/>
      <c r="I227" s="322" t="s">
        <v>299</v>
      </c>
      <c r="J227" s="98" t="str">
        <f>VLOOKUP(I227,Presupuesto!$B$11:$C$566,2,0)</f>
        <v>PASAJES (26100-00)</v>
      </c>
      <c r="K227" s="98" t="str">
        <f t="shared" si="23"/>
        <v>Gestión Tecnologías de Información y Comunicación</v>
      </c>
      <c r="L227" s="98" t="s">
        <v>411</v>
      </c>
    </row>
    <row r="228" spans="3:12" x14ac:dyDescent="0.25">
      <c r="C228" s="99" t="s">
        <v>416</v>
      </c>
      <c r="D228" s="551"/>
      <c r="E228" s="151">
        <v>0</v>
      </c>
      <c r="F228" s="118">
        <v>250</v>
      </c>
      <c r="G228" s="97">
        <f t="shared" si="22"/>
        <v>0</v>
      </c>
      <c r="H228" s="161"/>
      <c r="I228" s="98" t="s">
        <v>820</v>
      </c>
      <c r="J228" s="98" t="str">
        <f>VLOOKUP(I228,Presupuesto!$B$11:$C$566,2,0)</f>
        <v>PRODUCTOS PAPEL Y CARTON</v>
      </c>
      <c r="K228" s="98" t="str">
        <f t="shared" si="23"/>
        <v>Gestión Tecnologías de Información y Comunicación</v>
      </c>
      <c r="L228" s="98" t="s">
        <v>411</v>
      </c>
    </row>
    <row r="229" spans="3:12" x14ac:dyDescent="0.25">
      <c r="C229" s="99" t="s">
        <v>51</v>
      </c>
      <c r="D229" s="551"/>
      <c r="E229" s="200">
        <f>(D224*25)/500</f>
        <v>0</v>
      </c>
      <c r="F229" s="100">
        <v>85</v>
      </c>
      <c r="G229" s="97">
        <f t="shared" si="22"/>
        <v>0</v>
      </c>
      <c r="H229" s="161"/>
      <c r="I229" s="98" t="s">
        <v>820</v>
      </c>
      <c r="J229" s="98" t="str">
        <f>VLOOKUP(I229,Presupuesto!$B$11:$C$566,2,0)</f>
        <v>PRODUCTOS PAPEL Y CARTON</v>
      </c>
      <c r="K229" s="98" t="str">
        <f t="shared" si="23"/>
        <v>Gestión Tecnologías de Información y Comunicación</v>
      </c>
      <c r="L229" s="98" t="s">
        <v>411</v>
      </c>
    </row>
    <row r="230" spans="3:12" x14ac:dyDescent="0.25">
      <c r="C230" s="99" t="s">
        <v>122</v>
      </c>
      <c r="D230" s="551"/>
      <c r="E230" s="200">
        <f>D224/12</f>
        <v>0</v>
      </c>
      <c r="F230" s="100">
        <v>36</v>
      </c>
      <c r="G230" s="97">
        <f t="shared" si="22"/>
        <v>0</v>
      </c>
      <c r="H230" s="161"/>
      <c r="I230" s="98" t="s">
        <v>941</v>
      </c>
      <c r="J230" s="98" t="str">
        <f>VLOOKUP(I230,Presupuesto!$B$11:$C$566,2,0)</f>
        <v>UTILES DE ESCRITORIO, OFICINA Y ENSE¥ANZA</v>
      </c>
      <c r="K230" s="98" t="str">
        <f t="shared" si="23"/>
        <v>Gestión Tecnologías de Información y Comunicación</v>
      </c>
      <c r="L230" s="98" t="s">
        <v>411</v>
      </c>
    </row>
    <row r="231" spans="3:12" x14ac:dyDescent="0.25">
      <c r="C231" s="99" t="s">
        <v>34</v>
      </c>
      <c r="D231" s="551"/>
      <c r="E231" s="200">
        <f>D224/12</f>
        <v>0</v>
      </c>
      <c r="F231" s="100">
        <v>80</v>
      </c>
      <c r="G231" s="97">
        <f t="shared" si="22"/>
        <v>0</v>
      </c>
      <c r="H231" s="161"/>
      <c r="I231" s="98" t="s">
        <v>941</v>
      </c>
      <c r="J231" s="98" t="str">
        <f>VLOOKUP(I231,Presupuesto!$B$11:$C$566,2,0)</f>
        <v>UTILES DE ESCRITORIO, OFICINA Y ENSE¥ANZA</v>
      </c>
      <c r="K231" s="98" t="str">
        <f t="shared" si="23"/>
        <v>Gestión Tecnologías de Información y Comunicación</v>
      </c>
      <c r="L231" s="98" t="s">
        <v>411</v>
      </c>
    </row>
    <row r="232" spans="3:12" x14ac:dyDescent="0.25">
      <c r="C232" s="109" t="s">
        <v>52</v>
      </c>
      <c r="D232" s="551"/>
      <c r="E232" s="212">
        <v>0</v>
      </c>
      <c r="F232" s="119">
        <v>25</v>
      </c>
      <c r="G232" s="97">
        <f t="shared" si="22"/>
        <v>0</v>
      </c>
      <c r="H232" s="161"/>
      <c r="I232" s="98" t="s">
        <v>941</v>
      </c>
      <c r="J232" s="98" t="str">
        <f>VLOOKUP(I232,Presupuesto!$B$11:$C$566,2,0)</f>
        <v>UTILES DE ESCRITORIO, OFICINA Y ENSE¥ANZA</v>
      </c>
      <c r="K232" s="98" t="str">
        <f t="shared" si="23"/>
        <v>Gestión Tecnologías de Información y Comunicación</v>
      </c>
      <c r="L232" s="98" t="s">
        <v>411</v>
      </c>
    </row>
    <row r="233" spans="3:12" ht="15.75" thickBot="1" x14ac:dyDescent="0.3">
      <c r="C233" s="216" t="s">
        <v>429</v>
      </c>
      <c r="D233" s="217">
        <v>0</v>
      </c>
      <c r="E233" s="332">
        <v>0</v>
      </c>
      <c r="F233" s="104">
        <f>HLOOKUP(C233,$AH$2:$BU$3,2,0)</f>
        <v>1150</v>
      </c>
      <c r="G233" s="105">
        <f>D233*E233*F233</f>
        <v>0</v>
      </c>
      <c r="H233" s="333"/>
      <c r="I233" s="334" t="s">
        <v>300</v>
      </c>
      <c r="J233" s="106" t="str">
        <f>VLOOKUP(I233,Presupuesto!$B$11:$C$566,2,0)</f>
        <v>VIATICOS (26200-00)</v>
      </c>
      <c r="K233" s="335" t="str">
        <f t="shared" si="23"/>
        <v>Gestión Tecnologías de Información y Comunicación</v>
      </c>
      <c r="L233" s="335" t="s">
        <v>411</v>
      </c>
    </row>
    <row r="234" spans="3:12" x14ac:dyDescent="0.25">
      <c r="C234" s="93"/>
      <c r="E234" s="112"/>
      <c r="F234" s="112"/>
      <c r="G234" s="112"/>
      <c r="H234" s="174"/>
      <c r="I234" s="112"/>
      <c r="J234" s="112"/>
      <c r="K234" s="112"/>
    </row>
    <row r="235" spans="3:12" ht="15.75" thickBot="1" x14ac:dyDescent="0.3"/>
    <row r="236" spans="3:12" ht="15.75" thickBot="1" x14ac:dyDescent="0.3">
      <c r="C236" s="29" t="s">
        <v>43</v>
      </c>
      <c r="D236" s="30">
        <f>SUM(G243:G252)</f>
        <v>0</v>
      </c>
      <c r="E236" s="93"/>
      <c r="F236" s="93"/>
      <c r="G236" s="93"/>
      <c r="H236" s="76"/>
      <c r="I236" s="76"/>
      <c r="J236" s="76"/>
      <c r="K236" s="112"/>
    </row>
    <row r="237" spans="3:12" x14ac:dyDescent="0.25">
      <c r="C237" s="70"/>
      <c r="D237" s="31"/>
      <c r="E237" s="93"/>
      <c r="F237" s="93"/>
      <c r="G237" s="93"/>
      <c r="H237" s="76"/>
      <c r="I237" s="76"/>
      <c r="J237" s="76"/>
      <c r="K237" s="112"/>
    </row>
    <row r="238" spans="3:12" x14ac:dyDescent="0.25">
      <c r="C238" s="70"/>
      <c r="D238" s="31"/>
      <c r="E238" s="93"/>
      <c r="F238" s="93"/>
      <c r="G238" s="93"/>
      <c r="H238" s="76"/>
      <c r="I238" s="76"/>
      <c r="J238" s="76"/>
      <c r="K238" s="112"/>
    </row>
    <row r="239" spans="3:12" ht="15.75" x14ac:dyDescent="0.25">
      <c r="C239" s="202" t="s">
        <v>391</v>
      </c>
      <c r="D239" s="369"/>
      <c r="E239" s="93"/>
      <c r="F239" s="93"/>
      <c r="G239" s="93"/>
      <c r="H239" s="76"/>
      <c r="I239" s="76"/>
      <c r="J239" s="76"/>
      <c r="K239" s="112"/>
    </row>
    <row r="240" spans="3:12" ht="18.75" x14ac:dyDescent="0.25">
      <c r="C240" s="210" t="e">
        <f>IFERROR(VLOOKUP(D239,'1. Desarrollo e Innov. Curricu.'!$F:$G,2,FALSE),IFERROR(VLOOKUP(D239,'2. Investigación Científica'!$F:$G,2,FALSE),IFERROR(VLOOKUP(D239,'3. Vinculación Univ. Sociedad'!$F:$G,2,FALSE),IFERROR(VLOOKUP(D239,'4. Docencia y Profesorado Univ.'!$F:$G,2,FALSE),IFERROR(VLOOKUP(D239,'5. Estudiantes y Graduados'!$F:$G,2,FALSE),IFERROR(VLOOKUP(D239,'11. Gestion Administrativa'!$F:$G,2,FALSE),IFERROR(VLOOKUP(D239,'13. Gestión Académica'!$F:$G,2,FALSE),IFERROR(VLOOKUP(D239,'9. Asegura. de la Calid. y M'!$F:$G,2,FALSE),IFERROR(VLOOKUP(D239,'6. Gestión del Conocimiento'!$F:$G,2,FALSE),IFERROR(VLOOKUP(D239,'15. Gobernabilidad y Proceso...'!$F:$G,2,FALSE),IFERROR(VLOOKUP(D239,'12. Gestión del Talento Humano'!$F:$G,2,FALSE),IFERROR(VLOOKUP(D239,'14. Internacional... de la E.S.'!$F:$G,2,FALSE),IFERROR(VLOOKUP(D239,'10. Posgrado'!$F:$G,2,FALSE),IFERROR(VLOOKUP(D239,'17. Gestión TIC'!$F:$G,2,FALSE),IFERROR(VLOOKUP(D239,'16. Desa. del Sistema Educ.Sup.'!$F:$G,2,FALSE),IFERROR(VLOOKUP(D239,'8. Cultura de Inno. Insti...'!$F:$G,2,FALSE),VLOOKUP(D239,'7. Lo Esencial de la Reforma U.'!$F:$G,2,0)))))))))))))))))</f>
        <v>#N/A</v>
      </c>
      <c r="D240" s="31"/>
      <c r="E240" s="93"/>
      <c r="F240" s="93"/>
      <c r="G240" s="93"/>
      <c r="H240" s="76"/>
      <c r="I240" s="76"/>
      <c r="J240" s="76"/>
      <c r="K240" s="112"/>
    </row>
    <row r="241" spans="3:12" ht="15.75" thickBot="1" x14ac:dyDescent="0.3">
      <c r="C241" s="70"/>
      <c r="D241" s="31"/>
      <c r="E241" s="93"/>
      <c r="F241" s="93"/>
      <c r="G241" s="93"/>
      <c r="H241" s="76"/>
      <c r="I241" s="76"/>
      <c r="J241" s="76"/>
      <c r="K241" s="112"/>
    </row>
    <row r="242" spans="3:12" ht="30.75" thickBot="1" x14ac:dyDescent="0.3">
      <c r="C242" s="126" t="s">
        <v>44</v>
      </c>
      <c r="D242" s="129" t="s">
        <v>45</v>
      </c>
      <c r="E242" s="128" t="s">
        <v>55</v>
      </c>
      <c r="F242" s="128" t="s">
        <v>57</v>
      </c>
      <c r="G242" s="127" t="s">
        <v>27</v>
      </c>
      <c r="H242" s="133" t="s">
        <v>130</v>
      </c>
      <c r="I242" s="128" t="s">
        <v>46</v>
      </c>
      <c r="J242" s="128" t="s">
        <v>131</v>
      </c>
      <c r="K242" s="128" t="s">
        <v>409</v>
      </c>
      <c r="L242" s="128" t="s">
        <v>410</v>
      </c>
    </row>
    <row r="243" spans="3:12" x14ac:dyDescent="0.25">
      <c r="C243" s="327" t="s">
        <v>47</v>
      </c>
      <c r="D243" s="550"/>
      <c r="E243" s="328"/>
      <c r="F243" s="115">
        <v>30000</v>
      </c>
      <c r="G243" s="329">
        <f t="shared" ref="G243:G251" si="24">E243*F243</f>
        <v>0</v>
      </c>
      <c r="H243" s="330"/>
      <c r="I243" s="116" t="s">
        <v>698</v>
      </c>
      <c r="J243" s="116" t="str">
        <f>VLOOKUP(I243,Presupuesto!$B$11:$C$566,2,0)</f>
        <v>SERVICIOS DE CAPACITACION.</v>
      </c>
      <c r="K243" s="331" t="s">
        <v>1506</v>
      </c>
      <c r="L243" s="116" t="s">
        <v>393</v>
      </c>
    </row>
    <row r="244" spans="3:12" x14ac:dyDescent="0.25">
      <c r="C244" s="99" t="s">
        <v>48</v>
      </c>
      <c r="D244" s="551"/>
      <c r="E244" s="200">
        <f>D243</f>
        <v>0</v>
      </c>
      <c r="F244" s="100">
        <v>50</v>
      </c>
      <c r="G244" s="97">
        <f t="shared" si="24"/>
        <v>0</v>
      </c>
      <c r="H244" s="161"/>
      <c r="I244" s="98" t="s">
        <v>716</v>
      </c>
      <c r="J244" s="98" t="str">
        <f>VLOOKUP(I244,Presupuesto!$B$11:$C$566,2,0)</f>
        <v>SERVICIOS DE IMPRENTA PUBLIC.Y REPRODUCCION</v>
      </c>
      <c r="K244" s="98" t="str">
        <f>$K$243</f>
        <v>Gestión Tecnologías de Información y Comunicación</v>
      </c>
      <c r="L244" s="98" t="s">
        <v>411</v>
      </c>
    </row>
    <row r="245" spans="3:12" x14ac:dyDescent="0.25">
      <c r="C245" s="99" t="s">
        <v>49</v>
      </c>
      <c r="D245" s="551"/>
      <c r="E245" s="200">
        <f>D243</f>
        <v>0</v>
      </c>
      <c r="F245" s="100">
        <v>150</v>
      </c>
      <c r="G245" s="97">
        <f t="shared" si="24"/>
        <v>0</v>
      </c>
      <c r="H245" s="161"/>
      <c r="I245" s="98" t="s">
        <v>791</v>
      </c>
      <c r="J245" s="98" t="str">
        <f>VLOOKUP(I245,Presupuesto!$B$11:$C$566,2,0)</f>
        <v>ALIMENTOS B EBIDAS PARA PERSONAS</v>
      </c>
      <c r="K245" s="98" t="str">
        <f t="shared" ref="K245:K252" si="25">$K$243</f>
        <v>Gestión Tecnologías de Información y Comunicación</v>
      </c>
      <c r="L245" s="98" t="s">
        <v>395</v>
      </c>
    </row>
    <row r="246" spans="3:12" x14ac:dyDescent="0.25">
      <c r="C246" s="99" t="s">
        <v>50</v>
      </c>
      <c r="D246" s="551"/>
      <c r="E246" s="151">
        <v>0</v>
      </c>
      <c r="F246" s="118">
        <v>10000</v>
      </c>
      <c r="G246" s="97">
        <f t="shared" si="24"/>
        <v>0</v>
      </c>
      <c r="H246" s="161"/>
      <c r="I246" s="322" t="s">
        <v>299</v>
      </c>
      <c r="J246" s="98" t="str">
        <f>VLOOKUP(I246,Presupuesto!$B$11:$C$566,2,0)</f>
        <v>PASAJES (26100-00)</v>
      </c>
      <c r="K246" s="98" t="str">
        <f t="shared" si="25"/>
        <v>Gestión Tecnologías de Información y Comunicación</v>
      </c>
      <c r="L246" s="98" t="s">
        <v>411</v>
      </c>
    </row>
    <row r="247" spans="3:12" x14ac:dyDescent="0.25">
      <c r="C247" s="99" t="s">
        <v>416</v>
      </c>
      <c r="D247" s="551"/>
      <c r="E247" s="151">
        <v>0</v>
      </c>
      <c r="F247" s="118">
        <v>250</v>
      </c>
      <c r="G247" s="97">
        <f t="shared" si="24"/>
        <v>0</v>
      </c>
      <c r="H247" s="161"/>
      <c r="I247" s="98" t="s">
        <v>820</v>
      </c>
      <c r="J247" s="98" t="str">
        <f>VLOOKUP(I247,Presupuesto!$B$11:$C$566,2,0)</f>
        <v>PRODUCTOS PAPEL Y CARTON</v>
      </c>
      <c r="K247" s="98" t="str">
        <f t="shared" si="25"/>
        <v>Gestión Tecnologías de Información y Comunicación</v>
      </c>
      <c r="L247" s="98" t="s">
        <v>411</v>
      </c>
    </row>
    <row r="248" spans="3:12" x14ac:dyDescent="0.25">
      <c r="C248" s="99" t="s">
        <v>51</v>
      </c>
      <c r="D248" s="551"/>
      <c r="E248" s="200">
        <f>(D243*25)/500</f>
        <v>0</v>
      </c>
      <c r="F248" s="100">
        <v>85</v>
      </c>
      <c r="G248" s="97">
        <f t="shared" si="24"/>
        <v>0</v>
      </c>
      <c r="H248" s="161"/>
      <c r="I248" s="98" t="s">
        <v>820</v>
      </c>
      <c r="J248" s="98" t="str">
        <f>VLOOKUP(I248,Presupuesto!$B$11:$C$566,2,0)</f>
        <v>PRODUCTOS PAPEL Y CARTON</v>
      </c>
      <c r="K248" s="98" t="str">
        <f t="shared" si="25"/>
        <v>Gestión Tecnologías de Información y Comunicación</v>
      </c>
      <c r="L248" s="98" t="s">
        <v>411</v>
      </c>
    </row>
    <row r="249" spans="3:12" x14ac:dyDescent="0.25">
      <c r="C249" s="99" t="s">
        <v>122</v>
      </c>
      <c r="D249" s="551"/>
      <c r="E249" s="200">
        <f>D243/12</f>
        <v>0</v>
      </c>
      <c r="F249" s="100">
        <v>36</v>
      </c>
      <c r="G249" s="97">
        <f t="shared" si="24"/>
        <v>0</v>
      </c>
      <c r="H249" s="161"/>
      <c r="I249" s="98" t="s">
        <v>941</v>
      </c>
      <c r="J249" s="98" t="str">
        <f>VLOOKUP(I249,Presupuesto!$B$11:$C$566,2,0)</f>
        <v>UTILES DE ESCRITORIO, OFICINA Y ENSE¥ANZA</v>
      </c>
      <c r="K249" s="98" t="str">
        <f t="shared" si="25"/>
        <v>Gestión Tecnologías de Información y Comunicación</v>
      </c>
      <c r="L249" s="98" t="s">
        <v>411</v>
      </c>
    </row>
    <row r="250" spans="3:12" x14ac:dyDescent="0.25">
      <c r="C250" s="99" t="s">
        <v>34</v>
      </c>
      <c r="D250" s="551"/>
      <c r="E250" s="200">
        <f>D243/12</f>
        <v>0</v>
      </c>
      <c r="F250" s="100">
        <v>80</v>
      </c>
      <c r="G250" s="97">
        <f t="shared" si="24"/>
        <v>0</v>
      </c>
      <c r="H250" s="161"/>
      <c r="I250" s="98" t="s">
        <v>941</v>
      </c>
      <c r="J250" s="98" t="str">
        <f>VLOOKUP(I250,Presupuesto!$B$11:$C$566,2,0)</f>
        <v>UTILES DE ESCRITORIO, OFICINA Y ENSE¥ANZA</v>
      </c>
      <c r="K250" s="98" t="str">
        <f t="shared" si="25"/>
        <v>Gestión Tecnologías de Información y Comunicación</v>
      </c>
      <c r="L250" s="98" t="s">
        <v>411</v>
      </c>
    </row>
    <row r="251" spans="3:12" x14ac:dyDescent="0.25">
      <c r="C251" s="109" t="s">
        <v>52</v>
      </c>
      <c r="D251" s="551"/>
      <c r="E251" s="212">
        <v>0</v>
      </c>
      <c r="F251" s="119">
        <v>25</v>
      </c>
      <c r="G251" s="97">
        <f t="shared" si="24"/>
        <v>0</v>
      </c>
      <c r="H251" s="161"/>
      <c r="I251" s="98" t="s">
        <v>941</v>
      </c>
      <c r="J251" s="98" t="str">
        <f>VLOOKUP(I251,Presupuesto!$B$11:$C$566,2,0)</f>
        <v>UTILES DE ESCRITORIO, OFICINA Y ENSE¥ANZA</v>
      </c>
      <c r="K251" s="98" t="str">
        <f t="shared" si="25"/>
        <v>Gestión Tecnologías de Información y Comunicación</v>
      </c>
      <c r="L251" s="98" t="s">
        <v>411</v>
      </c>
    </row>
    <row r="252" spans="3:12" ht="15.75" thickBot="1" x14ac:dyDescent="0.3">
      <c r="C252" s="216" t="s">
        <v>429</v>
      </c>
      <c r="D252" s="217">
        <v>0</v>
      </c>
      <c r="E252" s="332">
        <v>0</v>
      </c>
      <c r="F252" s="104">
        <f>HLOOKUP(C252,$AH$2:$BU$3,2,0)</f>
        <v>1150</v>
      </c>
      <c r="G252" s="105">
        <f>D252*E252*F252</f>
        <v>0</v>
      </c>
      <c r="H252" s="333"/>
      <c r="I252" s="334" t="s">
        <v>300</v>
      </c>
      <c r="J252" s="106" t="str">
        <f>VLOOKUP(I252,Presupuesto!$B$11:$C$566,2,0)</f>
        <v>VIATICOS (26200-00)</v>
      </c>
      <c r="K252" s="335" t="str">
        <f t="shared" si="25"/>
        <v>Gestión Tecnologías de Información y Comunicación</v>
      </c>
      <c r="L252" s="335" t="s">
        <v>411</v>
      </c>
    </row>
  </sheetData>
  <protectedRanges>
    <protectedRange password="DE9D" sqref="D16:F26 H16:I26 K16:L26 K36 K55 K74 K93 K129 K148 K167 K186 K205 K224 K243 K111" name="bloqueo"/>
  </protectedRanges>
  <mergeCells count="13">
    <mergeCell ref="D224:D232"/>
    <mergeCell ref="D243:D251"/>
    <mergeCell ref="D129:D137"/>
    <mergeCell ref="D148:D156"/>
    <mergeCell ref="D167:D175"/>
    <mergeCell ref="D186:D194"/>
    <mergeCell ref="D205:D213"/>
    <mergeCell ref="D111:D119"/>
    <mergeCell ref="D17:D25"/>
    <mergeCell ref="D36:D44"/>
    <mergeCell ref="D55:D63"/>
    <mergeCell ref="D74:D82"/>
    <mergeCell ref="D93:D101"/>
  </mergeCells>
  <dataValidations count="6">
    <dataValidation type="list" allowBlank="1" showInputMessage="1" showErrorMessage="1" sqref="C26 C45 C64 C83 C102 C138 C157 C176 C195 C214 C233 C252 C120">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29:L138 L148:L157 L167:L176 L186:L195 L205:L214 L224:L233 L243:L252 L111:L120">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29:H138 H148:H157 H167:H176 H186:H195 H205:H214 H224:H233 H243:H252 H111:H120">
      <formula1>$S$2:$T$2</formula1>
    </dataValidation>
    <dataValidation type="list" allowBlank="1" showInputMessage="1" showErrorMessage="1" errorTitle="¡Ingreso Inválido!" error="Verifique el valor ingresado._x000a_" sqref="I17:I26 I36:I45 I55:I64 I74:I83 I93:I102 I129:I138 I148:I157 I167:I176 I186:I195 I205:I214 I224:I233 I243:I252 I111:I120">
      <formula1>$A$1:$UI$1</formula1>
    </dataValidation>
    <dataValidation type="list" allowBlank="1" showInputMessage="1" showErrorMessage="1" sqref="K18:K26 K37:K45 K56:K64 K75:K83 K94:K102 K130:K138 K149:K157 K168:K176 K187:K195 K206:K214 K225:K233 K244:K252 K112:K120">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29 K148 K167 K186 K205 K224 K243 K111">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D20" sqref="D20"/>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1446</v>
      </c>
      <c r="K2" s="122" t="s">
        <v>1363</v>
      </c>
      <c r="L2" s="122" t="s">
        <v>1364</v>
      </c>
      <c r="M2" s="122" t="s">
        <v>1365</v>
      </c>
      <c r="N2" s="122" t="s">
        <v>1366</v>
      </c>
      <c r="O2" s="122" t="s">
        <v>1367</v>
      </c>
      <c r="P2" s="122" t="s">
        <v>1471</v>
      </c>
      <c r="Q2" s="122" t="s">
        <v>1506</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63">
        <f>SUMIF(C:C,$C$10,D:D)</f>
        <v>0</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9"/>
      <c r="E13" s="93"/>
      <c r="F13" s="93"/>
      <c r="G13" s="93"/>
      <c r="H13" s="76"/>
      <c r="I13" s="76"/>
      <c r="J13" s="76"/>
      <c r="K13" s="153"/>
      <c r="CA13" s="303"/>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1506</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9"/>
      <c r="E73" s="93"/>
      <c r="F73" s="93"/>
      <c r="G73" s="93"/>
      <c r="H73" s="76"/>
      <c r="I73" s="76"/>
      <c r="J73" s="76"/>
      <c r="K73" s="153"/>
    </row>
    <row r="74" spans="3:12" ht="18.75" x14ac:dyDescent="0.25">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1446</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9"/>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1446</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9"/>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1446</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9"/>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1446</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9"/>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1446</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9"/>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1446</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9"/>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1446</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9"/>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1446</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9"/>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1446</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9"/>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1446</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9"/>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1446</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9"/>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1446</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9"/>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1446</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9"/>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1446</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9"/>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1471</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1446</v>
      </c>
      <c r="K2" s="122" t="s">
        <v>1363</v>
      </c>
      <c r="L2" s="122" t="s">
        <v>1364</v>
      </c>
      <c r="M2" s="122" t="s">
        <v>1365</v>
      </c>
      <c r="N2" s="122" t="s">
        <v>1366</v>
      </c>
      <c r="O2" s="122" t="s">
        <v>1367</v>
      </c>
      <c r="P2" s="122" t="s">
        <v>1471</v>
      </c>
      <c r="Q2" s="122" t="s">
        <v>1506</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61">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8" t="s">
        <v>1446</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6"/>
      <c r="D28" s="337"/>
      <c r="E28" s="338"/>
      <c r="F28" s="338"/>
      <c r="G28" s="339"/>
      <c r="H28" s="338"/>
      <c r="I28" s="338"/>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9"/>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1446</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9"/>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1446</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6"/>
      <c r="D66" s="337"/>
      <c r="E66" s="338"/>
      <c r="F66" s="338"/>
      <c r="G66" s="339"/>
      <c r="H66" s="338"/>
      <c r="I66" s="338"/>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9"/>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1446</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9"/>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1446</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6"/>
      <c r="D104" s="337"/>
      <c r="E104" s="338"/>
      <c r="F104" s="338"/>
      <c r="G104" s="339"/>
      <c r="H104" s="338"/>
      <c r="I104" s="338"/>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9"/>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1446</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9"/>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1446</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6"/>
      <c r="D142" s="337"/>
      <c r="E142" s="338"/>
      <c r="F142" s="338"/>
      <c r="G142" s="339"/>
      <c r="H142" s="338"/>
      <c r="I142" s="338"/>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9"/>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1446</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9"/>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1446</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6"/>
      <c r="D180" s="337"/>
      <c r="E180" s="338"/>
      <c r="F180" s="338"/>
      <c r="G180" s="339"/>
      <c r="H180" s="338"/>
      <c r="I180" s="338"/>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9"/>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1446</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9"/>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1446</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6"/>
      <c r="D218" s="337"/>
      <c r="E218" s="338"/>
      <c r="F218" s="338"/>
      <c r="G218" s="339"/>
      <c r="H218" s="338"/>
      <c r="I218" s="338"/>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9"/>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1471</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C14" sqref="C14"/>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1446</v>
      </c>
      <c r="K2" s="122" t="s">
        <v>1363</v>
      </c>
      <c r="L2" s="122" t="s">
        <v>1364</v>
      </c>
      <c r="M2" s="122" t="s">
        <v>1365</v>
      </c>
      <c r="N2" s="122" t="s">
        <v>1366</v>
      </c>
      <c r="O2" s="122" t="s">
        <v>1367</v>
      </c>
      <c r="P2" s="122" t="s">
        <v>1471</v>
      </c>
      <c r="Q2" s="122" t="s">
        <v>1506</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x14ac:dyDescent="0.3"/>
    <row r="5" spans="1:555" ht="53.25" thickBot="1" x14ac:dyDescent="0.3">
      <c r="C5" s="87" t="s">
        <v>382</v>
      </c>
      <c r="D5" s="198">
        <f>SUMIF(C:C,$C$10,D:D)</f>
        <v>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c r="H17" s="98" t="s">
        <v>1013</v>
      </c>
      <c r="I17" s="98" t="str">
        <f>VLOOKUP(H17,Presupuesto!$B$11:$C$565,2,0)</f>
        <v>EQUIPO DE COMPUTACION</v>
      </c>
      <c r="J17" s="218" t="s">
        <v>1446</v>
      </c>
      <c r="K17" s="98" t="s">
        <v>393</v>
      </c>
      <c r="L17" s="98"/>
    </row>
    <row r="18" spans="2:12" x14ac:dyDescent="0.25">
      <c r="B18" s="93"/>
      <c r="C18" s="305" t="s">
        <v>1336</v>
      </c>
      <c r="D18" s="151"/>
      <c r="E18" s="96">
        <f>HLOOKUP($C18,$CB$2:$CE$3,2,0)</f>
        <v>35000</v>
      </c>
      <c r="F18" s="97">
        <f>D18*E18</f>
        <v>0</v>
      </c>
      <c r="G18" s="165"/>
      <c r="H18" s="101" t="s">
        <v>1013</v>
      </c>
      <c r="I18" s="101" t="str">
        <f>VLOOKUP(H18,Presupuesto!$B$11:$C$565,2,0)</f>
        <v>EQUIPO DE COMPUTACION</v>
      </c>
      <c r="J18" s="98" t="str">
        <f t="shared" ref="J18:J29" si="0">$J$17</f>
        <v>Posgrado</v>
      </c>
      <c r="K18" s="98" t="s">
        <v>411</v>
      </c>
      <c r="L18" s="98"/>
    </row>
    <row r="19" spans="2:12" x14ac:dyDescent="0.25">
      <c r="B19" s="93"/>
      <c r="C19" s="99" t="s">
        <v>73</v>
      </c>
      <c r="D19" s="151"/>
      <c r="E19" s="100">
        <v>4000</v>
      </c>
      <c r="F19" s="97">
        <f t="shared" ref="F19:F30" si="1">D19*E19</f>
        <v>0</v>
      </c>
      <c r="G19" s="165"/>
      <c r="H19" s="101" t="s">
        <v>985</v>
      </c>
      <c r="I19" s="101" t="str">
        <f>VLOOKUP(H19,Presupuesto!$B$11:$C$565,2,0)</f>
        <v>EQUIPOS VARIOS DE OFICINA</v>
      </c>
      <c r="J19" s="98" t="str">
        <f t="shared" si="0"/>
        <v>Posgrado</v>
      </c>
      <c r="K19" s="98" t="s">
        <v>394</v>
      </c>
      <c r="L19" s="98"/>
    </row>
    <row r="20" spans="2:12" x14ac:dyDescent="0.25">
      <c r="B20" s="93"/>
      <c r="C20" s="99" t="s">
        <v>74</v>
      </c>
      <c r="D20" s="151"/>
      <c r="E20" s="100">
        <v>8000</v>
      </c>
      <c r="F20" s="97">
        <f t="shared" si="1"/>
        <v>0</v>
      </c>
      <c r="G20" s="165"/>
      <c r="H20" s="101" t="s">
        <v>1013</v>
      </c>
      <c r="I20" s="101" t="str">
        <f>VLOOKUP(H20,Presupuesto!$B$11:$C$565,2,0)</f>
        <v>EQUIPO DE COMPUTACION</v>
      </c>
      <c r="J20" s="98" t="str">
        <f t="shared" si="0"/>
        <v>Posgrado</v>
      </c>
      <c r="K20" s="98" t="s">
        <v>394</v>
      </c>
      <c r="L20" s="98"/>
    </row>
    <row r="21" spans="2:12" x14ac:dyDescent="0.25">
      <c r="B21" s="93"/>
      <c r="C21" s="99" t="s">
        <v>75</v>
      </c>
      <c r="D21" s="151"/>
      <c r="E21" s="100">
        <v>5000</v>
      </c>
      <c r="F21" s="97">
        <f t="shared" si="1"/>
        <v>0</v>
      </c>
      <c r="G21" s="165"/>
      <c r="H21" s="101" t="s">
        <v>1013</v>
      </c>
      <c r="I21" s="101" t="str">
        <f>VLOOKUP(H21,Presupuesto!$B$11:$C$565,2,0)</f>
        <v>EQUIPO DE COMPUTACION</v>
      </c>
      <c r="J21" s="98" t="str">
        <f t="shared" si="0"/>
        <v>Posgrado</v>
      </c>
      <c r="K21" s="98" t="s">
        <v>394</v>
      </c>
      <c r="L21" s="98"/>
    </row>
    <row r="22" spans="2:12" x14ac:dyDescent="0.25">
      <c r="B22" s="93"/>
      <c r="C22" s="99" t="s">
        <v>35</v>
      </c>
      <c r="D22" s="151"/>
      <c r="E22" s="100">
        <v>13000</v>
      </c>
      <c r="F22" s="97">
        <f t="shared" si="1"/>
        <v>0</v>
      </c>
      <c r="G22" s="165"/>
      <c r="H22" s="101" t="s">
        <v>999</v>
      </c>
      <c r="I22" s="101" t="str">
        <f>VLOOKUP(H22,Presupuesto!$B$11:$C$565,2,0)</f>
        <v>EQUIPO DE TRANSPORTE TRACCION Y ELEVACION</v>
      </c>
      <c r="J22" s="98" t="str">
        <f t="shared" si="0"/>
        <v>Posgrado</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Posgrado</v>
      </c>
      <c r="K23" s="98" t="s">
        <v>394</v>
      </c>
      <c r="L23" s="98"/>
    </row>
    <row r="24" spans="2:12" x14ac:dyDescent="0.25">
      <c r="B24" s="93"/>
      <c r="C24" s="99" t="s">
        <v>77</v>
      </c>
      <c r="D24" s="151"/>
      <c r="E24" s="100">
        <v>10000</v>
      </c>
      <c r="F24" s="97">
        <f t="shared" si="1"/>
        <v>0</v>
      </c>
      <c r="G24" s="165"/>
      <c r="H24" s="101" t="s">
        <v>999</v>
      </c>
      <c r="I24" s="101" t="str">
        <f>VLOOKUP(H24,Presupuesto!$B$11:$C$565,2,0)</f>
        <v>EQUIPO DE TRANSPORTE TRACCION Y ELEVACION</v>
      </c>
      <c r="J24" s="98" t="str">
        <f t="shared" si="0"/>
        <v>Posgrado</v>
      </c>
      <c r="K24" s="98" t="s">
        <v>402</v>
      </c>
      <c r="L24" s="98"/>
    </row>
    <row r="25" spans="2:12" x14ac:dyDescent="0.25">
      <c r="C25" s="99" t="s">
        <v>78</v>
      </c>
      <c r="D25" s="151"/>
      <c r="E25" s="100">
        <v>10000</v>
      </c>
      <c r="F25" s="97">
        <f t="shared" si="1"/>
        <v>0</v>
      </c>
      <c r="G25" s="165"/>
      <c r="H25" s="101" t="s">
        <v>1045</v>
      </c>
      <c r="I25" s="101" t="str">
        <f>VLOOKUP(H25,Presupuesto!$B$11:$C$565,2,0)</f>
        <v>APLICACIONES INFORMATICAS</v>
      </c>
      <c r="J25" s="98" t="str">
        <f t="shared" si="0"/>
        <v>Posgrado</v>
      </c>
      <c r="K25" s="98" t="s">
        <v>398</v>
      </c>
      <c r="L25" s="98"/>
    </row>
    <row r="26" spans="2:12" x14ac:dyDescent="0.25">
      <c r="C26" s="109" t="s">
        <v>79</v>
      </c>
      <c r="D26" s="151"/>
      <c r="E26" s="100">
        <v>2000</v>
      </c>
      <c r="F26" s="97">
        <f t="shared" si="1"/>
        <v>0</v>
      </c>
      <c r="G26" s="165"/>
      <c r="H26" s="110" t="s">
        <v>1013</v>
      </c>
      <c r="I26" s="110" t="str">
        <f>VLOOKUP(H26,Presupuesto!$B$11:$C$565,2,0)</f>
        <v>EQUIPO DE COMPUTACION</v>
      </c>
      <c r="J26" s="98" t="str">
        <f t="shared" si="0"/>
        <v>Posgrado</v>
      </c>
      <c r="K26" s="98" t="s">
        <v>394</v>
      </c>
      <c r="L26" s="98"/>
    </row>
    <row r="27" spans="2:12" x14ac:dyDescent="0.25">
      <c r="C27" s="109" t="s">
        <v>1474</v>
      </c>
      <c r="D27" s="151"/>
      <c r="E27" s="100">
        <v>1500</v>
      </c>
      <c r="F27" s="97">
        <f t="shared" si="1"/>
        <v>0</v>
      </c>
      <c r="G27" s="165"/>
      <c r="H27" s="110" t="s">
        <v>945</v>
      </c>
      <c r="I27" s="110" t="str">
        <f>VLOOKUP(H27,Presupuesto!$B$11:$C$565,2,0)</f>
        <v>UTILES Y MATERIALES ELECTRICOS</v>
      </c>
      <c r="J27" s="98" t="str">
        <f t="shared" si="0"/>
        <v>Posgrado</v>
      </c>
      <c r="K27" s="98" t="s">
        <v>394</v>
      </c>
      <c r="L27" s="98"/>
    </row>
    <row r="28" spans="2:12" x14ac:dyDescent="0.25">
      <c r="C28" s="109" t="s">
        <v>80</v>
      </c>
      <c r="D28" s="151"/>
      <c r="E28" s="100">
        <v>1500</v>
      </c>
      <c r="F28" s="97">
        <f t="shared" si="1"/>
        <v>0</v>
      </c>
      <c r="G28" s="165"/>
      <c r="H28" s="110" t="s">
        <v>1013</v>
      </c>
      <c r="I28" s="110" t="str">
        <f>VLOOKUP(H28,Presupuesto!$B$11:$C$565,2,0)</f>
        <v>EQUIPO DE COMPUTACION</v>
      </c>
      <c r="J28" s="98" t="str">
        <f t="shared" si="0"/>
        <v>Posgrado</v>
      </c>
      <c r="K28" s="98" t="s">
        <v>394</v>
      </c>
      <c r="L28" s="98"/>
    </row>
    <row r="29" spans="2:12" x14ac:dyDescent="0.25">
      <c r="C29" s="109" t="s">
        <v>81</v>
      </c>
      <c r="D29" s="151"/>
      <c r="E29" s="100">
        <v>500</v>
      </c>
      <c r="F29" s="97">
        <f t="shared" si="1"/>
        <v>0</v>
      </c>
      <c r="G29" s="165"/>
      <c r="H29" s="110" t="s">
        <v>954</v>
      </c>
      <c r="I29" s="110" t="str">
        <f>VLOOKUP(H29,Presupuesto!$B$11:$C$565,2,0)</f>
        <v>OTROS RESPUESTOS Y ACCESORIOS MENORES</v>
      </c>
      <c r="J29" s="98" t="str">
        <f t="shared" si="0"/>
        <v>Posgrado</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Posgrado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9"/>
      <c r="E36" s="93"/>
      <c r="F36" s="93"/>
      <c r="G36" s="93"/>
      <c r="H36" s="76"/>
      <c r="I36" s="76"/>
      <c r="J36" s="76"/>
      <c r="K36" s="112"/>
    </row>
    <row r="37" spans="3:12" ht="18.75" x14ac:dyDescent="0.25">
      <c r="C37" s="210"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c r="H40" s="98" t="s">
        <v>1013</v>
      </c>
      <c r="I40" s="98" t="str">
        <f>VLOOKUP(H40,Presupuesto!$B$11:$C$565,2,0)</f>
        <v>EQUIPO DE COMPUTACION</v>
      </c>
      <c r="J40" s="218" t="s">
        <v>1446</v>
      </c>
      <c r="K40" s="98" t="s">
        <v>393</v>
      </c>
      <c r="L40" s="98"/>
    </row>
    <row r="41" spans="3:12" x14ac:dyDescent="0.25">
      <c r="C41" s="305"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Posgrado</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Posgrado</v>
      </c>
      <c r="K49" s="98" t="s">
        <v>394</v>
      </c>
      <c r="L49" s="98"/>
    </row>
    <row r="50" spans="3:12" x14ac:dyDescent="0.25">
      <c r="C50" s="109" t="s">
        <v>1474</v>
      </c>
      <c r="D50" s="151"/>
      <c r="E50" s="100">
        <v>1500</v>
      </c>
      <c r="F50" s="97">
        <f t="shared" si="3"/>
        <v>0</v>
      </c>
      <c r="G50" s="165"/>
      <c r="H50" s="110" t="s">
        <v>945</v>
      </c>
      <c r="I50" s="110" t="str">
        <f>VLOOKUP(H50,Presupuesto!$B$11:$C$565,2,0)</f>
        <v>UTILES Y MATERIALES ELECTRICOS</v>
      </c>
      <c r="J50" s="98" t="str">
        <f t="shared" si="4"/>
        <v>Posgrado</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9"/>
      <c r="E59" s="93"/>
      <c r="F59" s="93"/>
      <c r="G59" s="93"/>
      <c r="H59" s="76"/>
      <c r="I59" s="76"/>
      <c r="J59" s="76"/>
      <c r="K59" s="112"/>
    </row>
    <row r="60" spans="3:12" ht="18.75" x14ac:dyDescent="0.2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f>HLOOKUP($C63,$CB$2:$CE$3,2,0)</f>
        <v>15000</v>
      </c>
      <c r="F63" s="97">
        <f>D63*E63</f>
        <v>0</v>
      </c>
      <c r="G63" s="165"/>
      <c r="H63" s="98" t="s">
        <v>1013</v>
      </c>
      <c r="I63" s="98" t="str">
        <f>VLOOKUP(H63,Presupuesto!$B$11:$C$565,2,0)</f>
        <v>EQUIPO DE COMPUTACION</v>
      </c>
      <c r="J63" s="218" t="s">
        <v>1446</v>
      </c>
      <c r="K63" s="98" t="s">
        <v>393</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x14ac:dyDescent="0.25">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x14ac:dyDescent="0.25">
      <c r="C73" s="109" t="s">
        <v>1474</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9"/>
      <c r="E82" s="93"/>
      <c r="F82" s="93"/>
      <c r="G82" s="93"/>
      <c r="H82" s="76"/>
      <c r="I82" s="76"/>
      <c r="J82" s="76"/>
      <c r="K82" s="112"/>
    </row>
    <row r="83" spans="3:12"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1446</v>
      </c>
      <c r="K86" s="98" t="s">
        <v>393</v>
      </c>
      <c r="L86" s="98"/>
    </row>
    <row r="87" spans="3:12" x14ac:dyDescent="0.25">
      <c r="C87" s="305"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1474</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9"/>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1506</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1474</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9"/>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1446</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1474</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9"/>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1446</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1474</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9"/>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1446</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1474</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9"/>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1446</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1474</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9"/>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1446</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1474</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9"/>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1446</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1474</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9"/>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1471</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1474</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D13" sqref="D13"/>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x14ac:dyDescent="0.25">
      <c r="A2" s="467" t="s">
        <v>1356</v>
      </c>
      <c r="B2" s="467" t="s">
        <v>1358</v>
      </c>
      <c r="C2" s="467" t="s">
        <v>470</v>
      </c>
      <c r="D2" s="467" t="s">
        <v>1357</v>
      </c>
      <c r="E2" s="467" t="s">
        <v>1359</v>
      </c>
      <c r="F2" s="467" t="s">
        <v>471</v>
      </c>
      <c r="G2" s="468" t="s">
        <v>1360</v>
      </c>
      <c r="H2" s="467" t="s">
        <v>1361</v>
      </c>
      <c r="I2" s="467" t="s">
        <v>1362</v>
      </c>
      <c r="J2" s="467" t="s">
        <v>1446</v>
      </c>
      <c r="K2" s="467" t="s">
        <v>1363</v>
      </c>
      <c r="L2" s="467" t="s">
        <v>1364</v>
      </c>
      <c r="M2" s="467" t="s">
        <v>1365</v>
      </c>
      <c r="N2" s="467" t="s">
        <v>1366</v>
      </c>
      <c r="O2" s="467" t="s">
        <v>1367</v>
      </c>
      <c r="P2" s="467" t="s">
        <v>1471</v>
      </c>
      <c r="Q2" s="467" t="s">
        <v>1506</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384</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SUM(F17:F51)</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277"/>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453</v>
      </c>
      <c r="D17" s="221"/>
      <c r="E17" s="219">
        <f>HLOOKUP(C17,$AH$2:$BU$3,2,0)</f>
        <v>4742.8290000000006</v>
      </c>
      <c r="F17" s="97">
        <f t="shared" ref="F17:F51" si="0">D17*E17</f>
        <v>0</v>
      </c>
      <c r="G17" s="161"/>
      <c r="H17" s="142"/>
      <c r="I17" s="130" t="e">
        <f>VLOOKUP(H17,Presupuesto!$B$11:$C$565,2,0)</f>
        <v>#N/A</v>
      </c>
      <c r="J17" s="218" t="s">
        <v>1506</v>
      </c>
      <c r="K17" s="98" t="s">
        <v>393</v>
      </c>
    </row>
    <row r="18" spans="3:11" x14ac:dyDescent="0.25">
      <c r="C18" s="141"/>
      <c r="D18" s="158"/>
      <c r="E18" s="123"/>
      <c r="F18" s="97">
        <f t="shared" ref="F18:F24" si="1">D18*E18</f>
        <v>0</v>
      </c>
      <c r="G18" s="161"/>
      <c r="H18" s="142"/>
      <c r="I18" s="130" t="e">
        <f>VLOOKUP(H18,Presupuesto!$B$11:$C$565,2,0)</f>
        <v>#N/A</v>
      </c>
      <c r="J18" s="98" t="str">
        <f t="shared" ref="J18:J51" si="2">$J$17</f>
        <v>Gestión Tecnologías de Información y Comunicación</v>
      </c>
      <c r="K18" s="98" t="s">
        <v>411</v>
      </c>
    </row>
    <row r="19" spans="3:11" x14ac:dyDescent="0.25">
      <c r="C19" s="141"/>
      <c r="D19" s="158"/>
      <c r="E19" s="123"/>
      <c r="F19" s="97">
        <f t="shared" si="1"/>
        <v>0</v>
      </c>
      <c r="G19" s="161"/>
      <c r="H19" s="142"/>
      <c r="I19" s="130" t="e">
        <f>VLOOKUP(H19,Presupuesto!$B$11:$C$565,2,0)</f>
        <v>#N/A</v>
      </c>
      <c r="J19" s="98" t="str">
        <f t="shared" si="2"/>
        <v>Gestión Tecnologías de Información y Comunicación</v>
      </c>
      <c r="K19" s="98" t="s">
        <v>411</v>
      </c>
    </row>
    <row r="20" spans="3:11" x14ac:dyDescent="0.25">
      <c r="C20" s="141"/>
      <c r="D20" s="158"/>
      <c r="E20" s="123"/>
      <c r="F20" s="97">
        <f t="shared" si="1"/>
        <v>0</v>
      </c>
      <c r="G20" s="161"/>
      <c r="H20" s="142"/>
      <c r="I20" s="130" t="e">
        <f>VLOOKUP(H20,Presupuesto!$B$11:$C$565,2,0)</f>
        <v>#N/A</v>
      </c>
      <c r="J20" s="98" t="str">
        <f t="shared" si="2"/>
        <v>Gestión Tecnologías de Información y Comunicación</v>
      </c>
      <c r="K20" s="98" t="s">
        <v>411</v>
      </c>
    </row>
    <row r="21" spans="3:11" x14ac:dyDescent="0.25">
      <c r="C21" s="141"/>
      <c r="D21" s="158"/>
      <c r="E21" s="123"/>
      <c r="F21" s="97">
        <f t="shared" si="1"/>
        <v>0</v>
      </c>
      <c r="G21" s="161"/>
      <c r="H21" s="142"/>
      <c r="I21" s="130" t="e">
        <f>VLOOKUP(H21,Presupuesto!$B$11:$C$565,2,0)</f>
        <v>#N/A</v>
      </c>
      <c r="J21" s="98" t="str">
        <f t="shared" si="2"/>
        <v>Gestión Tecnologías de Información y Comunicación</v>
      </c>
      <c r="K21" s="98" t="s">
        <v>411</v>
      </c>
    </row>
    <row r="22" spans="3:11" x14ac:dyDescent="0.25">
      <c r="C22" s="141"/>
      <c r="D22" s="158"/>
      <c r="E22" s="123"/>
      <c r="F22" s="97">
        <f t="shared" si="1"/>
        <v>0</v>
      </c>
      <c r="G22" s="161"/>
      <c r="H22" s="142"/>
      <c r="I22" s="130" t="e">
        <f>VLOOKUP(H22,Presupuesto!$B$11:$C$565,2,0)</f>
        <v>#N/A</v>
      </c>
      <c r="J22" s="98" t="str">
        <f t="shared" si="2"/>
        <v>Gestión Tecnologías de Información y Comunicación</v>
      </c>
      <c r="K22" s="98" t="s">
        <v>400</v>
      </c>
    </row>
    <row r="23" spans="3:11" x14ac:dyDescent="0.25">
      <c r="C23" s="141"/>
      <c r="D23" s="158"/>
      <c r="E23" s="123"/>
      <c r="F23" s="97">
        <f t="shared" si="1"/>
        <v>0</v>
      </c>
      <c r="G23" s="161"/>
      <c r="H23" s="142"/>
      <c r="I23" s="130" t="e">
        <f>VLOOKUP(H23,Presupuesto!$B$11:$C$565,2,0)</f>
        <v>#N/A</v>
      </c>
      <c r="J23" s="98" t="str">
        <f t="shared" si="2"/>
        <v>Gestión Tecnologías de Información y Comunicación</v>
      </c>
      <c r="K23" s="98" t="s">
        <v>411</v>
      </c>
    </row>
    <row r="24" spans="3:11" x14ac:dyDescent="0.25">
      <c r="C24" s="141"/>
      <c r="D24" s="158"/>
      <c r="E24" s="123"/>
      <c r="F24" s="97">
        <f t="shared" si="1"/>
        <v>0</v>
      </c>
      <c r="G24" s="161"/>
      <c r="H24" s="142"/>
      <c r="I24" s="130" t="e">
        <f>VLOOKUP(H24,Presupuesto!$B$11:$C$565,2,0)</f>
        <v>#N/A</v>
      </c>
      <c r="J24" s="98" t="str">
        <f t="shared" si="2"/>
        <v>Gestión Tecnologías de Información y Comunicación</v>
      </c>
      <c r="K24" s="98" t="s">
        <v>411</v>
      </c>
    </row>
    <row r="25" spans="3:11" x14ac:dyDescent="0.25">
      <c r="C25" s="141"/>
      <c r="D25" s="158"/>
      <c r="E25" s="123"/>
      <c r="F25" s="97">
        <f t="shared" si="0"/>
        <v>0</v>
      </c>
      <c r="G25" s="161"/>
      <c r="H25" s="142"/>
      <c r="I25" s="130" t="e">
        <f>VLOOKUP(H25,Presupuesto!$B$11:$C$565,2,0)</f>
        <v>#N/A</v>
      </c>
      <c r="J25" s="98" t="str">
        <f t="shared" si="2"/>
        <v>Gestión Tecnologías de Información y Comunicación</v>
      </c>
      <c r="K25" s="98" t="s">
        <v>411</v>
      </c>
    </row>
    <row r="26" spans="3:11" x14ac:dyDescent="0.25">
      <c r="C26" s="141"/>
      <c r="D26" s="158"/>
      <c r="E26" s="123"/>
      <c r="F26" s="97">
        <f t="shared" si="0"/>
        <v>0</v>
      </c>
      <c r="G26" s="161"/>
      <c r="H26" s="142"/>
      <c r="I26" s="130" t="e">
        <f>VLOOKUP(H26,Presupuesto!$B$11:$C$565,2,0)</f>
        <v>#N/A</v>
      </c>
      <c r="J26" s="98" t="str">
        <f t="shared" si="2"/>
        <v>Gestión Tecnologías de Información y Comunicación</v>
      </c>
      <c r="K26" s="98" t="s">
        <v>411</v>
      </c>
    </row>
    <row r="27" spans="3:11" x14ac:dyDescent="0.25">
      <c r="C27" s="141"/>
      <c r="D27" s="158"/>
      <c r="E27" s="123"/>
      <c r="F27" s="97">
        <f t="shared" si="0"/>
        <v>0</v>
      </c>
      <c r="G27" s="161"/>
      <c r="H27" s="142"/>
      <c r="I27" s="130" t="e">
        <f>VLOOKUP(H27,Presupuesto!$B$11:$C$565,2,0)</f>
        <v>#N/A</v>
      </c>
      <c r="J27" s="98" t="str">
        <f t="shared" si="2"/>
        <v>Gestión Tecnologías de Información y Comunicación</v>
      </c>
      <c r="K27" s="98" t="s">
        <v>411</v>
      </c>
    </row>
    <row r="28" spans="3:11" x14ac:dyDescent="0.25">
      <c r="C28" s="141"/>
      <c r="D28" s="158"/>
      <c r="E28" s="123"/>
      <c r="F28" s="97">
        <f t="shared" si="0"/>
        <v>0</v>
      </c>
      <c r="G28" s="161"/>
      <c r="H28" s="142"/>
      <c r="I28" s="130" t="e">
        <f>VLOOKUP(H28,Presupuesto!$B$11:$C$565,2,0)</f>
        <v>#N/A</v>
      </c>
      <c r="J28" s="98" t="str">
        <f t="shared" si="2"/>
        <v>Gestión Tecnologías de Información y Comunicación</v>
      </c>
      <c r="K28" s="98" t="s">
        <v>411</v>
      </c>
    </row>
    <row r="29" spans="3:11" x14ac:dyDescent="0.25">
      <c r="C29" s="141"/>
      <c r="D29" s="158"/>
      <c r="E29" s="123"/>
      <c r="F29" s="97">
        <f t="shared" si="0"/>
        <v>0</v>
      </c>
      <c r="G29" s="161"/>
      <c r="H29" s="142"/>
      <c r="I29" s="130" t="e">
        <f>VLOOKUP(H29,Presupuesto!$B$11:$C$565,2,0)</f>
        <v>#N/A</v>
      </c>
      <c r="J29" s="98" t="str">
        <f t="shared" si="2"/>
        <v>Gestión Tecnologías de Información y Comunicación</v>
      </c>
      <c r="K29" s="98" t="s">
        <v>411</v>
      </c>
    </row>
    <row r="30" spans="3:11" x14ac:dyDescent="0.25">
      <c r="C30" s="141"/>
      <c r="D30" s="158"/>
      <c r="E30" s="123"/>
      <c r="F30" s="97">
        <f t="shared" si="0"/>
        <v>0</v>
      </c>
      <c r="G30" s="161"/>
      <c r="H30" s="142"/>
      <c r="I30" s="130" t="e">
        <f>VLOOKUP(H30,Presupuesto!$B$11:$C$565,2,0)</f>
        <v>#N/A</v>
      </c>
      <c r="J30" s="98" t="str">
        <f t="shared" si="2"/>
        <v>Gestión Tecnologías de Información y Comunicación</v>
      </c>
      <c r="K30" s="98" t="s">
        <v>411</v>
      </c>
    </row>
    <row r="31" spans="3:11" x14ac:dyDescent="0.25">
      <c r="C31" s="141"/>
      <c r="D31" s="158"/>
      <c r="E31" s="123"/>
      <c r="F31" s="97">
        <f t="shared" si="0"/>
        <v>0</v>
      </c>
      <c r="G31" s="161"/>
      <c r="H31" s="142"/>
      <c r="I31" s="130" t="e">
        <f>VLOOKUP(H31,Presupuesto!$B$11:$C$565,2,0)</f>
        <v>#N/A</v>
      </c>
      <c r="J31" s="98" t="str">
        <f t="shared" si="2"/>
        <v>Gestión Tecnologías de Información y Comunicación</v>
      </c>
      <c r="K31" s="98" t="s">
        <v>411</v>
      </c>
    </row>
    <row r="32" spans="3:11" x14ac:dyDescent="0.25">
      <c r="C32" s="141"/>
      <c r="D32" s="158"/>
      <c r="E32" s="123"/>
      <c r="F32" s="97">
        <f t="shared" si="0"/>
        <v>0</v>
      </c>
      <c r="G32" s="161"/>
      <c r="H32" s="142"/>
      <c r="I32" s="130" t="e">
        <f>VLOOKUP(H32,Presupuesto!$B$11:$C$565,2,0)</f>
        <v>#N/A</v>
      </c>
      <c r="J32" s="98" t="str">
        <f t="shared" si="2"/>
        <v>Gestión Tecnologías de Información y Comunicación</v>
      </c>
      <c r="K32" s="98" t="s">
        <v>411</v>
      </c>
    </row>
    <row r="33" spans="3:11" x14ac:dyDescent="0.25">
      <c r="C33" s="141"/>
      <c r="D33" s="158"/>
      <c r="E33" s="123"/>
      <c r="F33" s="97">
        <f t="shared" si="0"/>
        <v>0</v>
      </c>
      <c r="G33" s="161"/>
      <c r="H33" s="142"/>
      <c r="I33" s="130" t="e">
        <f>VLOOKUP(H33,Presupuesto!$B$11:$C$565,2,0)</f>
        <v>#N/A</v>
      </c>
      <c r="J33" s="98" t="str">
        <f t="shared" si="2"/>
        <v>Gestión Tecnologías de Información y Comunicación</v>
      </c>
      <c r="K33" s="98" t="s">
        <v>411</v>
      </c>
    </row>
    <row r="34" spans="3:11" x14ac:dyDescent="0.25">
      <c r="C34" s="141"/>
      <c r="D34" s="158"/>
      <c r="E34" s="123"/>
      <c r="F34" s="97">
        <f t="shared" si="0"/>
        <v>0</v>
      </c>
      <c r="G34" s="161"/>
      <c r="H34" s="142"/>
      <c r="I34" s="130" t="e">
        <f>VLOOKUP(H34,Presupuesto!$B$11:$C$565,2,0)</f>
        <v>#N/A</v>
      </c>
      <c r="J34" s="98" t="str">
        <f t="shared" si="2"/>
        <v>Gestión Tecnologías de Información y Comunicación</v>
      </c>
      <c r="K34" s="98" t="s">
        <v>411</v>
      </c>
    </row>
    <row r="35" spans="3:11" x14ac:dyDescent="0.25">
      <c r="C35" s="141"/>
      <c r="D35" s="158"/>
      <c r="E35" s="123"/>
      <c r="F35" s="97">
        <f t="shared" si="0"/>
        <v>0</v>
      </c>
      <c r="G35" s="161"/>
      <c r="H35" s="142"/>
      <c r="I35" s="130" t="e">
        <f>VLOOKUP(H35,Presupuesto!$B$11:$C$565,2,0)</f>
        <v>#N/A</v>
      </c>
      <c r="J35" s="98" t="str">
        <f t="shared" si="2"/>
        <v>Gestión Tecnologías de Información y Comunicación</v>
      </c>
      <c r="K35" s="98" t="s">
        <v>411</v>
      </c>
    </row>
    <row r="36" spans="3:11" x14ac:dyDescent="0.25">
      <c r="C36" s="141"/>
      <c r="D36" s="158"/>
      <c r="E36" s="123"/>
      <c r="F36" s="97">
        <f t="shared" si="0"/>
        <v>0</v>
      </c>
      <c r="G36" s="161"/>
      <c r="H36" s="142"/>
      <c r="I36" s="130" t="e">
        <f>VLOOKUP(H36,Presupuesto!$B$11:$C$565,2,0)</f>
        <v>#N/A</v>
      </c>
      <c r="J36" s="98" t="str">
        <f t="shared" si="2"/>
        <v>Gestión Tecnologías de Información y Comunicación</v>
      </c>
      <c r="K36" s="98" t="s">
        <v>411</v>
      </c>
    </row>
    <row r="37" spans="3:11" x14ac:dyDescent="0.25">
      <c r="C37" s="141"/>
      <c r="D37" s="158"/>
      <c r="E37" s="123"/>
      <c r="F37" s="97">
        <f t="shared" si="0"/>
        <v>0</v>
      </c>
      <c r="G37" s="161"/>
      <c r="H37" s="142"/>
      <c r="I37" s="130" t="e">
        <f>VLOOKUP(H37,Presupuesto!$B$11:$C$565,2,0)</f>
        <v>#N/A</v>
      </c>
      <c r="J37" s="98" t="str">
        <f t="shared" si="2"/>
        <v>Gestión Tecnologías de Información y Comunicación</v>
      </c>
      <c r="K37" s="98" t="s">
        <v>411</v>
      </c>
    </row>
    <row r="38" spans="3:11" x14ac:dyDescent="0.25">
      <c r="C38" s="141"/>
      <c r="D38" s="158"/>
      <c r="E38" s="123"/>
      <c r="F38" s="97">
        <f t="shared" si="0"/>
        <v>0</v>
      </c>
      <c r="G38" s="161"/>
      <c r="H38" s="142"/>
      <c r="I38" s="130" t="e">
        <f>VLOOKUP(H38,Presupuesto!$B$11:$C$565,2,0)</f>
        <v>#N/A</v>
      </c>
      <c r="J38" s="98" t="str">
        <f t="shared" si="2"/>
        <v>Gestión Tecnologías de Información y Comunicación</v>
      </c>
      <c r="K38" s="98" t="s">
        <v>411</v>
      </c>
    </row>
    <row r="39" spans="3:11" x14ac:dyDescent="0.25">
      <c r="C39" s="143"/>
      <c r="D39" s="151"/>
      <c r="E39" s="118"/>
      <c r="F39" s="97">
        <f t="shared" ref="F39:F45" si="3">D39*E39</f>
        <v>0</v>
      </c>
      <c r="G39" s="161"/>
      <c r="H39" s="144"/>
      <c r="I39" s="130" t="e">
        <f>VLOOKUP(H39,Presupuesto!$B$11:$C$565,2,0)</f>
        <v>#N/A</v>
      </c>
      <c r="J39" s="98" t="str">
        <f t="shared" si="2"/>
        <v>Gestión Tecnologías de Información y Comunicación</v>
      </c>
      <c r="K39" s="98" t="s">
        <v>411</v>
      </c>
    </row>
    <row r="40" spans="3:11" x14ac:dyDescent="0.25">
      <c r="C40" s="143"/>
      <c r="D40" s="151"/>
      <c r="E40" s="118"/>
      <c r="F40" s="97">
        <f t="shared" si="3"/>
        <v>0</v>
      </c>
      <c r="G40" s="161"/>
      <c r="H40" s="144"/>
      <c r="I40" s="130" t="e">
        <f>VLOOKUP(H40,Presupuesto!$B$11:$C$565,2,0)</f>
        <v>#N/A</v>
      </c>
      <c r="J40" s="98" t="str">
        <f t="shared" si="2"/>
        <v>Gestión Tecnologías de Información y Comunicación</v>
      </c>
      <c r="K40" s="98" t="s">
        <v>411</v>
      </c>
    </row>
    <row r="41" spans="3:11" x14ac:dyDescent="0.25">
      <c r="C41" s="143"/>
      <c r="D41" s="151"/>
      <c r="E41" s="118"/>
      <c r="F41" s="97">
        <f t="shared" si="3"/>
        <v>0</v>
      </c>
      <c r="G41" s="161"/>
      <c r="H41" s="144"/>
      <c r="I41" s="130" t="e">
        <f>VLOOKUP(H41,Presupuesto!$B$11:$C$565,2,0)</f>
        <v>#N/A</v>
      </c>
      <c r="J41" s="98" t="str">
        <f t="shared" si="2"/>
        <v>Gestión Tecnologías de Información y Comunicación</v>
      </c>
      <c r="K41" s="98" t="s">
        <v>411</v>
      </c>
    </row>
    <row r="42" spans="3:11" x14ac:dyDescent="0.25">
      <c r="C42" s="143"/>
      <c r="D42" s="151"/>
      <c r="E42" s="118"/>
      <c r="F42" s="97">
        <f t="shared" si="3"/>
        <v>0</v>
      </c>
      <c r="G42" s="161"/>
      <c r="H42" s="144"/>
      <c r="I42" s="130" t="e">
        <f>VLOOKUP(H42,Presupuesto!$B$11:$C$565,2,0)</f>
        <v>#N/A</v>
      </c>
      <c r="J42" s="98" t="str">
        <f t="shared" si="2"/>
        <v>Gestión Tecnologías de Información y Comunicación</v>
      </c>
      <c r="K42" s="98" t="s">
        <v>411</v>
      </c>
    </row>
    <row r="43" spans="3:11" x14ac:dyDescent="0.25">
      <c r="C43" s="143"/>
      <c r="D43" s="151"/>
      <c r="E43" s="118"/>
      <c r="F43" s="97">
        <f t="shared" si="3"/>
        <v>0</v>
      </c>
      <c r="G43" s="161"/>
      <c r="H43" s="144"/>
      <c r="I43" s="130" t="e">
        <f>VLOOKUP(H43,Presupuesto!$B$11:$C$565,2,0)</f>
        <v>#N/A</v>
      </c>
      <c r="J43" s="98" t="str">
        <f t="shared" si="2"/>
        <v>Gestión Tecnologías de Información y Comunicación</v>
      </c>
      <c r="K43" s="98" t="s">
        <v>411</v>
      </c>
    </row>
    <row r="44" spans="3:11" x14ac:dyDescent="0.25">
      <c r="C44" s="143"/>
      <c r="D44" s="151"/>
      <c r="E44" s="118"/>
      <c r="F44" s="97">
        <f t="shared" si="3"/>
        <v>0</v>
      </c>
      <c r="G44" s="161"/>
      <c r="H44" s="144"/>
      <c r="I44" s="130" t="e">
        <f>VLOOKUP(H44,Presupuesto!$B$11:$C$565,2,0)</f>
        <v>#N/A</v>
      </c>
      <c r="J44" s="98" t="str">
        <f t="shared" si="2"/>
        <v>Gestión Tecnologías de Información y Comunicación</v>
      </c>
      <c r="K44" s="98" t="s">
        <v>411</v>
      </c>
    </row>
    <row r="45" spans="3:11" x14ac:dyDescent="0.25">
      <c r="C45" s="143"/>
      <c r="D45" s="151"/>
      <c r="E45" s="118"/>
      <c r="F45" s="97">
        <f t="shared" si="3"/>
        <v>0</v>
      </c>
      <c r="G45" s="161"/>
      <c r="H45" s="144"/>
      <c r="I45" s="130" t="e">
        <f>VLOOKUP(H45,Presupuesto!$B$11:$C$565,2,0)</f>
        <v>#N/A</v>
      </c>
      <c r="J45" s="98" t="str">
        <f t="shared" si="2"/>
        <v>Gestión Tecnologías de Información y Comunicación</v>
      </c>
      <c r="K45" s="98" t="s">
        <v>411</v>
      </c>
    </row>
    <row r="46" spans="3:11" x14ac:dyDescent="0.25">
      <c r="C46" s="143"/>
      <c r="D46" s="151"/>
      <c r="E46" s="118"/>
      <c r="F46" s="97">
        <f t="shared" si="0"/>
        <v>0</v>
      </c>
      <c r="G46" s="161"/>
      <c r="H46" s="144"/>
      <c r="I46" s="130" t="e">
        <f>VLOOKUP(H46,Presupuesto!$B$11:$C$565,2,0)</f>
        <v>#N/A</v>
      </c>
      <c r="J46" s="98" t="str">
        <f t="shared" si="2"/>
        <v>Gestión Tecnologías de Información y Comunicación</v>
      </c>
      <c r="K46" s="98" t="s">
        <v>411</v>
      </c>
    </row>
    <row r="47" spans="3:11" x14ac:dyDescent="0.25">
      <c r="C47" s="145"/>
      <c r="D47" s="151"/>
      <c r="E47" s="118"/>
      <c r="F47" s="97">
        <f t="shared" si="0"/>
        <v>0</v>
      </c>
      <c r="G47" s="161"/>
      <c r="H47" s="146"/>
      <c r="I47" s="130" t="e">
        <f>VLOOKUP(H47,Presupuesto!$B$11:$C$565,2,0)</f>
        <v>#N/A</v>
      </c>
      <c r="J47" s="98" t="str">
        <f t="shared" si="2"/>
        <v>Gestión Tecnologías de Información y Comunicación</v>
      </c>
      <c r="K47" s="98" t="s">
        <v>402</v>
      </c>
    </row>
    <row r="48" spans="3:11" x14ac:dyDescent="0.25">
      <c r="C48" s="145"/>
      <c r="D48" s="151"/>
      <c r="E48" s="118"/>
      <c r="F48" s="97">
        <f t="shared" si="0"/>
        <v>0</v>
      </c>
      <c r="G48" s="161"/>
      <c r="H48" s="146"/>
      <c r="I48" s="130" t="e">
        <f>VLOOKUP(H48,Presupuesto!$B$11:$C$565,2,0)</f>
        <v>#N/A</v>
      </c>
      <c r="J48" s="98" t="str">
        <f t="shared" si="2"/>
        <v>Gestión Tecnologías de Información y Comunicación</v>
      </c>
      <c r="K48" s="98" t="s">
        <v>411</v>
      </c>
    </row>
    <row r="49" spans="3:11" x14ac:dyDescent="0.25">
      <c r="C49" s="145"/>
      <c r="D49" s="151"/>
      <c r="E49" s="118"/>
      <c r="F49" s="97">
        <f t="shared" si="0"/>
        <v>0</v>
      </c>
      <c r="G49" s="161"/>
      <c r="H49" s="146"/>
      <c r="I49" s="130" t="e">
        <f>VLOOKUP(H49,Presupuesto!$B$11:$C$565,2,0)</f>
        <v>#N/A</v>
      </c>
      <c r="J49" s="98" t="str">
        <f t="shared" si="2"/>
        <v>Gestión Tecnologías de Información y Comunicación</v>
      </c>
      <c r="K49" s="98" t="s">
        <v>411</v>
      </c>
    </row>
    <row r="50" spans="3:11" x14ac:dyDescent="0.25">
      <c r="C50" s="145"/>
      <c r="D50" s="151"/>
      <c r="E50" s="118"/>
      <c r="F50" s="97">
        <f t="shared" si="0"/>
        <v>0</v>
      </c>
      <c r="G50" s="161"/>
      <c r="H50" s="146"/>
      <c r="I50" s="130" t="e">
        <f>VLOOKUP(H50,Presupuesto!$B$11:$C$565,2,0)</f>
        <v>#N/A</v>
      </c>
      <c r="J50" s="98" t="str">
        <f t="shared" si="2"/>
        <v>Gestión Tecnologías de Información y Comunicación</v>
      </c>
      <c r="K50" s="98" t="s">
        <v>411</v>
      </c>
    </row>
    <row r="51" spans="3:11" ht="15.75" thickBot="1" x14ac:dyDescent="0.3">
      <c r="C51" s="147"/>
      <c r="D51" s="159"/>
      <c r="E51" s="103"/>
      <c r="F51" s="105">
        <f t="shared" si="0"/>
        <v>0</v>
      </c>
      <c r="G51" s="162"/>
      <c r="H51" s="148"/>
      <c r="I51" s="132" t="e">
        <f>VLOOKUP(H51,Presupuesto!$B$11:$C$565,2,0)</f>
        <v>#N/A</v>
      </c>
      <c r="J51" s="106" t="str">
        <f t="shared" si="2"/>
        <v>Gestión Tecnologías de Información y Comunicación</v>
      </c>
      <c r="K51" s="124" t="s">
        <v>393</v>
      </c>
    </row>
    <row r="53" spans="3:11" ht="15.75" thickBot="1" x14ac:dyDescent="0.3">
      <c r="F53" s="90"/>
      <c r="G53" s="89"/>
      <c r="H53" s="90"/>
      <c r="I53" s="90"/>
    </row>
    <row r="54" spans="3:11" ht="15.75" thickBot="1" x14ac:dyDescent="0.3">
      <c r="C54" s="157" t="s">
        <v>53</v>
      </c>
      <c r="D54" s="373">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69"/>
      <c r="E57" s="93"/>
      <c r="F57" s="93"/>
      <c r="G57" s="93"/>
      <c r="H57" s="76"/>
      <c r="I57" s="76"/>
      <c r="J57" s="76"/>
      <c r="K57" s="112"/>
    </row>
    <row r="58" spans="3:11" ht="18.75" x14ac:dyDescent="0.25">
      <c r="C58" s="210" t="e">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x14ac:dyDescent="0.25">
      <c r="C61" s="220" t="s">
        <v>438</v>
      </c>
      <c r="D61" s="221"/>
      <c r="E61" s="219">
        <f>HLOOKUP(C61,$AH$2:$BU$3,2,0)</f>
        <v>620</v>
      </c>
      <c r="F61" s="97">
        <f t="shared" ref="F61:F95" si="4">D61*E61</f>
        <v>0</v>
      </c>
      <c r="G61" s="161"/>
      <c r="H61" s="142"/>
      <c r="I61" s="130" t="e">
        <f>VLOOKUP(H61,Presupuesto!$B$11:$C$565,2,0)</f>
        <v>#N/A</v>
      </c>
      <c r="J61" s="218" t="s">
        <v>1471</v>
      </c>
      <c r="K61" s="98" t="s">
        <v>393</v>
      </c>
    </row>
    <row r="62" spans="3:11" x14ac:dyDescent="0.25">
      <c r="C62" s="141"/>
      <c r="D62" s="158"/>
      <c r="E62" s="123"/>
      <c r="F62" s="97">
        <f t="shared" si="4"/>
        <v>0</v>
      </c>
      <c r="G62" s="161"/>
      <c r="H62" s="142"/>
      <c r="I62" s="130" t="e">
        <f>VLOOKUP(H62,Presupuesto!$B$11:$C$565,2,0)</f>
        <v>#N/A</v>
      </c>
      <c r="J62" s="98" t="str">
        <f>$J$61</f>
        <v>Desarrollo del Sistema de Educación Superior</v>
      </c>
      <c r="K62" s="98" t="s">
        <v>411</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411</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411</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411</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400</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411</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411</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411</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411</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411</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411</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411</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411</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411</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411</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411</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411</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411</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411</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411</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411</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411</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411</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411</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411</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411</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411</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411</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411</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402</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411</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411</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411</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393</v>
      </c>
    </row>
    <row r="97" spans="3:11" ht="15.75" thickBot="1" x14ac:dyDescent="0.3"/>
    <row r="98" spans="3:11" ht="15.75" thickBot="1" x14ac:dyDescent="0.3">
      <c r="C98" s="157" t="s">
        <v>53</v>
      </c>
      <c r="D98" s="373">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9"/>
      <c r="E101" s="93"/>
      <c r="F101" s="93"/>
      <c r="G101" s="93"/>
      <c r="H101" s="76"/>
      <c r="I101" s="76"/>
      <c r="J101" s="76"/>
      <c r="K101" s="112"/>
    </row>
    <row r="102" spans="3:11" ht="18.75" x14ac:dyDescent="0.25">
      <c r="C102" s="210" t="e">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#N/A</v>
      </c>
      <c r="D102" s="408"/>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220" t="s">
        <v>438</v>
      </c>
      <c r="D105" s="221"/>
      <c r="E105" s="219">
        <f>HLOOKUP(C105,$AH$2:$BU$3,2,0)</f>
        <v>620</v>
      </c>
      <c r="F105" s="97">
        <f t="shared" ref="F105:F139" si="6">D105*E105</f>
        <v>0</v>
      </c>
      <c r="G105" s="161"/>
      <c r="H105" s="142"/>
      <c r="I105" s="130" t="e">
        <f>VLOOKUP(H105,Presupuesto!$B$11:$C$565,2,0)</f>
        <v>#N/A</v>
      </c>
      <c r="J105" s="218" t="s">
        <v>1471</v>
      </c>
      <c r="K105" s="98" t="s">
        <v>393</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411</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411</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411</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411</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400</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411</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411</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411</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411</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411</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411</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411</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411</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411</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411</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411</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411</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411</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411</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411</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411</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411</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411</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411</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411</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411</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411</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411</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411</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402</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411</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411</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411</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393</v>
      </c>
    </row>
    <row r="141" spans="3:11" ht="15.75" thickBot="1" x14ac:dyDescent="0.3">
      <c r="F141" s="90"/>
      <c r="G141" s="89"/>
      <c r="H141" s="90"/>
      <c r="I141" s="90"/>
    </row>
    <row r="142" spans="3:11" ht="15.75" thickBot="1" x14ac:dyDescent="0.3">
      <c r="C142" s="157" t="s">
        <v>53</v>
      </c>
      <c r="D142" s="373">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69"/>
      <c r="E145" s="93"/>
      <c r="F145" s="93"/>
      <c r="G145" s="93"/>
      <c r="H145" s="76"/>
      <c r="I145" s="76"/>
      <c r="J145" s="76"/>
      <c r="K145" s="112"/>
    </row>
    <row r="146" spans="3:11" ht="18.75" x14ac:dyDescent="0.25">
      <c r="C146" s="210" t="e">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20" t="s">
        <v>438</v>
      </c>
      <c r="D149" s="221"/>
      <c r="E149" s="219">
        <f>HLOOKUP(C149,$AH$2:$BU$3,2,0)</f>
        <v>620</v>
      </c>
      <c r="F149" s="97">
        <f t="shared" ref="F149:F183" si="8">D149*E149</f>
        <v>0</v>
      </c>
      <c r="G149" s="161"/>
      <c r="H149" s="142"/>
      <c r="I149" s="130" t="e">
        <f>VLOOKUP(H149,Presupuesto!$B$11:$C$565,2,0)</f>
        <v>#N/A</v>
      </c>
      <c r="J149" s="218" t="s">
        <v>1471</v>
      </c>
      <c r="K149" s="98" t="s">
        <v>393</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411</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411</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411</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411</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400</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411</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411</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411</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411</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411</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411</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411</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411</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411</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411</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411</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411</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411</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411</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411</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411</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411</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411</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411</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411</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411</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411</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411</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411</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402</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411</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411</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411</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393</v>
      </c>
    </row>
    <row r="185" spans="3:11" ht="15.75" thickBot="1" x14ac:dyDescent="0.3"/>
    <row r="186" spans="3:11" ht="15.75" thickBot="1" x14ac:dyDescent="0.3">
      <c r="C186" s="157" t="s">
        <v>53</v>
      </c>
      <c r="D186" s="373">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69"/>
      <c r="E189" s="93"/>
      <c r="F189" s="93"/>
      <c r="G189" s="93"/>
      <c r="H189" s="76"/>
      <c r="I189" s="76"/>
      <c r="J189" s="76"/>
      <c r="K189" s="112"/>
    </row>
    <row r="190" spans="3:11" ht="18.75" x14ac:dyDescent="0.25">
      <c r="C190" s="210" t="e">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20" t="s">
        <v>438</v>
      </c>
      <c r="D193" s="221"/>
      <c r="E193" s="219">
        <f>HLOOKUP(C193,$AH$2:$BU$3,2,0)</f>
        <v>620</v>
      </c>
      <c r="F193" s="97">
        <f t="shared" ref="F193:F227" si="10">D193*E193</f>
        <v>0</v>
      </c>
      <c r="G193" s="161"/>
      <c r="H193" s="142"/>
      <c r="I193" s="130" t="e">
        <f>VLOOKUP(H193,Presupuesto!$B$11:$C$565,2,0)</f>
        <v>#N/A</v>
      </c>
      <c r="J193" s="218" t="s">
        <v>1471</v>
      </c>
      <c r="K193" s="98" t="s">
        <v>393</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411</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411</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411</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411</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400</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411</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411</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411</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411</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411</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411</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411</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411</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411</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411</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411</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411</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411</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411</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411</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411</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411</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411</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411</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411</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411</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411</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411</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411</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402</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411</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411</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411</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393</v>
      </c>
    </row>
    <row r="229" spans="3:11" ht="15.75" thickBot="1" x14ac:dyDescent="0.3">
      <c r="F229" s="90"/>
      <c r="G229" s="89"/>
      <c r="H229" s="90"/>
      <c r="I229" s="90"/>
    </row>
    <row r="230" spans="3:11" ht="15.75" thickBot="1" x14ac:dyDescent="0.3">
      <c r="C230" s="157" t="s">
        <v>53</v>
      </c>
      <c r="D230" s="373">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9"/>
      <c r="E233" s="93"/>
      <c r="F233" s="93"/>
      <c r="G233" s="93"/>
      <c r="H233" s="76"/>
      <c r="I233" s="76"/>
      <c r="J233" s="76"/>
      <c r="K233" s="112"/>
    </row>
    <row r="234" spans="3:11" ht="18.75" x14ac:dyDescent="0.25">
      <c r="C234" s="210" t="e">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220" t="s">
        <v>438</v>
      </c>
      <c r="D237" s="221"/>
      <c r="E237" s="219">
        <f>HLOOKUP(C237,$AH$2:$BU$3,2,0)</f>
        <v>620</v>
      </c>
      <c r="F237" s="97">
        <f t="shared" ref="F237:F271" si="12">D237*E237</f>
        <v>0</v>
      </c>
      <c r="G237" s="161"/>
      <c r="H237" s="142"/>
      <c r="I237" s="130" t="e">
        <f>VLOOKUP(H237,Presupuesto!$B$11:$C$565,2,0)</f>
        <v>#N/A</v>
      </c>
      <c r="J237" s="218" t="s">
        <v>1471</v>
      </c>
      <c r="K237" s="98" t="s">
        <v>393</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411</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411</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411</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411</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400</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411</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411</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411</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411</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411</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411</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411</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411</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411</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411</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411</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411</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411</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411</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411</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411</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411</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411</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411</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411</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411</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411</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411</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411</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402</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411</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411</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411</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393</v>
      </c>
    </row>
    <row r="273" spans="3:11" ht="15.75" thickBot="1" x14ac:dyDescent="0.3"/>
    <row r="274" spans="3:11" ht="15.75" thickBot="1" x14ac:dyDescent="0.3">
      <c r="C274" s="157" t="s">
        <v>53</v>
      </c>
      <c r="D274" s="373">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69"/>
      <c r="E277" s="93"/>
      <c r="F277" s="93"/>
      <c r="G277" s="93"/>
      <c r="H277" s="76"/>
      <c r="I277" s="76"/>
      <c r="J277" s="76"/>
      <c r="K277" s="112"/>
    </row>
    <row r="278" spans="3:11" ht="18.75" x14ac:dyDescent="0.25">
      <c r="C278" s="210" t="e">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20" t="s">
        <v>438</v>
      </c>
      <c r="D281" s="221"/>
      <c r="E281" s="219">
        <f>HLOOKUP(C281,$AH$2:$BU$3,2,0)</f>
        <v>620</v>
      </c>
      <c r="F281" s="97">
        <f t="shared" ref="F281:F315" si="14">D281*E281</f>
        <v>0</v>
      </c>
      <c r="G281" s="161"/>
      <c r="H281" s="142"/>
      <c r="I281" s="130" t="e">
        <f>VLOOKUP(H281,Presupuesto!$B$11:$C$565,2,0)</f>
        <v>#N/A</v>
      </c>
      <c r="J281" s="218" t="s">
        <v>1471</v>
      </c>
      <c r="K281" s="98" t="s">
        <v>393</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411</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411</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411</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411</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400</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411</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411</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411</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411</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411</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411</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411</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411</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411</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411</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411</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411</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411</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411</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411</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411</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411</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411</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411</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411</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411</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411</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411</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411</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402</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411</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411</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411</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393</v>
      </c>
    </row>
    <row r="317" spans="3:11" ht="15.75" thickBot="1" x14ac:dyDescent="0.3">
      <c r="F317" s="90"/>
      <c r="G317" s="89"/>
      <c r="H317" s="90"/>
      <c r="I317" s="90"/>
    </row>
    <row r="318" spans="3:11" ht="15.75" thickBot="1" x14ac:dyDescent="0.3">
      <c r="C318" s="157" t="s">
        <v>53</v>
      </c>
      <c r="D318" s="373">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69"/>
      <c r="E321" s="93"/>
      <c r="F321" s="93"/>
      <c r="G321" s="93"/>
      <c r="H321" s="76"/>
      <c r="I321" s="76"/>
      <c r="J321" s="76"/>
      <c r="K321" s="112"/>
    </row>
    <row r="322" spans="3:11" ht="18.75" x14ac:dyDescent="0.25">
      <c r="C322" s="210" t="e">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220" t="s">
        <v>438</v>
      </c>
      <c r="D325" s="221"/>
      <c r="E325" s="219">
        <f>HLOOKUP(C325,$AH$2:$BU$3,2,0)</f>
        <v>620</v>
      </c>
      <c r="F325" s="97">
        <f t="shared" ref="F325:F359" si="16">D325*E325</f>
        <v>0</v>
      </c>
      <c r="G325" s="161"/>
      <c r="H325" s="142"/>
      <c r="I325" s="130" t="e">
        <f>VLOOKUP(H325,Presupuesto!$B$11:$C$565,2,0)</f>
        <v>#N/A</v>
      </c>
      <c r="J325" s="218" t="s">
        <v>1471</v>
      </c>
      <c r="K325" s="98" t="s">
        <v>393</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411</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411</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411</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411</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400</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411</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411</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411</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411</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411</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411</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411</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411</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411</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411</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411</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411</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411</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411</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411</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411</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411</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411</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411</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411</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411</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411</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411</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411</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402</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411</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411</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411</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393</v>
      </c>
    </row>
    <row r="362" spans="3:11" ht="15.75" thickBot="1" x14ac:dyDescent="0.3"/>
    <row r="363" spans="3:11" ht="15.75" thickBot="1" x14ac:dyDescent="0.3">
      <c r="C363" s="157" t="s">
        <v>53</v>
      </c>
      <c r="D363" s="373">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9"/>
      <c r="E366" s="93"/>
      <c r="F366" s="93"/>
      <c r="G366" s="93"/>
      <c r="H366" s="76"/>
      <c r="I366" s="76"/>
      <c r="J366" s="76"/>
      <c r="K366" s="112"/>
    </row>
    <row r="367" spans="3:11" ht="18.75" x14ac:dyDescent="0.25">
      <c r="C367" s="210" t="e">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20" t="s">
        <v>438</v>
      </c>
      <c r="D370" s="221"/>
      <c r="E370" s="219">
        <f>HLOOKUP(C370,$AH$2:$BU$3,2,0)</f>
        <v>620</v>
      </c>
      <c r="F370" s="97">
        <f t="shared" ref="F370:F404" si="18">D370*E370</f>
        <v>0</v>
      </c>
      <c r="G370" s="161"/>
      <c r="H370" s="142"/>
      <c r="I370" s="130" t="e">
        <f>VLOOKUP(H370,Presupuesto!$B$11:$C$565,2,0)</f>
        <v>#N/A</v>
      </c>
      <c r="J370" s="218" t="s">
        <v>1471</v>
      </c>
      <c r="K370" s="98" t="s">
        <v>393</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411</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411</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411</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411</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400</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411</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411</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411</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411</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411</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411</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411</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411</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411</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411</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411</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411</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411</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411</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411</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411</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411</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411</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411</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411</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411</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411</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411</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411</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402</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411</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411</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411</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393</v>
      </c>
    </row>
    <row r="406" spans="3:11" ht="15.75" thickBot="1" x14ac:dyDescent="0.3">
      <c r="F406" s="90"/>
      <c r="G406" s="89"/>
      <c r="H406" s="90"/>
      <c r="I406" s="90"/>
    </row>
    <row r="407" spans="3:11" ht="15.75" thickBot="1" x14ac:dyDescent="0.3">
      <c r="C407" s="157" t="s">
        <v>53</v>
      </c>
      <c r="D407" s="373">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69"/>
      <c r="E410" s="93"/>
      <c r="F410" s="93"/>
      <c r="G410" s="93"/>
      <c r="H410" s="76"/>
      <c r="I410" s="76"/>
      <c r="J410" s="76"/>
      <c r="K410" s="112"/>
    </row>
    <row r="411" spans="3:11" ht="18.75" x14ac:dyDescent="0.25">
      <c r="C411" s="210" t="e">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220" t="s">
        <v>438</v>
      </c>
      <c r="D414" s="221"/>
      <c r="E414" s="219">
        <f>HLOOKUP(C414,$AH$2:$BU$3,2,0)</f>
        <v>620</v>
      </c>
      <c r="F414" s="97">
        <f t="shared" ref="F414:F448" si="20">D414*E414</f>
        <v>0</v>
      </c>
      <c r="G414" s="161"/>
      <c r="H414" s="142"/>
      <c r="I414" s="130" t="e">
        <f>VLOOKUP(H414,Presupuesto!$B$11:$C$565,2,0)</f>
        <v>#N/A</v>
      </c>
      <c r="J414" s="218" t="s">
        <v>1471</v>
      </c>
      <c r="K414" s="98" t="s">
        <v>393</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411</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411</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411</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411</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400</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411</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411</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411</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411</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411</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411</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411</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411</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411</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411</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411</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411</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411</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411</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411</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411</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411</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411</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411</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411</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411</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411</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411</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411</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402</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411</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411</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411</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393</v>
      </c>
    </row>
    <row r="450" spans="3:11" ht="15.75" thickBot="1" x14ac:dyDescent="0.3"/>
    <row r="451" spans="3:11" ht="15.75" thickBot="1" x14ac:dyDescent="0.3">
      <c r="C451" s="157" t="s">
        <v>53</v>
      </c>
      <c r="D451" s="373">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69"/>
      <c r="E454" s="93"/>
      <c r="F454" s="93"/>
      <c r="G454" s="93"/>
      <c r="H454" s="76"/>
      <c r="I454" s="76"/>
      <c r="J454" s="76"/>
      <c r="K454" s="112"/>
    </row>
    <row r="455" spans="3:11" ht="18.75" x14ac:dyDescent="0.25">
      <c r="C455" s="210"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220" t="s">
        <v>438</v>
      </c>
      <c r="D458" s="221"/>
      <c r="E458" s="219">
        <f>HLOOKUP(C458,$AH$2:$BU$3,2,0)</f>
        <v>620</v>
      </c>
      <c r="F458" s="97">
        <f t="shared" ref="F458:F492" si="22">D458*E458</f>
        <v>0</v>
      </c>
      <c r="G458" s="161"/>
      <c r="H458" s="142"/>
      <c r="I458" s="130" t="e">
        <f>VLOOKUP(H458,Presupuesto!$B$11:$C$565,2,0)</f>
        <v>#N/A</v>
      </c>
      <c r="J458" s="218" t="s">
        <v>1471</v>
      </c>
      <c r="K458" s="98" t="s">
        <v>393</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411</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411</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411</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411</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400</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411</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411</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411</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411</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411</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411</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411</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411</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411</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411</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411</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411</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411</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411</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411</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411</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411</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411</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411</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411</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411</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411</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411</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411</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402</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411</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411</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411</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393</v>
      </c>
    </row>
    <row r="494" spans="3:11" ht="15.75" thickBot="1" x14ac:dyDescent="0.3">
      <c r="F494" s="90"/>
      <c r="G494" s="89"/>
      <c r="H494" s="90"/>
      <c r="I494" s="90"/>
    </row>
    <row r="495" spans="3:11" ht="15.75" thickBot="1" x14ac:dyDescent="0.3">
      <c r="C495" s="157" t="s">
        <v>53</v>
      </c>
      <c r="D495" s="373">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69"/>
      <c r="E498" s="93"/>
      <c r="F498" s="93"/>
      <c r="G498" s="93"/>
      <c r="H498" s="76"/>
      <c r="I498" s="76"/>
      <c r="J498" s="76"/>
      <c r="K498" s="112"/>
    </row>
    <row r="499" spans="3:11" ht="18.75" x14ac:dyDescent="0.25">
      <c r="C499" s="210"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20" t="s">
        <v>438</v>
      </c>
      <c r="D502" s="221"/>
      <c r="E502" s="219">
        <f>HLOOKUP(C502,$AH$2:$BU$3,2,0)</f>
        <v>620</v>
      </c>
      <c r="F502" s="97">
        <f t="shared" ref="F502:F536" si="24">D502*E502</f>
        <v>0</v>
      </c>
      <c r="G502" s="161"/>
      <c r="H502" s="142"/>
      <c r="I502" s="130" t="e">
        <f>VLOOKUP(H502,Presupuesto!$B$11:$C$565,2,0)</f>
        <v>#N/A</v>
      </c>
      <c r="J502" s="218" t="s">
        <v>1471</v>
      </c>
      <c r="K502" s="98" t="s">
        <v>393</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411</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411</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411</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411</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400</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411</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411</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411</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411</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411</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411</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411</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411</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411</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411</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411</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411</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411</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411</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411</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411</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411</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411</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411</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411</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411</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411</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411</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411</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402</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411</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411</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411</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393</v>
      </c>
    </row>
    <row r="538" spans="3:11" ht="15.75" thickBot="1" x14ac:dyDescent="0.3"/>
    <row r="539" spans="3:11" ht="15.75" thickBot="1" x14ac:dyDescent="0.3">
      <c r="C539" s="157" t="s">
        <v>53</v>
      </c>
      <c r="D539" s="373">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69"/>
      <c r="E542" s="93"/>
      <c r="F542" s="93"/>
      <c r="G542" s="93"/>
      <c r="H542" s="76"/>
      <c r="I542" s="76"/>
      <c r="J542" s="76"/>
      <c r="K542" s="112"/>
    </row>
    <row r="543" spans="3:11" ht="18.75" x14ac:dyDescent="0.25">
      <c r="C543" s="210"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20" t="s">
        <v>438</v>
      </c>
      <c r="D546" s="221"/>
      <c r="E546" s="219">
        <f>HLOOKUP(C546,$AH$2:$BU$3,2,0)</f>
        <v>620</v>
      </c>
      <c r="F546" s="97">
        <f t="shared" ref="F546:F580" si="26">D546*E546</f>
        <v>0</v>
      </c>
      <c r="G546" s="161"/>
      <c r="H546" s="142"/>
      <c r="I546" s="130" t="e">
        <f>VLOOKUP(H546,Presupuesto!$B$11:$C$565,2,0)</f>
        <v>#N/A</v>
      </c>
      <c r="J546" s="218" t="s">
        <v>1471</v>
      </c>
      <c r="K546" s="98" t="s">
        <v>393</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411</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411</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411</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411</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400</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411</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411</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411</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411</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411</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411</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411</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411</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411</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411</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411</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411</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411</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411</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411</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411</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411</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411</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411</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411</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411</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411</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411</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411</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402</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411</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411</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411</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393</v>
      </c>
    </row>
    <row r="582" spans="3:11" ht="15.75" thickBot="1" x14ac:dyDescent="0.3">
      <c r="F582" s="90"/>
      <c r="G582" s="89"/>
      <c r="H582" s="90"/>
      <c r="I582" s="90"/>
    </row>
    <row r="583" spans="3:11" ht="15.75" thickBot="1" x14ac:dyDescent="0.3">
      <c r="C583" s="157" t="s">
        <v>53</v>
      </c>
      <c r="D583" s="373">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69"/>
      <c r="E586" s="93"/>
      <c r="F586" s="93"/>
      <c r="G586" s="93"/>
      <c r="H586" s="76"/>
      <c r="I586" s="76"/>
      <c r="J586" s="76"/>
      <c r="K586" s="112"/>
    </row>
    <row r="587" spans="3:11" ht="18.75" x14ac:dyDescent="0.25">
      <c r="C587" s="210"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130</v>
      </c>
      <c r="H589" s="136" t="s">
        <v>46</v>
      </c>
      <c r="I589" s="133" t="s">
        <v>131</v>
      </c>
      <c r="J589" s="133" t="s">
        <v>409</v>
      </c>
      <c r="K589" s="133" t="s">
        <v>410</v>
      </c>
    </row>
    <row r="590" spans="3:11" x14ac:dyDescent="0.25">
      <c r="C590" s="220" t="s">
        <v>438</v>
      </c>
      <c r="D590" s="221"/>
      <c r="E590" s="219">
        <f>HLOOKUP(C590,$AH$2:$BU$3,2,0)</f>
        <v>620</v>
      </c>
      <c r="F590" s="97">
        <f t="shared" ref="F590:F624" si="28">D590*E590</f>
        <v>0</v>
      </c>
      <c r="G590" s="161"/>
      <c r="H590" s="142"/>
      <c r="I590" s="130" t="e">
        <f>VLOOKUP(H590,Presupuesto!$B$11:$C$565,2,0)</f>
        <v>#N/A</v>
      </c>
      <c r="J590" s="218" t="s">
        <v>1471</v>
      </c>
      <c r="K590" s="98" t="s">
        <v>393</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411</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411</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411</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411</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400</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411</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411</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411</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411</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411</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411</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411</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411</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411</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411</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411</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411</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411</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411</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411</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411</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411</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411</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411</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411</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411</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411</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411</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411</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402</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411</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411</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411</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393</v>
      </c>
    </row>
    <row r="626" spans="3:11" ht="15.75" thickBot="1" x14ac:dyDescent="0.3"/>
    <row r="627" spans="3:11" ht="15.75" thickBot="1" x14ac:dyDescent="0.3">
      <c r="C627" s="157" t="s">
        <v>53</v>
      </c>
      <c r="D627" s="373">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69"/>
      <c r="E630" s="93"/>
      <c r="F630" s="93"/>
      <c r="G630" s="93"/>
      <c r="H630" s="76"/>
      <c r="I630" s="76"/>
      <c r="J630" s="76"/>
      <c r="K630" s="112"/>
    </row>
    <row r="631" spans="3:11" ht="18.75" x14ac:dyDescent="0.25">
      <c r="C631" s="210"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130</v>
      </c>
      <c r="H633" s="136" t="s">
        <v>46</v>
      </c>
      <c r="I633" s="133" t="s">
        <v>131</v>
      </c>
      <c r="J633" s="133" t="s">
        <v>409</v>
      </c>
      <c r="K633" s="133" t="s">
        <v>410</v>
      </c>
    </row>
    <row r="634" spans="3:11" x14ac:dyDescent="0.25">
      <c r="C634" s="220" t="s">
        <v>438</v>
      </c>
      <c r="D634" s="221"/>
      <c r="E634" s="219">
        <f>HLOOKUP(C634,$AH$2:$BU$3,2,0)</f>
        <v>620</v>
      </c>
      <c r="F634" s="97">
        <f t="shared" ref="F634:F668" si="30">D634*E634</f>
        <v>0</v>
      </c>
      <c r="G634" s="161"/>
      <c r="H634" s="142"/>
      <c r="I634" s="130" t="e">
        <f>VLOOKUP(H634,Presupuesto!$B$11:$C$565,2,0)</f>
        <v>#N/A</v>
      </c>
      <c r="J634" s="218" t="s">
        <v>1471</v>
      </c>
      <c r="K634" s="98" t="s">
        <v>393</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411</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411</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411</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411</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400</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411</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411</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411</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411</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411</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411</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411</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411</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411</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411</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411</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411</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411</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411</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411</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411</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411</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411</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411</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411</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411</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411</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411</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411</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402</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411</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411</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411</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393</v>
      </c>
    </row>
    <row r="670" spans="3:11" ht="15.75" thickBot="1" x14ac:dyDescent="0.3">
      <c r="F670" s="90"/>
      <c r="G670" s="89"/>
      <c r="H670" s="90"/>
      <c r="I670" s="90"/>
    </row>
    <row r="671" spans="3:11" ht="15.75" thickBot="1" x14ac:dyDescent="0.3">
      <c r="C671" s="157" t="s">
        <v>53</v>
      </c>
      <c r="D671" s="373">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69"/>
      <c r="E674" s="93"/>
      <c r="F674" s="93"/>
      <c r="G674" s="93"/>
      <c r="H674" s="76"/>
      <c r="I674" s="76"/>
      <c r="J674" s="76"/>
      <c r="K674" s="112"/>
    </row>
    <row r="675" spans="3:11" ht="18.75" x14ac:dyDescent="0.25">
      <c r="C675" s="210"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20" t="s">
        <v>438</v>
      </c>
      <c r="D678" s="221"/>
      <c r="E678" s="219">
        <f>HLOOKUP(C678,$AH$2:$BU$3,2,0)</f>
        <v>620</v>
      </c>
      <c r="F678" s="97">
        <f t="shared" ref="F678:F712" si="32">D678*E678</f>
        <v>0</v>
      </c>
      <c r="G678" s="161"/>
      <c r="H678" s="142"/>
      <c r="I678" s="130" t="e">
        <f>VLOOKUP(H678,Presupuesto!$B$11:$C$565,2,0)</f>
        <v>#N/A</v>
      </c>
      <c r="J678" s="218" t="s">
        <v>1471</v>
      </c>
      <c r="K678" s="98" t="s">
        <v>393</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411</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411</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411</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411</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400</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411</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411</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411</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411</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411</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411</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411</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411</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411</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411</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411</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411</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411</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411</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411</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411</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411</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411</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411</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411</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411</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411</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411</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411</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402</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411</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411</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411</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393</v>
      </c>
    </row>
    <row r="714" spans="3:11" ht="15.75" thickBot="1" x14ac:dyDescent="0.3"/>
    <row r="715" spans="3:11" ht="15.75" thickBot="1" x14ac:dyDescent="0.3">
      <c r="C715" s="157" t="s">
        <v>53</v>
      </c>
      <c r="D715" s="373">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69"/>
      <c r="E718" s="93"/>
      <c r="F718" s="93"/>
      <c r="G718" s="93"/>
      <c r="H718" s="76"/>
      <c r="I718" s="76"/>
      <c r="J718" s="76"/>
      <c r="K718" s="112"/>
    </row>
    <row r="719" spans="3:11" ht="18.75" x14ac:dyDescent="0.25">
      <c r="C719" s="210"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20" t="s">
        <v>438</v>
      </c>
      <c r="D722" s="221"/>
      <c r="E722" s="219">
        <f>HLOOKUP(C722,$AH$2:$BU$3,2,0)</f>
        <v>620</v>
      </c>
      <c r="F722" s="97">
        <f t="shared" ref="F722:F756" si="34">D722*E722</f>
        <v>0</v>
      </c>
      <c r="G722" s="161"/>
      <c r="H722" s="142"/>
      <c r="I722" s="130" t="e">
        <f>VLOOKUP(H722,Presupuesto!$B$11:$C$565,2,0)</f>
        <v>#N/A</v>
      </c>
      <c r="J722" s="218" t="s">
        <v>1471</v>
      </c>
      <c r="K722" s="98" t="s">
        <v>393</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411</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411</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411</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411</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400</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411</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411</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411</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411</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411</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411</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411</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411</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411</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411</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411</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411</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411</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411</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411</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411</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411</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411</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411</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411</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411</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411</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411</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411</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402</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411</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411</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411</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393</v>
      </c>
    </row>
    <row r="758" spans="3:11" ht="15.75" thickBot="1" x14ac:dyDescent="0.3">
      <c r="F758" s="90"/>
      <c r="G758" s="89"/>
      <c r="H758" s="90"/>
      <c r="I758" s="90"/>
    </row>
    <row r="759" spans="3:11" ht="15.75" thickBot="1" x14ac:dyDescent="0.3">
      <c r="C759" s="157" t="s">
        <v>53</v>
      </c>
      <c r="D759" s="373">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69"/>
      <c r="E762" s="93"/>
      <c r="F762" s="93"/>
      <c r="G762" s="93"/>
      <c r="H762" s="76"/>
      <c r="I762" s="76"/>
      <c r="J762" s="76"/>
      <c r="K762" s="112"/>
    </row>
    <row r="763" spans="3:11" ht="18.75" x14ac:dyDescent="0.25">
      <c r="C763" s="210"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20" t="s">
        <v>438</v>
      </c>
      <c r="D766" s="221"/>
      <c r="E766" s="219">
        <f>HLOOKUP(C766,$AH$2:$BU$3,2,0)</f>
        <v>620</v>
      </c>
      <c r="F766" s="97">
        <f t="shared" ref="F766:F800" si="36">D766*E766</f>
        <v>0</v>
      </c>
      <c r="G766" s="161"/>
      <c r="H766" s="142"/>
      <c r="I766" s="130" t="e">
        <f>VLOOKUP(H766,Presupuesto!$B$11:$C$565,2,0)</f>
        <v>#N/A</v>
      </c>
      <c r="J766" s="218" t="s">
        <v>1471</v>
      </c>
      <c r="K766" s="98" t="s">
        <v>393</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411</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411</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411</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411</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400</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411</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411</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411</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411</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411</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411</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411</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411</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411</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411</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411</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411</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411</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411</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411</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411</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411</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411</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411</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411</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411</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411</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411</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411</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402</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411</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411</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411</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393</v>
      </c>
    </row>
    <row r="802" spans="3:11" ht="15.75" thickBot="1" x14ac:dyDescent="0.3"/>
    <row r="803" spans="3:11" ht="15.75" thickBot="1" x14ac:dyDescent="0.3">
      <c r="C803" s="157" t="s">
        <v>53</v>
      </c>
      <c r="D803" s="373">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369"/>
      <c r="E806" s="93"/>
      <c r="F806" s="93"/>
      <c r="G806" s="93"/>
      <c r="H806" s="76"/>
      <c r="I806" s="76"/>
      <c r="J806" s="76"/>
      <c r="K806" s="112"/>
    </row>
    <row r="807" spans="3:11" ht="18.75" x14ac:dyDescent="0.25">
      <c r="C807" s="210"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20" t="s">
        <v>438</v>
      </c>
      <c r="D810" s="221"/>
      <c r="E810" s="219">
        <f>HLOOKUP(C810,$AH$2:$BU$3,2,0)</f>
        <v>620</v>
      </c>
      <c r="F810" s="97">
        <f t="shared" ref="F810:F844" si="38">D810*E810</f>
        <v>0</v>
      </c>
      <c r="G810" s="161"/>
      <c r="H810" s="142"/>
      <c r="I810" s="130" t="e">
        <f>VLOOKUP(H810,Presupuesto!$B$11:$C$565,2,0)</f>
        <v>#N/A</v>
      </c>
      <c r="J810" s="218" t="s">
        <v>1471</v>
      </c>
      <c r="K810" s="98" t="s">
        <v>393</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411</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411</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411</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411</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400</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411</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411</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411</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411</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411</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411</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411</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411</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411</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411</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411</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411</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411</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411</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411</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411</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411</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411</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411</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411</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411</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411</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411</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411</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402</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411</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411</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411</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393</v>
      </c>
    </row>
    <row r="846" spans="3:11" ht="15.75" thickBot="1" x14ac:dyDescent="0.3">
      <c r="F846" s="90"/>
      <c r="G846" s="89"/>
      <c r="H846" s="90"/>
      <c r="I846" s="90"/>
    </row>
    <row r="847" spans="3:11" ht="15.75" thickBot="1" x14ac:dyDescent="0.3">
      <c r="C847" s="157" t="s">
        <v>53</v>
      </c>
      <c r="D847" s="373">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69"/>
      <c r="E850" s="93"/>
      <c r="F850" s="93"/>
      <c r="G850" s="93"/>
      <c r="H850" s="76"/>
      <c r="I850" s="76"/>
      <c r="J850" s="76"/>
      <c r="K850" s="112"/>
    </row>
    <row r="851" spans="3:11" ht="18.75" x14ac:dyDescent="0.25">
      <c r="C851" s="210"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20" t="s">
        <v>438</v>
      </c>
      <c r="D854" s="221"/>
      <c r="E854" s="219">
        <f>HLOOKUP(C854,$AH$2:$BU$3,2,0)</f>
        <v>620</v>
      </c>
      <c r="F854" s="97">
        <f t="shared" ref="F854:F888" si="40">D854*E854</f>
        <v>0</v>
      </c>
      <c r="G854" s="161"/>
      <c r="H854" s="142"/>
      <c r="I854" s="130" t="e">
        <f>VLOOKUP(H854,Presupuesto!$B$11:$C$565,2,0)</f>
        <v>#N/A</v>
      </c>
      <c r="J854" s="218" t="s">
        <v>1471</v>
      </c>
      <c r="K854" s="98" t="s">
        <v>393</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411</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411</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411</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411</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400</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411</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411</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411</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411</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411</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411</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411</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411</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411</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411</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411</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411</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411</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411</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411</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411</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411</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411</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411</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411</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411</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411</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411</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411</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402</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411</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411</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411</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1446</v>
      </c>
      <c r="K2" s="122" t="s">
        <v>1363</v>
      </c>
      <c r="L2" s="122" t="s">
        <v>1364</v>
      </c>
      <c r="M2" s="122" t="s">
        <v>1365</v>
      </c>
      <c r="N2" s="122" t="s">
        <v>1366</v>
      </c>
      <c r="O2" s="122" t="s">
        <v>1367</v>
      </c>
      <c r="P2" s="122" t="s">
        <v>1471</v>
      </c>
      <c r="Q2" s="122" t="s">
        <v>1506</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1446</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9"/>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1446</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9"/>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1446</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9"/>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1446</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SEDI-Protocolo</cp:lastModifiedBy>
  <cp:lastPrinted>2016-03-03T15:30:18Z</cp:lastPrinted>
  <dcterms:created xsi:type="dcterms:W3CDTF">2010-05-02T01:28:32Z</dcterms:created>
  <dcterms:modified xsi:type="dcterms:W3CDTF">2016-10-14T21:07:27Z</dcterms:modified>
</cp:coreProperties>
</file>