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60" windowWidth="11880" windowHeight="331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 name="Hoja1" sheetId="51" r:id="rId29"/>
  </sheets>
  <definedNames>
    <definedName name="_xlnm._FilterDatabase" localSheetId="3" hidden="1">'1. TALLERES SEMINARIOS'!$C$11:$C$235</definedName>
    <definedName name="_xlnm._FilterDatabase" localSheetId="4" hidden="1">'2. CONTRATACION DE PERSONAL'!$C$12:$C$851</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ESPECIALES'!$J$13:$J$386</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3">'1. TALLERES SEMINARIOS'!$A$1:$L$235</definedName>
    <definedName name="_xlnm.Print_Area" localSheetId="0">'CME VACIO'!$A$1:$AK$32</definedName>
    <definedName name="_xlnm.Print_Area" localSheetId="1">'Cuadro Resumen'!$A$1:$Q$220</definedName>
    <definedName name="_xlnm.Print_Titles" localSheetId="11">'1. Desarrollo e Innov. Curricu.'!$5:$7</definedName>
    <definedName name="_xlnm.Print_Titles" localSheetId="0">'CME VACIO'!$1:$9</definedName>
  </definedNames>
  <calcPr calcId="144525"/>
</workbook>
</file>

<file path=xl/calcChain.xml><?xml version="1.0" encoding="utf-8"?>
<calcChain xmlns="http://schemas.openxmlformats.org/spreadsheetml/2006/main">
  <c r="Q28" i="24" l="1"/>
  <c r="F34" i="12" l="1"/>
  <c r="F19" i="12" l="1"/>
  <c r="F18" i="12"/>
  <c r="G17" i="7"/>
  <c r="E22" i="7"/>
  <c r="Q27" i="24" l="1"/>
  <c r="P21" i="21"/>
  <c r="Q21" i="21"/>
  <c r="Q28" i="21" l="1"/>
  <c r="Q26" i="21"/>
  <c r="P26" i="21"/>
  <c r="Q18" i="21"/>
  <c r="P18" i="21"/>
  <c r="Q10" i="23" l="1"/>
  <c r="Q11" i="23"/>
  <c r="Q12" i="23"/>
  <c r="Q13" i="23"/>
  <c r="Q14" i="23"/>
  <c r="Q15" i="23"/>
  <c r="Q16" i="23"/>
  <c r="Q17" i="23"/>
  <c r="Q18" i="23"/>
  <c r="Q19" i="23"/>
  <c r="Q20" i="23"/>
  <c r="Q21" i="23"/>
  <c r="Q22" i="23"/>
  <c r="Q23" i="23"/>
  <c r="Q24" i="23"/>
  <c r="Q25" i="23"/>
  <c r="Q26" i="23"/>
  <c r="P17" i="22"/>
  <c r="Q17" i="22"/>
  <c r="Q23" i="21" l="1"/>
  <c r="P23" i="21"/>
  <c r="P16" i="21"/>
  <c r="Q9" i="21"/>
  <c r="Q8" i="21"/>
  <c r="D27" i="38"/>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349" i="12"/>
  <c r="C305" i="12"/>
  <c r="C261" i="12"/>
  <c r="C217" i="12"/>
  <c r="C205" i="12"/>
  <c r="C191" i="12"/>
  <c r="C178" i="12"/>
  <c r="C166" i="12"/>
  <c r="C153" i="12"/>
  <c r="C141" i="12"/>
  <c r="C128" i="12"/>
  <c r="C115" i="12"/>
  <c r="C99" i="12"/>
  <c r="C85" i="12"/>
  <c r="C71" i="12"/>
  <c r="C56" i="12"/>
  <c r="C43" i="12"/>
  <c r="C30" i="12"/>
  <c r="C14" i="12"/>
  <c r="C267" i="10"/>
  <c r="C244" i="10"/>
  <c r="C221" i="10"/>
  <c r="C198" i="10"/>
  <c r="C175" i="10"/>
  <c r="C152" i="10"/>
  <c r="C129" i="10"/>
  <c r="C106" i="10"/>
  <c r="C83" i="10"/>
  <c r="C60" i="10"/>
  <c r="C14" i="10"/>
  <c r="C223" i="9"/>
  <c r="C204" i="9"/>
  <c r="C185" i="9"/>
  <c r="C166" i="9"/>
  <c r="C147" i="9"/>
  <c r="C128" i="9"/>
  <c r="C109" i="9"/>
  <c r="C90" i="9"/>
  <c r="C71" i="9"/>
  <c r="C52" i="9"/>
  <c r="C33" i="9"/>
  <c r="C14" i="9"/>
  <c r="C798" i="8"/>
  <c r="C738" i="8"/>
  <c r="C678" i="8"/>
  <c r="C618" i="8"/>
  <c r="C558" i="8"/>
  <c r="C498" i="8"/>
  <c r="C438" i="8"/>
  <c r="C378" i="8"/>
  <c r="C318" i="8"/>
  <c r="C256" i="8"/>
  <c r="C196" i="8"/>
  <c r="C136" i="8"/>
  <c r="C14" i="8"/>
  <c r="C223" i="7"/>
  <c r="C204" i="7"/>
  <c r="C185" i="7"/>
  <c r="C166" i="7"/>
  <c r="C147" i="7"/>
  <c r="C128" i="7"/>
  <c r="C109" i="7"/>
  <c r="C90"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P10" i="23"/>
  <c r="P11" i="23"/>
  <c r="P12" i="23"/>
  <c r="P13" i="23"/>
  <c r="P14" i="23"/>
  <c r="P15" i="23"/>
  <c r="P16" i="23"/>
  <c r="P17" i="23"/>
  <c r="P18" i="23"/>
  <c r="P19" i="23"/>
  <c r="P20" i="23"/>
  <c r="P21" i="23"/>
  <c r="P22" i="23"/>
  <c r="P23" i="23"/>
  <c r="P24" i="23"/>
  <c r="P25" i="23"/>
  <c r="P26"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6" i="22"/>
  <c r="P16" i="22"/>
  <c r="Q15" i="22"/>
  <c r="P15" i="22"/>
  <c r="Q14" i="22"/>
  <c r="P14" i="22"/>
  <c r="Q13" i="22"/>
  <c r="P13" i="22"/>
  <c r="Q12" i="22"/>
  <c r="P12" i="22"/>
  <c r="Q11" i="22"/>
  <c r="P11" i="22"/>
  <c r="Q9" i="22"/>
  <c r="P9" i="22"/>
  <c r="Q64" i="22"/>
  <c r="P64" i="22"/>
  <c r="P9" i="21"/>
  <c r="P10" i="21"/>
  <c r="Q10" i="21"/>
  <c r="P11" i="21"/>
  <c r="Q11" i="21"/>
  <c r="P12" i="21"/>
  <c r="Q12" i="21"/>
  <c r="P13" i="21"/>
  <c r="Q13" i="21"/>
  <c r="P15" i="21"/>
  <c r="Q15" i="21"/>
  <c r="Q16" i="21"/>
  <c r="P17" i="21"/>
  <c r="Q17" i="21"/>
  <c r="P22" i="21"/>
  <c r="Q22" i="21"/>
  <c r="P24" i="21"/>
  <c r="Q24" i="21"/>
  <c r="P25" i="21"/>
  <c r="Q25" i="21"/>
  <c r="P27" i="21"/>
  <c r="Q27" i="21"/>
  <c r="P10" i="28"/>
  <c r="P9" i="28"/>
  <c r="Q9" i="28"/>
  <c r="Q10"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386" i="12"/>
  <c r="J385" i="12"/>
  <c r="J384" i="12"/>
  <c r="J383" i="12"/>
  <c r="J382" i="12"/>
  <c r="J381" i="12"/>
  <c r="J380" i="12"/>
  <c r="J379" i="12"/>
  <c r="J378" i="12"/>
  <c r="J377" i="12"/>
  <c r="J376" i="12"/>
  <c r="J375" i="12"/>
  <c r="J374" i="12"/>
  <c r="J373" i="12"/>
  <c r="J372" i="12"/>
  <c r="J371" i="12"/>
  <c r="J370" i="12"/>
  <c r="J369" i="12"/>
  <c r="J368" i="12"/>
  <c r="J367" i="12"/>
  <c r="J366" i="12"/>
  <c r="J365" i="12"/>
  <c r="J364" i="12"/>
  <c r="J363" i="12"/>
  <c r="J362" i="12"/>
  <c r="J361" i="12"/>
  <c r="J360" i="12"/>
  <c r="J359" i="12"/>
  <c r="J358" i="12"/>
  <c r="J357" i="12"/>
  <c r="J356" i="12"/>
  <c r="J355" i="12"/>
  <c r="J354" i="12"/>
  <c r="J353" i="12"/>
  <c r="J342" i="12"/>
  <c r="J341" i="12"/>
  <c r="J340" i="12"/>
  <c r="J339" i="12"/>
  <c r="J338" i="12"/>
  <c r="J337" i="12"/>
  <c r="J336" i="12"/>
  <c r="J335" i="12"/>
  <c r="J334" i="12"/>
  <c r="J333" i="12"/>
  <c r="J332" i="12"/>
  <c r="J331" i="12"/>
  <c r="J330" i="12"/>
  <c r="J329" i="12"/>
  <c r="J328" i="12"/>
  <c r="J327" i="12"/>
  <c r="J326" i="12"/>
  <c r="J325" i="12"/>
  <c r="J324" i="12"/>
  <c r="J323" i="12"/>
  <c r="J322" i="12"/>
  <c r="J321" i="12"/>
  <c r="J320" i="12"/>
  <c r="J319" i="12"/>
  <c r="J318" i="12"/>
  <c r="J317" i="12"/>
  <c r="J316" i="12"/>
  <c r="J315" i="12"/>
  <c r="J314" i="12"/>
  <c r="J313" i="12"/>
  <c r="J312" i="12"/>
  <c r="J311" i="12"/>
  <c r="J310" i="12"/>
  <c r="J309" i="12"/>
  <c r="J298" i="12"/>
  <c r="J297" i="12"/>
  <c r="J296" i="12"/>
  <c r="J295" i="12"/>
  <c r="J294" i="12"/>
  <c r="J293" i="12"/>
  <c r="J292" i="12"/>
  <c r="J291" i="12"/>
  <c r="J290" i="12"/>
  <c r="J289" i="12"/>
  <c r="J288" i="12"/>
  <c r="J287" i="12"/>
  <c r="J286" i="12"/>
  <c r="J285" i="12"/>
  <c r="J284" i="12"/>
  <c r="J283" i="12"/>
  <c r="J282" i="12"/>
  <c r="J281" i="12"/>
  <c r="J280" i="12"/>
  <c r="J279" i="12"/>
  <c r="J278" i="12"/>
  <c r="J277" i="12"/>
  <c r="J276" i="12"/>
  <c r="J275" i="12"/>
  <c r="J274" i="12"/>
  <c r="J273" i="12"/>
  <c r="J272" i="12"/>
  <c r="J271" i="12"/>
  <c r="J270" i="12"/>
  <c r="J269" i="12"/>
  <c r="J268" i="12"/>
  <c r="J267" i="12"/>
  <c r="J266" i="12"/>
  <c r="J265" i="12"/>
  <c r="J254" i="12"/>
  <c r="J253" i="12"/>
  <c r="J252" i="12"/>
  <c r="J251" i="12"/>
  <c r="J250" i="12"/>
  <c r="J249" i="12"/>
  <c r="J248" i="12"/>
  <c r="J247" i="12"/>
  <c r="J246" i="12"/>
  <c r="J245" i="12"/>
  <c r="J244" i="12"/>
  <c r="J243" i="12"/>
  <c r="J242" i="12"/>
  <c r="J241" i="12"/>
  <c r="J240" i="12"/>
  <c r="J239" i="12"/>
  <c r="J238" i="12"/>
  <c r="J237" i="12"/>
  <c r="J236" i="12"/>
  <c r="J235" i="12"/>
  <c r="J234" i="12"/>
  <c r="J233" i="12"/>
  <c r="J232" i="12"/>
  <c r="J231" i="12"/>
  <c r="J230" i="12"/>
  <c r="J229" i="12"/>
  <c r="J228" i="12"/>
  <c r="J227" i="12"/>
  <c r="J226" i="12"/>
  <c r="J225" i="12"/>
  <c r="J224" i="12"/>
  <c r="J223" i="12"/>
  <c r="J222" i="12"/>
  <c r="J221" i="12"/>
  <c r="J210" i="12"/>
  <c r="J209" i="12"/>
  <c r="J198" i="12"/>
  <c r="J197" i="12"/>
  <c r="J196" i="12"/>
  <c r="J195" i="12"/>
  <c r="J184" i="12"/>
  <c r="J183" i="12"/>
  <c r="J182" i="12"/>
  <c r="J171" i="12"/>
  <c r="J170" i="12"/>
  <c r="J159" i="12"/>
  <c r="J158" i="12"/>
  <c r="J157" i="12"/>
  <c r="J146" i="12"/>
  <c r="J145" i="12"/>
  <c r="J134" i="12"/>
  <c r="J133" i="12"/>
  <c r="J132" i="12"/>
  <c r="J121" i="12"/>
  <c r="J120" i="12"/>
  <c r="J119" i="12"/>
  <c r="J107" i="12"/>
  <c r="J106" i="12"/>
  <c r="J105" i="12"/>
  <c r="J104" i="12"/>
  <c r="J103" i="12"/>
  <c r="J91" i="12"/>
  <c r="J90" i="12"/>
  <c r="J89" i="12"/>
  <c r="J78" i="12"/>
  <c r="J77" i="12"/>
  <c r="J76" i="12"/>
  <c r="J75" i="12"/>
  <c r="J64" i="12"/>
  <c r="J63" i="12"/>
  <c r="J62" i="12"/>
  <c r="J61" i="12"/>
  <c r="J60" i="12"/>
  <c r="J49" i="12"/>
  <c r="J48" i="12"/>
  <c r="J47" i="12"/>
  <c r="J36" i="12"/>
  <c r="J35" i="12"/>
  <c r="J34"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I369" i="12"/>
  <c r="F369" i="12"/>
  <c r="I368" i="12"/>
  <c r="F368" i="12"/>
  <c r="I367" i="12"/>
  <c r="F367" i="12"/>
  <c r="I366" i="12"/>
  <c r="F366" i="12"/>
  <c r="I365" i="12"/>
  <c r="F365" i="12"/>
  <c r="I364" i="12"/>
  <c r="F364" i="12"/>
  <c r="I363" i="12"/>
  <c r="F363" i="12"/>
  <c r="I362" i="12"/>
  <c r="F362" i="12"/>
  <c r="I361" i="12"/>
  <c r="F361" i="12"/>
  <c r="I360" i="12"/>
  <c r="F360" i="12"/>
  <c r="I359" i="12"/>
  <c r="F359" i="12"/>
  <c r="I358" i="12"/>
  <c r="F358" i="12"/>
  <c r="I357" i="12"/>
  <c r="F357" i="12"/>
  <c r="I356" i="12"/>
  <c r="F356" i="12"/>
  <c r="I355" i="12"/>
  <c r="F355" i="12"/>
  <c r="I354" i="12"/>
  <c r="F354" i="12"/>
  <c r="I353" i="12"/>
  <c r="F353" i="12"/>
  <c r="I352" i="12"/>
  <c r="E352" i="12"/>
  <c r="F352" i="12" s="1"/>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24" i="12"/>
  <c r="F324" i="12"/>
  <c r="I323" i="12"/>
  <c r="F323" i="12"/>
  <c r="I322" i="12"/>
  <c r="F322" i="12"/>
  <c r="I321" i="12"/>
  <c r="F321" i="12"/>
  <c r="I320" i="12"/>
  <c r="F320" i="12"/>
  <c r="I319" i="12"/>
  <c r="F319" i="12"/>
  <c r="I318" i="12"/>
  <c r="F318" i="12"/>
  <c r="I317" i="12"/>
  <c r="F317" i="12"/>
  <c r="I316" i="12"/>
  <c r="F316" i="12"/>
  <c r="I315" i="12"/>
  <c r="F315" i="12"/>
  <c r="I314" i="12"/>
  <c r="F314" i="12"/>
  <c r="I313" i="12"/>
  <c r="F313" i="12"/>
  <c r="I312" i="12"/>
  <c r="F312" i="12"/>
  <c r="I311" i="12"/>
  <c r="F311" i="12"/>
  <c r="I310" i="12"/>
  <c r="F310" i="12"/>
  <c r="I309" i="12"/>
  <c r="F309" i="12"/>
  <c r="I308" i="12"/>
  <c r="E308" i="12"/>
  <c r="F308" i="12" s="1"/>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80" i="12"/>
  <c r="F280" i="12"/>
  <c r="I279" i="12"/>
  <c r="F279" i="12"/>
  <c r="I278" i="12"/>
  <c r="F278" i="12"/>
  <c r="I277" i="12"/>
  <c r="F277" i="12"/>
  <c r="I276" i="12"/>
  <c r="F276" i="12"/>
  <c r="I275" i="12"/>
  <c r="F275" i="12"/>
  <c r="I274" i="12"/>
  <c r="F274" i="12"/>
  <c r="I273" i="12"/>
  <c r="F273" i="12"/>
  <c r="I272" i="12"/>
  <c r="F272" i="12"/>
  <c r="I271" i="12"/>
  <c r="F271" i="12"/>
  <c r="I270" i="12"/>
  <c r="F270" i="12"/>
  <c r="I269" i="12"/>
  <c r="F269" i="12"/>
  <c r="I268" i="12"/>
  <c r="F268" i="12"/>
  <c r="I267" i="12"/>
  <c r="F267" i="12"/>
  <c r="I266" i="12"/>
  <c r="F266" i="12"/>
  <c r="I265" i="12"/>
  <c r="F265" i="12"/>
  <c r="I264" i="12"/>
  <c r="E264" i="12"/>
  <c r="F264" i="12" s="1"/>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F235" i="12"/>
  <c r="I234" i="12"/>
  <c r="F234" i="12"/>
  <c r="I233" i="12"/>
  <c r="F233" i="12"/>
  <c r="I232" i="12"/>
  <c r="F232" i="12"/>
  <c r="I231" i="12"/>
  <c r="F231" i="12"/>
  <c r="I230" i="12"/>
  <c r="F230" i="12"/>
  <c r="I229" i="12"/>
  <c r="F229" i="12"/>
  <c r="I228" i="12"/>
  <c r="F228" i="12"/>
  <c r="I227" i="12"/>
  <c r="F227" i="12"/>
  <c r="I226" i="12"/>
  <c r="F226" i="12"/>
  <c r="I225" i="12"/>
  <c r="F225" i="12"/>
  <c r="I224" i="12"/>
  <c r="F224" i="12"/>
  <c r="I223" i="12"/>
  <c r="F223" i="12"/>
  <c r="I222" i="12"/>
  <c r="F222" i="12"/>
  <c r="I221" i="12"/>
  <c r="F221" i="12"/>
  <c r="I220" i="12"/>
  <c r="E220" i="12"/>
  <c r="F220" i="12" s="1"/>
  <c r="I210" i="12"/>
  <c r="F210" i="12"/>
  <c r="I209" i="12"/>
  <c r="F209" i="12"/>
  <c r="I208" i="12"/>
  <c r="E208" i="12"/>
  <c r="F208" i="12" s="1"/>
  <c r="I198" i="12"/>
  <c r="F198" i="12"/>
  <c r="I197" i="12"/>
  <c r="F197" i="12"/>
  <c r="I196" i="12"/>
  <c r="F196" i="12"/>
  <c r="I195" i="12"/>
  <c r="F195" i="12"/>
  <c r="I194" i="12"/>
  <c r="E194" i="12"/>
  <c r="F194" i="12" s="1"/>
  <c r="I184" i="12"/>
  <c r="F184" i="12"/>
  <c r="I183" i="12"/>
  <c r="F183" i="12"/>
  <c r="I182" i="12"/>
  <c r="F182" i="12"/>
  <c r="I181" i="12"/>
  <c r="E181" i="12"/>
  <c r="F181" i="12" s="1"/>
  <c r="I171" i="12"/>
  <c r="F171" i="12"/>
  <c r="I170" i="12"/>
  <c r="F170" i="12"/>
  <c r="I169" i="12"/>
  <c r="E169" i="12"/>
  <c r="F169" i="12" s="1"/>
  <c r="I159" i="12"/>
  <c r="F159" i="12"/>
  <c r="I158" i="12"/>
  <c r="F158" i="12"/>
  <c r="I157" i="12"/>
  <c r="F157" i="12"/>
  <c r="I156" i="12"/>
  <c r="E156" i="12"/>
  <c r="F156" i="12" s="1"/>
  <c r="I146" i="12"/>
  <c r="F146" i="12"/>
  <c r="I145" i="12"/>
  <c r="F145" i="12"/>
  <c r="I144" i="12"/>
  <c r="E144" i="12"/>
  <c r="F144" i="12" s="1"/>
  <c r="I134" i="12"/>
  <c r="F134" i="12"/>
  <c r="I133" i="12"/>
  <c r="F133" i="12"/>
  <c r="I132" i="12"/>
  <c r="F132" i="12"/>
  <c r="I131" i="12"/>
  <c r="E131" i="12"/>
  <c r="F131" i="12" s="1"/>
  <c r="I121" i="12"/>
  <c r="F121" i="12"/>
  <c r="I120" i="12"/>
  <c r="F120" i="12"/>
  <c r="I119" i="12"/>
  <c r="F119" i="12"/>
  <c r="I118" i="12"/>
  <c r="E118" i="12"/>
  <c r="F118" i="12" s="1"/>
  <c r="I107" i="12"/>
  <c r="F107" i="12"/>
  <c r="I106" i="12"/>
  <c r="F106" i="12"/>
  <c r="I105" i="12"/>
  <c r="F105" i="12"/>
  <c r="I104" i="12"/>
  <c r="F104" i="12"/>
  <c r="I103" i="12"/>
  <c r="F103" i="12"/>
  <c r="I102" i="12"/>
  <c r="E102" i="12"/>
  <c r="F102" i="12" s="1"/>
  <c r="I91" i="12"/>
  <c r="F91" i="12"/>
  <c r="I90" i="12"/>
  <c r="F90" i="12"/>
  <c r="I89" i="12"/>
  <c r="F89" i="12"/>
  <c r="I88" i="12"/>
  <c r="E88" i="12"/>
  <c r="F88" i="12" s="1"/>
  <c r="I78" i="12"/>
  <c r="F78" i="12"/>
  <c r="I77" i="12"/>
  <c r="F77" i="12"/>
  <c r="I76" i="12"/>
  <c r="F76" i="12"/>
  <c r="I75" i="12"/>
  <c r="F75" i="12"/>
  <c r="I74" i="12"/>
  <c r="E74" i="12"/>
  <c r="F74" i="12" s="1"/>
  <c r="I64" i="12"/>
  <c r="F64" i="12"/>
  <c r="I63" i="12"/>
  <c r="F63" i="12"/>
  <c r="I62" i="12"/>
  <c r="F62" i="12"/>
  <c r="I61" i="12"/>
  <c r="F61" i="12"/>
  <c r="I60" i="12"/>
  <c r="F60" i="12"/>
  <c r="I59" i="12"/>
  <c r="F59" i="12"/>
  <c r="I49" i="12"/>
  <c r="F49" i="12"/>
  <c r="I48" i="12"/>
  <c r="F48" i="12"/>
  <c r="I47" i="12"/>
  <c r="F47" i="12"/>
  <c r="I46" i="12"/>
  <c r="F46" i="12"/>
  <c r="I36" i="12"/>
  <c r="F36" i="12"/>
  <c r="I35" i="12"/>
  <c r="F35" i="12"/>
  <c r="I34" i="12"/>
  <c r="I33" i="12"/>
  <c r="E33" i="12"/>
  <c r="F33"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D124" i="9" s="1"/>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851" i="8"/>
  <c r="K850" i="8"/>
  <c r="K849" i="8"/>
  <c r="K84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791" i="8"/>
  <c r="K790" i="8"/>
  <c r="K789" i="8"/>
  <c r="K78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31" i="8"/>
  <c r="K730" i="8"/>
  <c r="K729" i="8"/>
  <c r="K72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71" i="8"/>
  <c r="K670" i="8"/>
  <c r="K669" i="8"/>
  <c r="K66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11" i="8"/>
  <c r="K610" i="8"/>
  <c r="K609" i="8"/>
  <c r="K60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51" i="8"/>
  <c r="K550" i="8"/>
  <c r="K549" i="8"/>
  <c r="K54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491" i="8"/>
  <c r="K490" i="8"/>
  <c r="K489" i="8"/>
  <c r="K48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31" i="8"/>
  <c r="K430" i="8"/>
  <c r="K429" i="8"/>
  <c r="K428" i="8"/>
  <c r="K427" i="8"/>
  <c r="K426" i="8"/>
  <c r="K425" i="8"/>
  <c r="K424" i="8"/>
  <c r="K423" i="8"/>
  <c r="K422" i="8"/>
  <c r="K421" i="8"/>
  <c r="K420" i="8"/>
  <c r="K419" i="8"/>
  <c r="K418" i="8"/>
  <c r="K417" i="8"/>
  <c r="K416" i="8"/>
  <c r="K415" i="8"/>
  <c r="K414" i="8"/>
  <c r="K413" i="8"/>
  <c r="K412" i="8"/>
  <c r="K411" i="8"/>
  <c r="K410" i="8"/>
  <c r="K409" i="8"/>
  <c r="K408" i="8"/>
  <c r="K407" i="8"/>
  <c r="K406" i="8"/>
  <c r="K405" i="8"/>
  <c r="K404" i="8"/>
  <c r="K403" i="8"/>
  <c r="K402" i="8"/>
  <c r="K401" i="8"/>
  <c r="K400" i="8"/>
  <c r="K399" i="8"/>
  <c r="K398" i="8"/>
  <c r="K397" i="8"/>
  <c r="K396" i="8"/>
  <c r="K395" i="8"/>
  <c r="K394" i="8"/>
  <c r="K393" i="8"/>
  <c r="K392" i="8"/>
  <c r="K391" i="8"/>
  <c r="K390" i="8"/>
  <c r="K389" i="8"/>
  <c r="K388" i="8"/>
  <c r="K387" i="8"/>
  <c r="K386" i="8"/>
  <c r="K385" i="8"/>
  <c r="K384" i="8"/>
  <c r="K383" i="8"/>
  <c r="K382" i="8"/>
  <c r="K371" i="8"/>
  <c r="K370" i="8"/>
  <c r="K369" i="8"/>
  <c r="K368" i="8"/>
  <c r="K367" i="8"/>
  <c r="K366" i="8"/>
  <c r="K365" i="8"/>
  <c r="K364" i="8"/>
  <c r="K363" i="8"/>
  <c r="K362" i="8"/>
  <c r="K361" i="8"/>
  <c r="K360" i="8"/>
  <c r="K359" i="8"/>
  <c r="K358" i="8"/>
  <c r="K357" i="8"/>
  <c r="K356" i="8"/>
  <c r="K355" i="8"/>
  <c r="K354" i="8"/>
  <c r="K353" i="8"/>
  <c r="K352" i="8"/>
  <c r="K351" i="8"/>
  <c r="K350" i="8"/>
  <c r="K349" i="8"/>
  <c r="K348" i="8"/>
  <c r="K347" i="8"/>
  <c r="K346" i="8"/>
  <c r="K345" i="8"/>
  <c r="K344" i="8"/>
  <c r="K343" i="8"/>
  <c r="K342" i="8"/>
  <c r="K341" i="8"/>
  <c r="K340" i="8"/>
  <c r="K339" i="8"/>
  <c r="K338" i="8"/>
  <c r="K337" i="8"/>
  <c r="K336" i="8"/>
  <c r="K335" i="8"/>
  <c r="K334" i="8"/>
  <c r="K333" i="8"/>
  <c r="K332" i="8"/>
  <c r="K331" i="8"/>
  <c r="K330" i="8"/>
  <c r="K329" i="8"/>
  <c r="K328" i="8"/>
  <c r="K327" i="8"/>
  <c r="K326" i="8"/>
  <c r="K325" i="8"/>
  <c r="K324" i="8"/>
  <c r="K323" i="8"/>
  <c r="K322" i="8"/>
  <c r="J851" i="8"/>
  <c r="J850" i="8"/>
  <c r="J849" i="8"/>
  <c r="G849" i="8"/>
  <c r="F851" i="8" s="1"/>
  <c r="G851" i="8" s="1"/>
  <c r="J848" i="8"/>
  <c r="G848" i="8"/>
  <c r="J847" i="8"/>
  <c r="G847" i="8"/>
  <c r="J846" i="8"/>
  <c r="G846" i="8"/>
  <c r="J845" i="8"/>
  <c r="J844" i="8"/>
  <c r="J843" i="8"/>
  <c r="G843" i="8"/>
  <c r="F845" i="8" s="1"/>
  <c r="G845" i="8" s="1"/>
  <c r="J842" i="8"/>
  <c r="J841" i="8"/>
  <c r="J840" i="8"/>
  <c r="F840" i="8"/>
  <c r="G840" i="8" s="1"/>
  <c r="J839" i="8"/>
  <c r="J838" i="8"/>
  <c r="J837" i="8"/>
  <c r="F837" i="8"/>
  <c r="G837" i="8" s="1"/>
  <c r="J836" i="8"/>
  <c r="J835" i="8"/>
  <c r="J834" i="8"/>
  <c r="F834" i="8"/>
  <c r="G834" i="8" s="1"/>
  <c r="J833" i="8"/>
  <c r="J832" i="8"/>
  <c r="J831" i="8"/>
  <c r="F831" i="8"/>
  <c r="G831" i="8" s="1"/>
  <c r="J830" i="8"/>
  <c r="J829" i="8"/>
  <c r="J828" i="8"/>
  <c r="F828" i="8"/>
  <c r="G828" i="8" s="1"/>
  <c r="J827" i="8"/>
  <c r="J826" i="8"/>
  <c r="J825" i="8"/>
  <c r="F825" i="8"/>
  <c r="G825" i="8" s="1"/>
  <c r="J824" i="8"/>
  <c r="J823" i="8"/>
  <c r="J822" i="8"/>
  <c r="F822" i="8"/>
  <c r="G822" i="8" s="1"/>
  <c r="J821" i="8"/>
  <c r="J820" i="8"/>
  <c r="J819" i="8"/>
  <c r="F819" i="8"/>
  <c r="G819" i="8" s="1"/>
  <c r="J818" i="8"/>
  <c r="J817" i="8"/>
  <c r="J816" i="8"/>
  <c r="F816" i="8"/>
  <c r="G816" i="8" s="1"/>
  <c r="J815" i="8"/>
  <c r="J814" i="8"/>
  <c r="J813" i="8"/>
  <c r="F813" i="8"/>
  <c r="G813" i="8" s="1"/>
  <c r="J812" i="8"/>
  <c r="J811" i="8"/>
  <c r="J810" i="8"/>
  <c r="F810" i="8"/>
  <c r="G810" i="8" s="1"/>
  <c r="J809" i="8"/>
  <c r="J808" i="8"/>
  <c r="J807" i="8"/>
  <c r="F807" i="8"/>
  <c r="G807" i="8" s="1"/>
  <c r="J806" i="8"/>
  <c r="J805" i="8"/>
  <c r="J804" i="8"/>
  <c r="F804" i="8"/>
  <c r="G804" i="8" s="1"/>
  <c r="J803" i="8"/>
  <c r="J802" i="8"/>
  <c r="J801" i="8"/>
  <c r="F801" i="8"/>
  <c r="G801" i="8" s="1"/>
  <c r="J791" i="8"/>
  <c r="J790" i="8"/>
  <c r="J789" i="8"/>
  <c r="G789" i="8"/>
  <c r="F790" i="8" s="1"/>
  <c r="G790" i="8" s="1"/>
  <c r="J788" i="8"/>
  <c r="G788" i="8"/>
  <c r="J787" i="8"/>
  <c r="G787" i="8"/>
  <c r="J786" i="8"/>
  <c r="G786" i="8"/>
  <c r="J785" i="8"/>
  <c r="J784" i="8"/>
  <c r="J783" i="8"/>
  <c r="G783" i="8"/>
  <c r="F784" i="8" s="1"/>
  <c r="G784" i="8" s="1"/>
  <c r="J782" i="8"/>
  <c r="J781" i="8"/>
  <c r="J780" i="8"/>
  <c r="F780" i="8"/>
  <c r="G780" i="8" s="1"/>
  <c r="J779" i="8"/>
  <c r="J778" i="8"/>
  <c r="J777" i="8"/>
  <c r="F777" i="8"/>
  <c r="G777" i="8" s="1"/>
  <c r="J776" i="8"/>
  <c r="J775" i="8"/>
  <c r="J774" i="8"/>
  <c r="F774" i="8"/>
  <c r="G774" i="8" s="1"/>
  <c r="J773" i="8"/>
  <c r="J772" i="8"/>
  <c r="J771" i="8"/>
  <c r="F771" i="8"/>
  <c r="G771" i="8" s="1"/>
  <c r="J770" i="8"/>
  <c r="J769" i="8"/>
  <c r="J768" i="8"/>
  <c r="F768" i="8"/>
  <c r="G768" i="8" s="1"/>
  <c r="J767" i="8"/>
  <c r="J766" i="8"/>
  <c r="J765" i="8"/>
  <c r="F765" i="8"/>
  <c r="G765" i="8" s="1"/>
  <c r="J764" i="8"/>
  <c r="J763" i="8"/>
  <c r="J762" i="8"/>
  <c r="F762" i="8"/>
  <c r="G762" i="8" s="1"/>
  <c r="J761" i="8"/>
  <c r="J760" i="8"/>
  <c r="J759" i="8"/>
  <c r="F759" i="8"/>
  <c r="G759" i="8" s="1"/>
  <c r="J758" i="8"/>
  <c r="J757" i="8"/>
  <c r="J756" i="8"/>
  <c r="F756" i="8"/>
  <c r="G756" i="8" s="1"/>
  <c r="J755" i="8"/>
  <c r="J754" i="8"/>
  <c r="J753" i="8"/>
  <c r="F753" i="8"/>
  <c r="G753" i="8" s="1"/>
  <c r="J752" i="8"/>
  <c r="J751" i="8"/>
  <c r="J750" i="8"/>
  <c r="F750" i="8"/>
  <c r="G750" i="8" s="1"/>
  <c r="J749" i="8"/>
  <c r="J748" i="8"/>
  <c r="J747" i="8"/>
  <c r="F747" i="8"/>
  <c r="G747" i="8" s="1"/>
  <c r="J746" i="8"/>
  <c r="J745" i="8"/>
  <c r="J744" i="8"/>
  <c r="F744" i="8"/>
  <c r="G744" i="8" s="1"/>
  <c r="J743" i="8"/>
  <c r="J742" i="8"/>
  <c r="J741" i="8"/>
  <c r="F741" i="8"/>
  <c r="G741" i="8" s="1"/>
  <c r="J731" i="8"/>
  <c r="J730" i="8"/>
  <c r="J729" i="8"/>
  <c r="G729" i="8"/>
  <c r="F731" i="8" s="1"/>
  <c r="G731" i="8" s="1"/>
  <c r="J728" i="8"/>
  <c r="G728" i="8"/>
  <c r="J727" i="8"/>
  <c r="G727" i="8"/>
  <c r="J726" i="8"/>
  <c r="G726" i="8"/>
  <c r="J725" i="8"/>
  <c r="J724" i="8"/>
  <c r="J723" i="8"/>
  <c r="G723" i="8"/>
  <c r="F725" i="8" s="1"/>
  <c r="G725" i="8" s="1"/>
  <c r="J722" i="8"/>
  <c r="J721" i="8"/>
  <c r="J720" i="8"/>
  <c r="F720" i="8"/>
  <c r="G720" i="8" s="1"/>
  <c r="J719" i="8"/>
  <c r="J718" i="8"/>
  <c r="J717" i="8"/>
  <c r="F717" i="8"/>
  <c r="G717" i="8" s="1"/>
  <c r="J716" i="8"/>
  <c r="J715" i="8"/>
  <c r="J714" i="8"/>
  <c r="F714" i="8"/>
  <c r="G714" i="8" s="1"/>
  <c r="J713" i="8"/>
  <c r="J712" i="8"/>
  <c r="J711" i="8"/>
  <c r="F711" i="8"/>
  <c r="G711" i="8" s="1"/>
  <c r="J710" i="8"/>
  <c r="J709" i="8"/>
  <c r="J708" i="8"/>
  <c r="F708" i="8"/>
  <c r="G708" i="8" s="1"/>
  <c r="J707" i="8"/>
  <c r="J706" i="8"/>
  <c r="J705" i="8"/>
  <c r="F705" i="8"/>
  <c r="G705" i="8" s="1"/>
  <c r="J704" i="8"/>
  <c r="J703" i="8"/>
  <c r="J702" i="8"/>
  <c r="F702" i="8"/>
  <c r="G702" i="8" s="1"/>
  <c r="J701" i="8"/>
  <c r="J700" i="8"/>
  <c r="J699" i="8"/>
  <c r="F699" i="8"/>
  <c r="G699" i="8" s="1"/>
  <c r="J698" i="8"/>
  <c r="J697" i="8"/>
  <c r="J696" i="8"/>
  <c r="F696" i="8"/>
  <c r="G696" i="8" s="1"/>
  <c r="J695" i="8"/>
  <c r="J694" i="8"/>
  <c r="J693" i="8"/>
  <c r="F693" i="8"/>
  <c r="G693" i="8" s="1"/>
  <c r="J692" i="8"/>
  <c r="J691" i="8"/>
  <c r="J690" i="8"/>
  <c r="F690" i="8"/>
  <c r="G690" i="8" s="1"/>
  <c r="J689" i="8"/>
  <c r="J688" i="8"/>
  <c r="J687" i="8"/>
  <c r="F687" i="8"/>
  <c r="G687" i="8" s="1"/>
  <c r="F689" i="8" s="1"/>
  <c r="G689" i="8" s="1"/>
  <c r="J686" i="8"/>
  <c r="J685" i="8"/>
  <c r="J684" i="8"/>
  <c r="F684" i="8"/>
  <c r="G684" i="8" s="1"/>
  <c r="F685" i="8" s="1"/>
  <c r="G685" i="8" s="1"/>
  <c r="J683" i="8"/>
  <c r="J682" i="8"/>
  <c r="J681" i="8"/>
  <c r="F681" i="8"/>
  <c r="G681" i="8" s="1"/>
  <c r="F682" i="8" s="1"/>
  <c r="G682" i="8" s="1"/>
  <c r="J671" i="8"/>
  <c r="J670" i="8"/>
  <c r="J669" i="8"/>
  <c r="G669" i="8"/>
  <c r="J668" i="8"/>
  <c r="G668" i="8"/>
  <c r="J667" i="8"/>
  <c r="G667" i="8"/>
  <c r="J666" i="8"/>
  <c r="G666" i="8"/>
  <c r="J665" i="8"/>
  <c r="J664" i="8"/>
  <c r="J663" i="8"/>
  <c r="G663" i="8"/>
  <c r="J662" i="8"/>
  <c r="J661" i="8"/>
  <c r="J660" i="8"/>
  <c r="F660" i="8"/>
  <c r="G660" i="8" s="1"/>
  <c r="F662" i="8" s="1"/>
  <c r="G662" i="8" s="1"/>
  <c r="J659" i="8"/>
  <c r="J658" i="8"/>
  <c r="J657" i="8"/>
  <c r="F657" i="8"/>
  <c r="G657" i="8" s="1"/>
  <c r="F659" i="8" s="1"/>
  <c r="G659" i="8" s="1"/>
  <c r="J656" i="8"/>
  <c r="J655" i="8"/>
  <c r="J654" i="8"/>
  <c r="F654" i="8"/>
  <c r="G654" i="8" s="1"/>
  <c r="F655" i="8" s="1"/>
  <c r="G655" i="8" s="1"/>
  <c r="J653" i="8"/>
  <c r="J652" i="8"/>
  <c r="J651" i="8"/>
  <c r="F651" i="8"/>
  <c r="G651" i="8" s="1"/>
  <c r="F653" i="8" s="1"/>
  <c r="G653" i="8" s="1"/>
  <c r="J650" i="8"/>
  <c r="J649" i="8"/>
  <c r="J648" i="8"/>
  <c r="F648" i="8"/>
  <c r="G648" i="8" s="1"/>
  <c r="F649" i="8" s="1"/>
  <c r="G649" i="8" s="1"/>
  <c r="J647" i="8"/>
  <c r="J646" i="8"/>
  <c r="J645" i="8"/>
  <c r="F645" i="8"/>
  <c r="G645" i="8" s="1"/>
  <c r="F647" i="8" s="1"/>
  <c r="G647" i="8" s="1"/>
  <c r="J644" i="8"/>
  <c r="J643" i="8"/>
  <c r="J642" i="8"/>
  <c r="F642" i="8"/>
  <c r="G642" i="8" s="1"/>
  <c r="F643" i="8" s="1"/>
  <c r="G643" i="8" s="1"/>
  <c r="J641" i="8"/>
  <c r="J640" i="8"/>
  <c r="J639" i="8"/>
  <c r="F639" i="8"/>
  <c r="G639" i="8" s="1"/>
  <c r="F641" i="8" s="1"/>
  <c r="G641" i="8" s="1"/>
  <c r="J638" i="8"/>
  <c r="J637" i="8"/>
  <c r="J636" i="8"/>
  <c r="F636" i="8"/>
  <c r="G636" i="8" s="1"/>
  <c r="F638" i="8" s="1"/>
  <c r="G638" i="8" s="1"/>
  <c r="J635" i="8"/>
  <c r="J634" i="8"/>
  <c r="J633" i="8"/>
  <c r="F633" i="8"/>
  <c r="G633" i="8" s="1"/>
  <c r="F635" i="8" s="1"/>
  <c r="G635" i="8" s="1"/>
  <c r="J632" i="8"/>
  <c r="J631" i="8"/>
  <c r="J630" i="8"/>
  <c r="F630" i="8"/>
  <c r="G630" i="8" s="1"/>
  <c r="F631" i="8" s="1"/>
  <c r="G631" i="8" s="1"/>
  <c r="J629" i="8"/>
  <c r="J628" i="8"/>
  <c r="J627" i="8"/>
  <c r="F627" i="8"/>
  <c r="G627" i="8" s="1"/>
  <c r="F628" i="8" s="1"/>
  <c r="G628" i="8" s="1"/>
  <c r="J626" i="8"/>
  <c r="J625" i="8"/>
  <c r="J624" i="8"/>
  <c r="F624" i="8"/>
  <c r="G624" i="8" s="1"/>
  <c r="F626" i="8" s="1"/>
  <c r="G626" i="8" s="1"/>
  <c r="J623" i="8"/>
  <c r="J622" i="8"/>
  <c r="J621" i="8"/>
  <c r="F621" i="8"/>
  <c r="G621" i="8" s="1"/>
  <c r="F622" i="8" s="1"/>
  <c r="G622" i="8" s="1"/>
  <c r="J611" i="8"/>
  <c r="J610" i="8"/>
  <c r="J609" i="8"/>
  <c r="G609" i="8"/>
  <c r="F611" i="8" s="1"/>
  <c r="G611" i="8" s="1"/>
  <c r="J608" i="8"/>
  <c r="G608" i="8"/>
  <c r="J607" i="8"/>
  <c r="G607" i="8"/>
  <c r="J606" i="8"/>
  <c r="G606" i="8"/>
  <c r="J605" i="8"/>
  <c r="J604" i="8"/>
  <c r="J603" i="8"/>
  <c r="G603" i="8"/>
  <c r="F605" i="8" s="1"/>
  <c r="G605" i="8" s="1"/>
  <c r="J602" i="8"/>
  <c r="J601" i="8"/>
  <c r="J600" i="8"/>
  <c r="F600" i="8"/>
  <c r="G600" i="8" s="1"/>
  <c r="F602" i="8" s="1"/>
  <c r="G602" i="8" s="1"/>
  <c r="J599" i="8"/>
  <c r="J598" i="8"/>
  <c r="J597" i="8"/>
  <c r="F597" i="8"/>
  <c r="G597" i="8" s="1"/>
  <c r="F599" i="8" s="1"/>
  <c r="G599" i="8" s="1"/>
  <c r="J596" i="8"/>
  <c r="J595" i="8"/>
  <c r="J594" i="8"/>
  <c r="F594" i="8"/>
  <c r="G594" i="8" s="1"/>
  <c r="F596" i="8" s="1"/>
  <c r="G596" i="8" s="1"/>
  <c r="J593" i="8"/>
  <c r="J592" i="8"/>
  <c r="J591" i="8"/>
  <c r="F591" i="8"/>
  <c r="G591" i="8" s="1"/>
  <c r="F593" i="8" s="1"/>
  <c r="G593" i="8" s="1"/>
  <c r="J590" i="8"/>
  <c r="J589" i="8"/>
  <c r="J588" i="8"/>
  <c r="F588" i="8"/>
  <c r="G588" i="8" s="1"/>
  <c r="F590" i="8" s="1"/>
  <c r="G590" i="8" s="1"/>
  <c r="J587" i="8"/>
  <c r="J586" i="8"/>
  <c r="J585" i="8"/>
  <c r="F585" i="8"/>
  <c r="G585" i="8" s="1"/>
  <c r="F587" i="8" s="1"/>
  <c r="G587" i="8" s="1"/>
  <c r="J584" i="8"/>
  <c r="J583" i="8"/>
  <c r="J582" i="8"/>
  <c r="F582" i="8"/>
  <c r="G582" i="8" s="1"/>
  <c r="F584" i="8" s="1"/>
  <c r="G584" i="8" s="1"/>
  <c r="J581" i="8"/>
  <c r="J580" i="8"/>
  <c r="J579" i="8"/>
  <c r="F579" i="8"/>
  <c r="G579" i="8" s="1"/>
  <c r="F581" i="8" s="1"/>
  <c r="G581" i="8" s="1"/>
  <c r="J578" i="8"/>
  <c r="J577" i="8"/>
  <c r="J576" i="8"/>
  <c r="F576" i="8"/>
  <c r="G576" i="8" s="1"/>
  <c r="F578" i="8" s="1"/>
  <c r="G578" i="8" s="1"/>
  <c r="J575" i="8"/>
  <c r="J574" i="8"/>
  <c r="J573" i="8"/>
  <c r="F573" i="8"/>
  <c r="G573" i="8" s="1"/>
  <c r="F575" i="8" s="1"/>
  <c r="G575" i="8" s="1"/>
  <c r="J572" i="8"/>
  <c r="J571" i="8"/>
  <c r="J570" i="8"/>
  <c r="F570" i="8"/>
  <c r="G570" i="8" s="1"/>
  <c r="F572" i="8" s="1"/>
  <c r="G572" i="8" s="1"/>
  <c r="J569" i="8"/>
  <c r="J568" i="8"/>
  <c r="J567" i="8"/>
  <c r="F567" i="8"/>
  <c r="G567" i="8" s="1"/>
  <c r="F569" i="8" s="1"/>
  <c r="G569" i="8" s="1"/>
  <c r="J566" i="8"/>
  <c r="J565" i="8"/>
  <c r="J564" i="8"/>
  <c r="F564" i="8"/>
  <c r="G564" i="8" s="1"/>
  <c r="F566" i="8" s="1"/>
  <c r="G566" i="8" s="1"/>
  <c r="J563" i="8"/>
  <c r="J562" i="8"/>
  <c r="J561" i="8"/>
  <c r="F561" i="8"/>
  <c r="G561" i="8" s="1"/>
  <c r="J551" i="8"/>
  <c r="J550" i="8"/>
  <c r="J549" i="8"/>
  <c r="G549" i="8"/>
  <c r="F550" i="8" s="1"/>
  <c r="G550" i="8" s="1"/>
  <c r="J548" i="8"/>
  <c r="G548" i="8"/>
  <c r="J547" i="8"/>
  <c r="G547" i="8"/>
  <c r="J546" i="8"/>
  <c r="G546" i="8"/>
  <c r="J545" i="8"/>
  <c r="J544" i="8"/>
  <c r="J543" i="8"/>
  <c r="G543" i="8"/>
  <c r="F544" i="8" s="1"/>
  <c r="G544" i="8" s="1"/>
  <c r="J542" i="8"/>
  <c r="J541" i="8"/>
  <c r="J540" i="8"/>
  <c r="F540" i="8"/>
  <c r="G540" i="8" s="1"/>
  <c r="F542" i="8" s="1"/>
  <c r="G542" i="8" s="1"/>
  <c r="J539" i="8"/>
  <c r="J538" i="8"/>
  <c r="J537" i="8"/>
  <c r="F537" i="8"/>
  <c r="G537" i="8" s="1"/>
  <c r="F539" i="8" s="1"/>
  <c r="G539" i="8" s="1"/>
  <c r="J536" i="8"/>
  <c r="J535" i="8"/>
  <c r="J534" i="8"/>
  <c r="F534" i="8"/>
  <c r="G534" i="8" s="1"/>
  <c r="F536" i="8" s="1"/>
  <c r="G536" i="8" s="1"/>
  <c r="J533" i="8"/>
  <c r="J532" i="8"/>
  <c r="J531" i="8"/>
  <c r="F531" i="8"/>
  <c r="G531" i="8" s="1"/>
  <c r="F533" i="8" s="1"/>
  <c r="G533" i="8" s="1"/>
  <c r="J530" i="8"/>
  <c r="J529" i="8"/>
  <c r="J528" i="8"/>
  <c r="F528" i="8"/>
  <c r="G528" i="8" s="1"/>
  <c r="F530" i="8" s="1"/>
  <c r="G530" i="8" s="1"/>
  <c r="J527" i="8"/>
  <c r="J526" i="8"/>
  <c r="J525" i="8"/>
  <c r="F525" i="8"/>
  <c r="G525" i="8" s="1"/>
  <c r="F527" i="8" s="1"/>
  <c r="G527" i="8" s="1"/>
  <c r="J524" i="8"/>
  <c r="J523" i="8"/>
  <c r="J522" i="8"/>
  <c r="F522" i="8"/>
  <c r="G522" i="8" s="1"/>
  <c r="F524" i="8" s="1"/>
  <c r="G524" i="8" s="1"/>
  <c r="J521" i="8"/>
  <c r="J520" i="8"/>
  <c r="J519" i="8"/>
  <c r="F519" i="8"/>
  <c r="G519" i="8" s="1"/>
  <c r="F521" i="8" s="1"/>
  <c r="G521" i="8" s="1"/>
  <c r="J518" i="8"/>
  <c r="J517" i="8"/>
  <c r="J516" i="8"/>
  <c r="F516" i="8"/>
  <c r="G516" i="8" s="1"/>
  <c r="F518" i="8" s="1"/>
  <c r="G518" i="8" s="1"/>
  <c r="J515" i="8"/>
  <c r="J514" i="8"/>
  <c r="J513" i="8"/>
  <c r="F513" i="8"/>
  <c r="G513" i="8" s="1"/>
  <c r="F515" i="8" s="1"/>
  <c r="G515" i="8" s="1"/>
  <c r="J512" i="8"/>
  <c r="J511" i="8"/>
  <c r="J510" i="8"/>
  <c r="F510" i="8"/>
  <c r="G510" i="8" s="1"/>
  <c r="F512" i="8" s="1"/>
  <c r="G512" i="8" s="1"/>
  <c r="J509" i="8"/>
  <c r="J508" i="8"/>
  <c r="J507" i="8"/>
  <c r="F507" i="8"/>
  <c r="G507" i="8" s="1"/>
  <c r="F509" i="8" s="1"/>
  <c r="G509" i="8" s="1"/>
  <c r="J506" i="8"/>
  <c r="J505" i="8"/>
  <c r="J504" i="8"/>
  <c r="F504" i="8"/>
  <c r="G504" i="8" s="1"/>
  <c r="F506" i="8" s="1"/>
  <c r="G506" i="8" s="1"/>
  <c r="J503" i="8"/>
  <c r="J502" i="8"/>
  <c r="J501" i="8"/>
  <c r="F501" i="8"/>
  <c r="G501" i="8" s="1"/>
  <c r="J491" i="8"/>
  <c r="J490" i="8"/>
  <c r="J489" i="8"/>
  <c r="G489" i="8"/>
  <c r="F491" i="8" s="1"/>
  <c r="G491" i="8" s="1"/>
  <c r="J488" i="8"/>
  <c r="G488" i="8"/>
  <c r="J487" i="8"/>
  <c r="G487" i="8"/>
  <c r="J486" i="8"/>
  <c r="G486" i="8"/>
  <c r="J485" i="8"/>
  <c r="J484" i="8"/>
  <c r="J483" i="8"/>
  <c r="G483" i="8"/>
  <c r="F485" i="8" s="1"/>
  <c r="G485" i="8" s="1"/>
  <c r="J482" i="8"/>
  <c r="J481" i="8"/>
  <c r="J480" i="8"/>
  <c r="F480" i="8"/>
  <c r="G480" i="8" s="1"/>
  <c r="J479" i="8"/>
  <c r="J478" i="8"/>
  <c r="J477" i="8"/>
  <c r="F477" i="8"/>
  <c r="G477" i="8" s="1"/>
  <c r="J476" i="8"/>
  <c r="J475" i="8"/>
  <c r="J474" i="8"/>
  <c r="F474" i="8"/>
  <c r="G474" i="8" s="1"/>
  <c r="J473" i="8"/>
  <c r="J472" i="8"/>
  <c r="J471" i="8"/>
  <c r="F471" i="8"/>
  <c r="G471" i="8" s="1"/>
  <c r="J470" i="8"/>
  <c r="J469" i="8"/>
  <c r="J468" i="8"/>
  <c r="F468" i="8"/>
  <c r="G468" i="8" s="1"/>
  <c r="J467" i="8"/>
  <c r="J466" i="8"/>
  <c r="J465" i="8"/>
  <c r="F465" i="8"/>
  <c r="G465" i="8" s="1"/>
  <c r="J464" i="8"/>
  <c r="J463" i="8"/>
  <c r="J462" i="8"/>
  <c r="F462" i="8"/>
  <c r="G462" i="8" s="1"/>
  <c r="J461" i="8"/>
  <c r="J460" i="8"/>
  <c r="J459" i="8"/>
  <c r="F459" i="8"/>
  <c r="G459" i="8" s="1"/>
  <c r="J458" i="8"/>
  <c r="J457" i="8"/>
  <c r="J456" i="8"/>
  <c r="F456" i="8"/>
  <c r="G456" i="8" s="1"/>
  <c r="F458" i="8" s="1"/>
  <c r="G458" i="8" s="1"/>
  <c r="J455" i="8"/>
  <c r="J454" i="8"/>
  <c r="J453" i="8"/>
  <c r="F453" i="8"/>
  <c r="G453" i="8" s="1"/>
  <c r="F455" i="8" s="1"/>
  <c r="G455" i="8" s="1"/>
  <c r="J452" i="8"/>
  <c r="J451" i="8"/>
  <c r="J450" i="8"/>
  <c r="F450" i="8"/>
  <c r="G450" i="8" s="1"/>
  <c r="F452" i="8" s="1"/>
  <c r="G452" i="8" s="1"/>
  <c r="J449" i="8"/>
  <c r="J448" i="8"/>
  <c r="J447" i="8"/>
  <c r="F447" i="8"/>
  <c r="G447" i="8" s="1"/>
  <c r="F449" i="8" s="1"/>
  <c r="G449" i="8" s="1"/>
  <c r="J446" i="8"/>
  <c r="J445" i="8"/>
  <c r="J444" i="8"/>
  <c r="F444" i="8"/>
  <c r="G444" i="8" s="1"/>
  <c r="F446" i="8" s="1"/>
  <c r="G446" i="8" s="1"/>
  <c r="J443" i="8"/>
  <c r="J442" i="8"/>
  <c r="J441" i="8"/>
  <c r="F441" i="8"/>
  <c r="G441" i="8" s="1"/>
  <c r="F443" i="8" s="1"/>
  <c r="G443" i="8" s="1"/>
  <c r="J431" i="8"/>
  <c r="J430" i="8"/>
  <c r="J429" i="8"/>
  <c r="G429" i="8"/>
  <c r="F430" i="8" s="1"/>
  <c r="G430" i="8" s="1"/>
  <c r="J428" i="8"/>
  <c r="G428" i="8"/>
  <c r="J427" i="8"/>
  <c r="G427" i="8"/>
  <c r="J426" i="8"/>
  <c r="G426" i="8"/>
  <c r="J425" i="8"/>
  <c r="J424" i="8"/>
  <c r="J423" i="8"/>
  <c r="G423" i="8"/>
  <c r="F425" i="8" s="1"/>
  <c r="G425" i="8" s="1"/>
  <c r="J422" i="8"/>
  <c r="J421" i="8"/>
  <c r="J420" i="8"/>
  <c r="F420" i="8"/>
  <c r="G420" i="8" s="1"/>
  <c r="F422" i="8" s="1"/>
  <c r="G422" i="8" s="1"/>
  <c r="J419" i="8"/>
  <c r="J418" i="8"/>
  <c r="J417" i="8"/>
  <c r="F417" i="8"/>
  <c r="G417" i="8" s="1"/>
  <c r="F419" i="8" s="1"/>
  <c r="G419" i="8" s="1"/>
  <c r="J416" i="8"/>
  <c r="J415" i="8"/>
  <c r="J414" i="8"/>
  <c r="F414" i="8"/>
  <c r="G414" i="8" s="1"/>
  <c r="F416" i="8" s="1"/>
  <c r="G416" i="8" s="1"/>
  <c r="J413" i="8"/>
  <c r="J412" i="8"/>
  <c r="J411" i="8"/>
  <c r="F411" i="8"/>
  <c r="G411" i="8" s="1"/>
  <c r="F413" i="8" s="1"/>
  <c r="G413" i="8" s="1"/>
  <c r="J410" i="8"/>
  <c r="J409" i="8"/>
  <c r="J408" i="8"/>
  <c r="F408" i="8"/>
  <c r="G408" i="8" s="1"/>
  <c r="F410" i="8" s="1"/>
  <c r="G410" i="8" s="1"/>
  <c r="J407" i="8"/>
  <c r="J406" i="8"/>
  <c r="J405" i="8"/>
  <c r="F405" i="8"/>
  <c r="G405" i="8" s="1"/>
  <c r="F407" i="8" s="1"/>
  <c r="G407" i="8" s="1"/>
  <c r="J404" i="8"/>
  <c r="J403" i="8"/>
  <c r="J402" i="8"/>
  <c r="F402" i="8"/>
  <c r="G402" i="8" s="1"/>
  <c r="F404" i="8" s="1"/>
  <c r="G404" i="8" s="1"/>
  <c r="J401" i="8"/>
  <c r="J400" i="8"/>
  <c r="J399" i="8"/>
  <c r="F399" i="8"/>
  <c r="G399" i="8" s="1"/>
  <c r="F401" i="8" s="1"/>
  <c r="G401" i="8" s="1"/>
  <c r="J398" i="8"/>
  <c r="J397" i="8"/>
  <c r="J396" i="8"/>
  <c r="F396" i="8"/>
  <c r="G396" i="8" s="1"/>
  <c r="F398" i="8" s="1"/>
  <c r="G398" i="8" s="1"/>
  <c r="J395" i="8"/>
  <c r="J394" i="8"/>
  <c r="J393" i="8"/>
  <c r="F393" i="8"/>
  <c r="G393" i="8" s="1"/>
  <c r="F395" i="8" s="1"/>
  <c r="G395" i="8" s="1"/>
  <c r="J392" i="8"/>
  <c r="J391" i="8"/>
  <c r="J390" i="8"/>
  <c r="F390" i="8"/>
  <c r="G390" i="8" s="1"/>
  <c r="F392" i="8" s="1"/>
  <c r="G392" i="8" s="1"/>
  <c r="J389" i="8"/>
  <c r="J388" i="8"/>
  <c r="J387" i="8"/>
  <c r="F387" i="8"/>
  <c r="G387" i="8" s="1"/>
  <c r="F389" i="8" s="1"/>
  <c r="G389" i="8" s="1"/>
  <c r="J386" i="8"/>
  <c r="J385" i="8"/>
  <c r="J384" i="8"/>
  <c r="F384" i="8"/>
  <c r="G384" i="8" s="1"/>
  <c r="F386" i="8" s="1"/>
  <c r="G386" i="8" s="1"/>
  <c r="J383" i="8"/>
  <c r="J382" i="8"/>
  <c r="J381" i="8"/>
  <c r="F381" i="8"/>
  <c r="G381" i="8" s="1"/>
  <c r="F383" i="8" s="1"/>
  <c r="G383" i="8" s="1"/>
  <c r="J371" i="8"/>
  <c r="J370" i="8"/>
  <c r="J369" i="8"/>
  <c r="G369" i="8"/>
  <c r="F370" i="8" s="1"/>
  <c r="G370" i="8" s="1"/>
  <c r="J368" i="8"/>
  <c r="G368" i="8"/>
  <c r="J367" i="8"/>
  <c r="G367" i="8"/>
  <c r="J366" i="8"/>
  <c r="G366" i="8"/>
  <c r="J365" i="8"/>
  <c r="J364" i="8"/>
  <c r="J363" i="8"/>
  <c r="G363" i="8"/>
  <c r="F364" i="8" s="1"/>
  <c r="G364" i="8" s="1"/>
  <c r="J362" i="8"/>
  <c r="J361" i="8"/>
  <c r="J360" i="8"/>
  <c r="F360" i="8"/>
  <c r="G360" i="8" s="1"/>
  <c r="J359" i="8"/>
  <c r="J358" i="8"/>
  <c r="J357" i="8"/>
  <c r="F357" i="8"/>
  <c r="G357" i="8" s="1"/>
  <c r="J356" i="8"/>
  <c r="J355" i="8"/>
  <c r="J354" i="8"/>
  <c r="F354" i="8"/>
  <c r="G354" i="8" s="1"/>
  <c r="J353" i="8"/>
  <c r="J352" i="8"/>
  <c r="J351" i="8"/>
  <c r="F351" i="8"/>
  <c r="G351" i="8" s="1"/>
  <c r="J350" i="8"/>
  <c r="J349" i="8"/>
  <c r="J348" i="8"/>
  <c r="F348" i="8"/>
  <c r="G348" i="8" s="1"/>
  <c r="J347" i="8"/>
  <c r="J346" i="8"/>
  <c r="J345" i="8"/>
  <c r="F345" i="8"/>
  <c r="G345" i="8" s="1"/>
  <c r="J344" i="8"/>
  <c r="J343" i="8"/>
  <c r="J342" i="8"/>
  <c r="F342" i="8"/>
  <c r="G342" i="8" s="1"/>
  <c r="J341" i="8"/>
  <c r="J340" i="8"/>
  <c r="J339" i="8"/>
  <c r="F339" i="8"/>
  <c r="G339" i="8" s="1"/>
  <c r="J338" i="8"/>
  <c r="J337" i="8"/>
  <c r="J336" i="8"/>
  <c r="F336" i="8"/>
  <c r="G336" i="8" s="1"/>
  <c r="J335" i="8"/>
  <c r="J334" i="8"/>
  <c r="J333" i="8"/>
  <c r="F333" i="8"/>
  <c r="G333" i="8" s="1"/>
  <c r="J332" i="8"/>
  <c r="J331" i="8"/>
  <c r="J330" i="8"/>
  <c r="F330" i="8"/>
  <c r="G330" i="8" s="1"/>
  <c r="J329" i="8"/>
  <c r="J328" i="8"/>
  <c r="J327" i="8"/>
  <c r="F327" i="8"/>
  <c r="G327" i="8" s="1"/>
  <c r="J326" i="8"/>
  <c r="J325" i="8"/>
  <c r="J324" i="8"/>
  <c r="F324" i="8"/>
  <c r="G324" i="8" s="1"/>
  <c r="J323" i="8"/>
  <c r="J322" i="8"/>
  <c r="J321" i="8"/>
  <c r="F321" i="8"/>
  <c r="G321" i="8" s="1"/>
  <c r="J309" i="8"/>
  <c r="J308" i="8"/>
  <c r="J307" i="8"/>
  <c r="G307" i="8"/>
  <c r="F308" i="8" s="1"/>
  <c r="G308" i="8" s="1"/>
  <c r="J306" i="8"/>
  <c r="G306" i="8"/>
  <c r="J305" i="8"/>
  <c r="G305" i="8"/>
  <c r="J304" i="8"/>
  <c r="G304" i="8"/>
  <c r="J303" i="8"/>
  <c r="J302" i="8"/>
  <c r="J301" i="8"/>
  <c r="G301" i="8"/>
  <c r="F302" i="8" s="1"/>
  <c r="G302" i="8" s="1"/>
  <c r="J300" i="8"/>
  <c r="J299" i="8"/>
  <c r="J298" i="8"/>
  <c r="F298" i="8"/>
  <c r="G298" i="8" s="1"/>
  <c r="J297" i="8"/>
  <c r="J296" i="8"/>
  <c r="J295" i="8"/>
  <c r="F295" i="8"/>
  <c r="G295" i="8" s="1"/>
  <c r="J294" i="8"/>
  <c r="J293" i="8"/>
  <c r="J292" i="8"/>
  <c r="F292" i="8"/>
  <c r="G292" i="8" s="1"/>
  <c r="J291" i="8"/>
  <c r="J290" i="8"/>
  <c r="J289" i="8"/>
  <c r="F289" i="8"/>
  <c r="G289" i="8" s="1"/>
  <c r="J288" i="8"/>
  <c r="J287" i="8"/>
  <c r="J286" i="8"/>
  <c r="F286" i="8"/>
  <c r="G286" i="8" s="1"/>
  <c r="J285" i="8"/>
  <c r="J284" i="8"/>
  <c r="J283" i="8"/>
  <c r="F283" i="8"/>
  <c r="G283" i="8" s="1"/>
  <c r="J282" i="8"/>
  <c r="J281" i="8"/>
  <c r="J280" i="8"/>
  <c r="F280" i="8"/>
  <c r="G280" i="8" s="1"/>
  <c r="J279" i="8"/>
  <c r="J278" i="8"/>
  <c r="J277" i="8"/>
  <c r="F277" i="8"/>
  <c r="G277" i="8" s="1"/>
  <c r="J276" i="8"/>
  <c r="J275" i="8"/>
  <c r="J274" i="8"/>
  <c r="F274" i="8"/>
  <c r="G274" i="8" s="1"/>
  <c r="J273" i="8"/>
  <c r="J272" i="8"/>
  <c r="J271" i="8"/>
  <c r="F271" i="8"/>
  <c r="G271" i="8" s="1"/>
  <c r="J270" i="8"/>
  <c r="J269" i="8"/>
  <c r="J268" i="8"/>
  <c r="F268" i="8"/>
  <c r="G268" i="8" s="1"/>
  <c r="J267" i="8"/>
  <c r="J266" i="8"/>
  <c r="J265" i="8"/>
  <c r="F265" i="8"/>
  <c r="G265" i="8" s="1"/>
  <c r="J264" i="8"/>
  <c r="J263" i="8"/>
  <c r="J262" i="8"/>
  <c r="F262" i="8"/>
  <c r="G262" i="8" s="1"/>
  <c r="J261" i="8"/>
  <c r="J260" i="8"/>
  <c r="J259" i="8"/>
  <c r="F259" i="8"/>
  <c r="G259" i="8" s="1"/>
  <c r="J249" i="8"/>
  <c r="J248" i="8"/>
  <c r="J247" i="8"/>
  <c r="G247" i="8"/>
  <c r="F249" i="8" s="1"/>
  <c r="G249" i="8" s="1"/>
  <c r="J246" i="8"/>
  <c r="G246" i="8"/>
  <c r="J245" i="8"/>
  <c r="G245" i="8"/>
  <c r="J244" i="8"/>
  <c r="G244" i="8"/>
  <c r="J243" i="8"/>
  <c r="J242" i="8"/>
  <c r="J241" i="8"/>
  <c r="G241" i="8"/>
  <c r="F243" i="8" s="1"/>
  <c r="G243" i="8" s="1"/>
  <c r="J240" i="8"/>
  <c r="J239" i="8"/>
  <c r="J238" i="8"/>
  <c r="F238" i="8"/>
  <c r="G238" i="8" s="1"/>
  <c r="J237" i="8"/>
  <c r="J236" i="8"/>
  <c r="J235" i="8"/>
  <c r="F235" i="8"/>
  <c r="G235" i="8" s="1"/>
  <c r="J234" i="8"/>
  <c r="J233" i="8"/>
  <c r="J232" i="8"/>
  <c r="F232" i="8"/>
  <c r="G232" i="8" s="1"/>
  <c r="J231" i="8"/>
  <c r="J230" i="8"/>
  <c r="J229" i="8"/>
  <c r="F229" i="8"/>
  <c r="G229" i="8" s="1"/>
  <c r="J228" i="8"/>
  <c r="J227" i="8"/>
  <c r="J226" i="8"/>
  <c r="F226" i="8"/>
  <c r="G226" i="8" s="1"/>
  <c r="J225" i="8"/>
  <c r="J224" i="8"/>
  <c r="J223" i="8"/>
  <c r="F223" i="8"/>
  <c r="G223" i="8" s="1"/>
  <c r="J222" i="8"/>
  <c r="J221" i="8"/>
  <c r="J220" i="8"/>
  <c r="F220" i="8"/>
  <c r="G220" i="8" s="1"/>
  <c r="J219" i="8"/>
  <c r="J218" i="8"/>
  <c r="J217" i="8"/>
  <c r="F217" i="8"/>
  <c r="G217" i="8" s="1"/>
  <c r="J216" i="8"/>
  <c r="J215" i="8"/>
  <c r="J214" i="8"/>
  <c r="F214" i="8"/>
  <c r="G214" i="8" s="1"/>
  <c r="J213" i="8"/>
  <c r="J212" i="8"/>
  <c r="J211" i="8"/>
  <c r="F211" i="8"/>
  <c r="G211" i="8" s="1"/>
  <c r="J210" i="8"/>
  <c r="J209" i="8"/>
  <c r="J208" i="8"/>
  <c r="F208" i="8"/>
  <c r="G208" i="8" s="1"/>
  <c r="J207" i="8"/>
  <c r="J206" i="8"/>
  <c r="J205" i="8"/>
  <c r="F205" i="8"/>
  <c r="G205" i="8" s="1"/>
  <c r="J204" i="8"/>
  <c r="J203" i="8"/>
  <c r="J202" i="8"/>
  <c r="F202" i="8"/>
  <c r="G202" i="8" s="1"/>
  <c r="J201" i="8"/>
  <c r="J200" i="8"/>
  <c r="J199" i="8"/>
  <c r="F199" i="8"/>
  <c r="G199" i="8" s="1"/>
  <c r="J189" i="8"/>
  <c r="J188" i="8"/>
  <c r="J187" i="8"/>
  <c r="G187" i="8"/>
  <c r="F188" i="8" s="1"/>
  <c r="G188" i="8" s="1"/>
  <c r="J186" i="8"/>
  <c r="G186" i="8"/>
  <c r="J185" i="8"/>
  <c r="G185" i="8"/>
  <c r="J184" i="8"/>
  <c r="G184" i="8"/>
  <c r="J183" i="8"/>
  <c r="J182" i="8"/>
  <c r="J181" i="8"/>
  <c r="G181" i="8"/>
  <c r="F182" i="8" s="1"/>
  <c r="G182" i="8" s="1"/>
  <c r="J180" i="8"/>
  <c r="J179" i="8"/>
  <c r="J178" i="8"/>
  <c r="F178" i="8"/>
  <c r="G178" i="8" s="1"/>
  <c r="F180" i="8" s="1"/>
  <c r="G180" i="8" s="1"/>
  <c r="J177" i="8"/>
  <c r="J176" i="8"/>
  <c r="J175" i="8"/>
  <c r="F175" i="8"/>
  <c r="G175" i="8" s="1"/>
  <c r="F177" i="8" s="1"/>
  <c r="G177" i="8" s="1"/>
  <c r="J174" i="8"/>
  <c r="J173" i="8"/>
  <c r="J172" i="8"/>
  <c r="F172" i="8"/>
  <c r="G172" i="8" s="1"/>
  <c r="F174" i="8" s="1"/>
  <c r="G174" i="8" s="1"/>
  <c r="J171" i="8"/>
  <c r="J170" i="8"/>
  <c r="J169" i="8"/>
  <c r="F169" i="8"/>
  <c r="G169" i="8" s="1"/>
  <c r="F171" i="8" s="1"/>
  <c r="G171" i="8" s="1"/>
  <c r="J168" i="8"/>
  <c r="J167" i="8"/>
  <c r="J166" i="8"/>
  <c r="F166" i="8"/>
  <c r="G166" i="8" s="1"/>
  <c r="F168" i="8" s="1"/>
  <c r="G168" i="8" s="1"/>
  <c r="J165" i="8"/>
  <c r="J164" i="8"/>
  <c r="J163" i="8"/>
  <c r="F163" i="8"/>
  <c r="G163" i="8" s="1"/>
  <c r="F165" i="8" s="1"/>
  <c r="G165" i="8" s="1"/>
  <c r="J162" i="8"/>
  <c r="J161" i="8"/>
  <c r="J160" i="8"/>
  <c r="F160" i="8"/>
  <c r="G160" i="8" s="1"/>
  <c r="F162" i="8" s="1"/>
  <c r="G162" i="8" s="1"/>
  <c r="J159" i="8"/>
  <c r="J158" i="8"/>
  <c r="J157" i="8"/>
  <c r="F157" i="8"/>
  <c r="G157" i="8" s="1"/>
  <c r="F159" i="8" s="1"/>
  <c r="G159" i="8" s="1"/>
  <c r="J156" i="8"/>
  <c r="J155" i="8"/>
  <c r="J154" i="8"/>
  <c r="F154" i="8"/>
  <c r="G154" i="8" s="1"/>
  <c r="F156" i="8" s="1"/>
  <c r="G156" i="8" s="1"/>
  <c r="J153" i="8"/>
  <c r="J152" i="8"/>
  <c r="J151" i="8"/>
  <c r="F151" i="8"/>
  <c r="G151" i="8" s="1"/>
  <c r="F153" i="8" s="1"/>
  <c r="G153" i="8" s="1"/>
  <c r="J150" i="8"/>
  <c r="J149" i="8"/>
  <c r="J148" i="8"/>
  <c r="F148" i="8"/>
  <c r="G148" i="8" s="1"/>
  <c r="F150" i="8" s="1"/>
  <c r="G150" i="8" s="1"/>
  <c r="J147" i="8"/>
  <c r="J146" i="8"/>
  <c r="J145" i="8"/>
  <c r="F145" i="8"/>
  <c r="G145" i="8" s="1"/>
  <c r="F147" i="8" s="1"/>
  <c r="G147" i="8" s="1"/>
  <c r="J144" i="8"/>
  <c r="J143" i="8"/>
  <c r="J142" i="8"/>
  <c r="F142" i="8"/>
  <c r="G142" i="8" s="1"/>
  <c r="F144" i="8" s="1"/>
  <c r="G144" i="8" s="1"/>
  <c r="J141" i="8"/>
  <c r="J140" i="8"/>
  <c r="J139" i="8"/>
  <c r="F139" i="8"/>
  <c r="G139"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P60" i="43" l="1"/>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67" i="9"/>
  <c r="D86" i="9"/>
  <c r="D143" i="9"/>
  <c r="D200" i="9"/>
  <c r="D219" i="9"/>
  <c r="D96" i="43"/>
  <c r="D40" i="42"/>
  <c r="D160" i="42"/>
  <c r="D70" i="42"/>
  <c r="D41" i="40"/>
  <c r="D26" i="12"/>
  <c r="D52" i="12"/>
  <c r="D81" i="12"/>
  <c r="D149" i="12"/>
  <c r="D174" i="12"/>
  <c r="D201" i="12"/>
  <c r="D345" i="12"/>
  <c r="D111" i="12"/>
  <c r="D213" i="12"/>
  <c r="D301" i="12"/>
  <c r="D181" i="9"/>
  <c r="D105" i="9"/>
  <c r="D29" i="9"/>
  <c r="D48" i="9"/>
  <c r="D162" i="9"/>
  <c r="F248" i="8"/>
  <c r="G248" i="8" s="1"/>
  <c r="F242" i="8"/>
  <c r="G242" i="8" s="1"/>
  <c r="F121" i="8"/>
  <c r="G121" i="8" s="1"/>
  <c r="F127" i="8"/>
  <c r="G127" i="8" s="1"/>
  <c r="F183" i="8"/>
  <c r="G183" i="8" s="1"/>
  <c r="F189" i="8"/>
  <c r="G189" i="8" s="1"/>
  <c r="F303" i="8"/>
  <c r="G303" i="8" s="1"/>
  <c r="F309" i="8"/>
  <c r="G309" i="8" s="1"/>
  <c r="F365" i="8"/>
  <c r="G365" i="8" s="1"/>
  <c r="F371" i="8"/>
  <c r="G371" i="8" s="1"/>
  <c r="F431" i="8"/>
  <c r="G431" i="8" s="1"/>
  <c r="F484" i="8"/>
  <c r="G484" i="8" s="1"/>
  <c r="F490" i="8"/>
  <c r="G490" i="8" s="1"/>
  <c r="F545" i="8"/>
  <c r="G545" i="8" s="1"/>
  <c r="F551" i="8"/>
  <c r="G551" i="8" s="1"/>
  <c r="F604" i="8"/>
  <c r="G604" i="8" s="1"/>
  <c r="F610" i="8"/>
  <c r="G610" i="8" s="1"/>
  <c r="F724" i="8"/>
  <c r="G724" i="8" s="1"/>
  <c r="F730" i="8"/>
  <c r="G730" i="8" s="1"/>
  <c r="F785" i="8"/>
  <c r="G785" i="8" s="1"/>
  <c r="F791" i="8"/>
  <c r="G791" i="8" s="1"/>
  <c r="F844" i="8"/>
  <c r="G844" i="8" s="1"/>
  <c r="F850" i="8"/>
  <c r="G850" i="8" s="1"/>
  <c r="F625" i="8"/>
  <c r="G625" i="8" s="1"/>
  <c r="F661" i="8"/>
  <c r="G661" i="8" s="1"/>
  <c r="F634" i="8"/>
  <c r="G634" i="8" s="1"/>
  <c r="D105" i="7"/>
  <c r="D33" i="10"/>
  <c r="D56" i="10"/>
  <c r="D148" i="10"/>
  <c r="D240" i="10"/>
  <c r="D263" i="10"/>
  <c r="D102" i="10"/>
  <c r="D194" i="10"/>
  <c r="F652" i="8"/>
  <c r="G652" i="8" s="1"/>
  <c r="F688" i="8"/>
  <c r="G688" i="8" s="1"/>
  <c r="F640" i="8"/>
  <c r="G640" i="8" s="1"/>
  <c r="F637" i="8"/>
  <c r="G637" i="8" s="1"/>
  <c r="F646" i="8"/>
  <c r="G646" i="8" s="1"/>
  <c r="F629" i="8"/>
  <c r="G629" i="8" s="1"/>
  <c r="F650" i="8"/>
  <c r="G650" i="8" s="1"/>
  <c r="F658" i="8"/>
  <c r="G658"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187" i="12"/>
  <c r="D162" i="12"/>
  <c r="D39" i="12"/>
  <c r="D67" i="12"/>
  <c r="D124" i="12"/>
  <c r="D95" i="12"/>
  <c r="D137" i="12"/>
  <c r="D257" i="12"/>
  <c r="D217" i="10"/>
  <c r="D171" i="10"/>
  <c r="D125" i="10"/>
  <c r="D79" i="10"/>
  <c r="F644" i="8"/>
  <c r="G644" i="8" s="1"/>
  <c r="F656" i="8"/>
  <c r="G656" i="8" s="1"/>
  <c r="F686" i="8"/>
  <c r="G686" i="8" s="1"/>
  <c r="F692" i="8"/>
  <c r="G692" i="8" s="1"/>
  <c r="F691" i="8"/>
  <c r="G691" i="8" s="1"/>
  <c r="F698" i="8"/>
  <c r="G698" i="8" s="1"/>
  <c r="F697" i="8"/>
  <c r="G697" i="8" s="1"/>
  <c r="F632" i="8"/>
  <c r="G632" i="8" s="1"/>
  <c r="F623" i="8"/>
  <c r="G623" i="8" s="1"/>
  <c r="F665" i="8"/>
  <c r="G665" i="8" s="1"/>
  <c r="F664" i="8"/>
  <c r="G664" i="8" s="1"/>
  <c r="F743" i="8"/>
  <c r="G743" i="8" s="1"/>
  <c r="F742" i="8"/>
  <c r="G742" i="8" s="1"/>
  <c r="F671" i="8"/>
  <c r="G671" i="8" s="1"/>
  <c r="F670" i="8"/>
  <c r="G670" i="8" s="1"/>
  <c r="F683" i="8"/>
  <c r="G683" i="8" s="1"/>
  <c r="F695" i="8"/>
  <c r="G695" i="8" s="1"/>
  <c r="F694" i="8"/>
  <c r="G694" i="8" s="1"/>
  <c r="F803" i="8"/>
  <c r="G803" i="8" s="1"/>
  <c r="F802" i="8"/>
  <c r="G802" i="8" s="1"/>
  <c r="F704" i="8"/>
  <c r="G704" i="8" s="1"/>
  <c r="F703" i="8"/>
  <c r="G703" i="8" s="1"/>
  <c r="F710" i="8"/>
  <c r="G710" i="8" s="1"/>
  <c r="F709" i="8"/>
  <c r="G709" i="8" s="1"/>
  <c r="F716" i="8"/>
  <c r="G716" i="8" s="1"/>
  <c r="F715" i="8"/>
  <c r="G715" i="8" s="1"/>
  <c r="F722" i="8"/>
  <c r="G722" i="8" s="1"/>
  <c r="F721" i="8"/>
  <c r="G721" i="8" s="1"/>
  <c r="F746" i="8"/>
  <c r="G746" i="8" s="1"/>
  <c r="F745" i="8"/>
  <c r="G745" i="8" s="1"/>
  <c r="F752" i="8"/>
  <c r="G752" i="8" s="1"/>
  <c r="F751" i="8"/>
  <c r="G751" i="8" s="1"/>
  <c r="F758" i="8"/>
  <c r="G758" i="8" s="1"/>
  <c r="F757" i="8"/>
  <c r="G757" i="8" s="1"/>
  <c r="F764" i="8"/>
  <c r="G764" i="8" s="1"/>
  <c r="F763" i="8"/>
  <c r="G763" i="8" s="1"/>
  <c r="F770" i="8"/>
  <c r="G770" i="8" s="1"/>
  <c r="F769" i="8"/>
  <c r="G769" i="8" s="1"/>
  <c r="F776" i="8"/>
  <c r="G776" i="8" s="1"/>
  <c r="F775" i="8"/>
  <c r="G775" i="8" s="1"/>
  <c r="F782" i="8"/>
  <c r="G782" i="8" s="1"/>
  <c r="F781" i="8"/>
  <c r="G781" i="8" s="1"/>
  <c r="F806" i="8"/>
  <c r="G806" i="8" s="1"/>
  <c r="F805" i="8"/>
  <c r="G805" i="8" s="1"/>
  <c r="F812" i="8"/>
  <c r="G812" i="8" s="1"/>
  <c r="F811" i="8"/>
  <c r="G811" i="8" s="1"/>
  <c r="F818" i="8"/>
  <c r="G818" i="8" s="1"/>
  <c r="F817" i="8"/>
  <c r="G817" i="8" s="1"/>
  <c r="F824" i="8"/>
  <c r="G824" i="8" s="1"/>
  <c r="F823" i="8"/>
  <c r="G823" i="8" s="1"/>
  <c r="F830" i="8"/>
  <c r="G830" i="8" s="1"/>
  <c r="F829" i="8"/>
  <c r="G829" i="8" s="1"/>
  <c r="F836" i="8"/>
  <c r="G836" i="8" s="1"/>
  <c r="F835" i="8"/>
  <c r="G835" i="8" s="1"/>
  <c r="F842" i="8"/>
  <c r="G842" i="8" s="1"/>
  <c r="F841" i="8"/>
  <c r="G841" i="8" s="1"/>
  <c r="F701" i="8"/>
  <c r="G701" i="8" s="1"/>
  <c r="F700" i="8"/>
  <c r="G700" i="8" s="1"/>
  <c r="F713" i="8"/>
  <c r="G713" i="8" s="1"/>
  <c r="F712" i="8"/>
  <c r="G712" i="8" s="1"/>
  <c r="F749" i="8"/>
  <c r="G749" i="8" s="1"/>
  <c r="F748" i="8"/>
  <c r="G748" i="8" s="1"/>
  <c r="F755" i="8"/>
  <c r="G755" i="8" s="1"/>
  <c r="F754" i="8"/>
  <c r="G754" i="8" s="1"/>
  <c r="F761" i="8"/>
  <c r="G761" i="8" s="1"/>
  <c r="F760" i="8"/>
  <c r="G760" i="8" s="1"/>
  <c r="F767" i="8"/>
  <c r="G767" i="8" s="1"/>
  <c r="F766" i="8"/>
  <c r="G766" i="8" s="1"/>
  <c r="F773" i="8"/>
  <c r="G773" i="8" s="1"/>
  <c r="F772" i="8"/>
  <c r="G772" i="8" s="1"/>
  <c r="F779" i="8"/>
  <c r="G779" i="8" s="1"/>
  <c r="F778" i="8"/>
  <c r="G778" i="8" s="1"/>
  <c r="F809" i="8"/>
  <c r="G809" i="8" s="1"/>
  <c r="F808" i="8"/>
  <c r="G808" i="8" s="1"/>
  <c r="F815" i="8"/>
  <c r="G815" i="8" s="1"/>
  <c r="F814" i="8"/>
  <c r="G814" i="8" s="1"/>
  <c r="F821" i="8"/>
  <c r="G821" i="8" s="1"/>
  <c r="F820" i="8"/>
  <c r="G820" i="8" s="1"/>
  <c r="F827" i="8"/>
  <c r="G827" i="8" s="1"/>
  <c r="F826" i="8"/>
  <c r="G826" i="8" s="1"/>
  <c r="F833" i="8"/>
  <c r="G833" i="8" s="1"/>
  <c r="F832" i="8"/>
  <c r="G832" i="8" s="1"/>
  <c r="F839" i="8"/>
  <c r="G839" i="8" s="1"/>
  <c r="F838" i="8"/>
  <c r="G838" i="8" s="1"/>
  <c r="F707" i="8"/>
  <c r="G707" i="8" s="1"/>
  <c r="F706" i="8"/>
  <c r="G706" i="8" s="1"/>
  <c r="F719" i="8"/>
  <c r="G719" i="8" s="1"/>
  <c r="F718" i="8"/>
  <c r="G718" i="8" s="1"/>
  <c r="F464" i="8"/>
  <c r="G464" i="8" s="1"/>
  <c r="F463" i="8"/>
  <c r="G463" i="8" s="1"/>
  <c r="F470" i="8"/>
  <c r="G470" i="8" s="1"/>
  <c r="F469" i="8"/>
  <c r="G469" i="8" s="1"/>
  <c r="F476" i="8"/>
  <c r="G476" i="8" s="1"/>
  <c r="F475" i="8"/>
  <c r="G475" i="8" s="1"/>
  <c r="F482" i="8"/>
  <c r="G482" i="8" s="1"/>
  <c r="F481" i="8"/>
  <c r="G481" i="8" s="1"/>
  <c r="F424" i="8"/>
  <c r="G424" i="8" s="1"/>
  <c r="F382" i="8"/>
  <c r="G382" i="8" s="1"/>
  <c r="F385" i="8"/>
  <c r="G385" i="8" s="1"/>
  <c r="F388" i="8"/>
  <c r="G388" i="8" s="1"/>
  <c r="F391" i="8"/>
  <c r="G391" i="8" s="1"/>
  <c r="F394" i="8"/>
  <c r="G394" i="8" s="1"/>
  <c r="F397" i="8"/>
  <c r="G397" i="8" s="1"/>
  <c r="F400" i="8"/>
  <c r="G400" i="8" s="1"/>
  <c r="F403" i="8"/>
  <c r="G403" i="8" s="1"/>
  <c r="F406" i="8"/>
  <c r="G406" i="8" s="1"/>
  <c r="F409" i="8"/>
  <c r="G409" i="8" s="1"/>
  <c r="F412" i="8"/>
  <c r="G412" i="8" s="1"/>
  <c r="F415" i="8"/>
  <c r="G415" i="8" s="1"/>
  <c r="F418" i="8"/>
  <c r="G418" i="8" s="1"/>
  <c r="F421" i="8"/>
  <c r="G421" i="8" s="1"/>
  <c r="F442" i="8"/>
  <c r="G442" i="8" s="1"/>
  <c r="F445" i="8"/>
  <c r="G445" i="8" s="1"/>
  <c r="F448" i="8"/>
  <c r="G448" i="8" s="1"/>
  <c r="F451" i="8"/>
  <c r="G451" i="8" s="1"/>
  <c r="F454" i="8"/>
  <c r="G454" i="8" s="1"/>
  <c r="F457" i="8"/>
  <c r="G457" i="8" s="1"/>
  <c r="F461" i="8"/>
  <c r="G461" i="8" s="1"/>
  <c r="F460" i="8"/>
  <c r="G460" i="8" s="1"/>
  <c r="F467" i="8"/>
  <c r="G467" i="8" s="1"/>
  <c r="F466" i="8"/>
  <c r="G466" i="8" s="1"/>
  <c r="F473" i="8"/>
  <c r="G473" i="8" s="1"/>
  <c r="F472" i="8"/>
  <c r="G472" i="8" s="1"/>
  <c r="F479" i="8"/>
  <c r="G479" i="8" s="1"/>
  <c r="F478" i="8"/>
  <c r="G478" i="8" s="1"/>
  <c r="F503" i="8"/>
  <c r="G503" i="8" s="1"/>
  <c r="F502" i="8"/>
  <c r="G502" i="8" s="1"/>
  <c r="F563" i="8"/>
  <c r="G563" i="8" s="1"/>
  <c r="F562" i="8"/>
  <c r="G562" i="8" s="1"/>
  <c r="F505" i="8"/>
  <c r="G505" i="8" s="1"/>
  <c r="F508" i="8"/>
  <c r="G508" i="8" s="1"/>
  <c r="F511" i="8"/>
  <c r="G511" i="8" s="1"/>
  <c r="F514" i="8"/>
  <c r="G514" i="8" s="1"/>
  <c r="F517" i="8"/>
  <c r="G517" i="8" s="1"/>
  <c r="F520" i="8"/>
  <c r="G520" i="8" s="1"/>
  <c r="F523" i="8"/>
  <c r="G523" i="8" s="1"/>
  <c r="F526" i="8"/>
  <c r="G526" i="8" s="1"/>
  <c r="F529" i="8"/>
  <c r="G529" i="8" s="1"/>
  <c r="F532" i="8"/>
  <c r="G532" i="8" s="1"/>
  <c r="F535" i="8"/>
  <c r="G535" i="8" s="1"/>
  <c r="F538" i="8"/>
  <c r="G538" i="8" s="1"/>
  <c r="F541" i="8"/>
  <c r="G541" i="8" s="1"/>
  <c r="F565" i="8"/>
  <c r="G565" i="8" s="1"/>
  <c r="F568" i="8"/>
  <c r="G568" i="8" s="1"/>
  <c r="F571" i="8"/>
  <c r="G571" i="8" s="1"/>
  <c r="F574" i="8"/>
  <c r="G574" i="8" s="1"/>
  <c r="F577" i="8"/>
  <c r="G577" i="8" s="1"/>
  <c r="F580" i="8"/>
  <c r="G580" i="8" s="1"/>
  <c r="F583" i="8"/>
  <c r="G583" i="8" s="1"/>
  <c r="F586" i="8"/>
  <c r="G586" i="8" s="1"/>
  <c r="F589" i="8"/>
  <c r="G589" i="8" s="1"/>
  <c r="F592" i="8"/>
  <c r="G592" i="8" s="1"/>
  <c r="F595" i="8"/>
  <c r="G595" i="8" s="1"/>
  <c r="F598" i="8"/>
  <c r="G598" i="8" s="1"/>
  <c r="F601" i="8"/>
  <c r="G601" i="8" s="1"/>
  <c r="F207" i="8"/>
  <c r="G207" i="8" s="1"/>
  <c r="F206" i="8"/>
  <c r="G206" i="8" s="1"/>
  <c r="F213" i="8"/>
  <c r="G213" i="8" s="1"/>
  <c r="F212" i="8"/>
  <c r="G212" i="8" s="1"/>
  <c r="F225" i="8"/>
  <c r="G225" i="8" s="1"/>
  <c r="F224" i="8"/>
  <c r="G224" i="8" s="1"/>
  <c r="F231" i="8"/>
  <c r="G231" i="8" s="1"/>
  <c r="F230" i="8"/>
  <c r="G230" i="8" s="1"/>
  <c r="F237" i="8"/>
  <c r="G237" i="8" s="1"/>
  <c r="F236" i="8"/>
  <c r="G236" i="8" s="1"/>
  <c r="F261" i="8"/>
  <c r="G261" i="8" s="1"/>
  <c r="F260" i="8"/>
  <c r="G260" i="8" s="1"/>
  <c r="F204" i="8"/>
  <c r="G204" i="8" s="1"/>
  <c r="F203" i="8"/>
  <c r="G203" i="8" s="1"/>
  <c r="F210" i="8"/>
  <c r="G210" i="8" s="1"/>
  <c r="F209" i="8"/>
  <c r="G209" i="8" s="1"/>
  <c r="F216" i="8"/>
  <c r="G216" i="8" s="1"/>
  <c r="F215" i="8"/>
  <c r="G215" i="8" s="1"/>
  <c r="F222" i="8"/>
  <c r="G222" i="8" s="1"/>
  <c r="F221" i="8"/>
  <c r="G221" i="8" s="1"/>
  <c r="F228" i="8"/>
  <c r="G228" i="8" s="1"/>
  <c r="F227" i="8"/>
  <c r="G227" i="8" s="1"/>
  <c r="F234" i="8"/>
  <c r="G234" i="8" s="1"/>
  <c r="F233" i="8"/>
  <c r="G233" i="8" s="1"/>
  <c r="F240" i="8"/>
  <c r="G240" i="8" s="1"/>
  <c r="F239" i="8"/>
  <c r="G239" i="8" s="1"/>
  <c r="F267" i="8"/>
  <c r="G267" i="8" s="1"/>
  <c r="F266" i="8"/>
  <c r="G266" i="8" s="1"/>
  <c r="F273" i="8"/>
  <c r="G273" i="8" s="1"/>
  <c r="F272" i="8"/>
  <c r="G272" i="8" s="1"/>
  <c r="F219" i="8"/>
  <c r="G219" i="8" s="1"/>
  <c r="F218" i="8"/>
  <c r="G218" i="8" s="1"/>
  <c r="F201" i="8"/>
  <c r="G201" i="8" s="1"/>
  <c r="F200" i="8"/>
  <c r="G200" i="8" s="1"/>
  <c r="F264" i="8"/>
  <c r="G264" i="8" s="1"/>
  <c r="F263" i="8"/>
  <c r="G263" i="8" s="1"/>
  <c r="F270" i="8"/>
  <c r="G270" i="8" s="1"/>
  <c r="F269" i="8"/>
  <c r="G269" i="8" s="1"/>
  <c r="F276" i="8"/>
  <c r="G276" i="8" s="1"/>
  <c r="F275" i="8"/>
  <c r="G275" i="8" s="1"/>
  <c r="F326" i="8"/>
  <c r="G326" i="8" s="1"/>
  <c r="F325" i="8"/>
  <c r="G325" i="8" s="1"/>
  <c r="F332" i="8"/>
  <c r="G332" i="8" s="1"/>
  <c r="F331" i="8"/>
  <c r="G331" i="8" s="1"/>
  <c r="F338" i="8"/>
  <c r="G338" i="8" s="1"/>
  <c r="F337" i="8"/>
  <c r="G337" i="8" s="1"/>
  <c r="F344" i="8"/>
  <c r="G344" i="8" s="1"/>
  <c r="F343" i="8"/>
  <c r="G343" i="8" s="1"/>
  <c r="F350" i="8"/>
  <c r="G350" i="8" s="1"/>
  <c r="F349" i="8"/>
  <c r="G349" i="8" s="1"/>
  <c r="F356" i="8"/>
  <c r="G356" i="8" s="1"/>
  <c r="F355" i="8"/>
  <c r="G355" i="8" s="1"/>
  <c r="F362" i="8"/>
  <c r="G362" i="8" s="1"/>
  <c r="F361" i="8"/>
  <c r="G361" i="8" s="1"/>
  <c r="F282" i="8"/>
  <c r="G282" i="8" s="1"/>
  <c r="F281" i="8"/>
  <c r="G281" i="8" s="1"/>
  <c r="F288" i="8"/>
  <c r="G288" i="8" s="1"/>
  <c r="F287" i="8"/>
  <c r="G287" i="8" s="1"/>
  <c r="F294" i="8"/>
  <c r="G294" i="8" s="1"/>
  <c r="F293" i="8"/>
  <c r="G293" i="8" s="1"/>
  <c r="F300" i="8"/>
  <c r="G300" i="8" s="1"/>
  <c r="F299" i="8"/>
  <c r="G299" i="8" s="1"/>
  <c r="F329" i="8"/>
  <c r="G329" i="8" s="1"/>
  <c r="F328" i="8"/>
  <c r="G328" i="8" s="1"/>
  <c r="F335" i="8"/>
  <c r="G335" i="8" s="1"/>
  <c r="F334" i="8"/>
  <c r="G334" i="8" s="1"/>
  <c r="F341" i="8"/>
  <c r="G341" i="8" s="1"/>
  <c r="F340" i="8"/>
  <c r="G340" i="8" s="1"/>
  <c r="F347" i="8"/>
  <c r="G347" i="8" s="1"/>
  <c r="F346" i="8"/>
  <c r="G346" i="8" s="1"/>
  <c r="F353" i="8"/>
  <c r="G353" i="8" s="1"/>
  <c r="F352" i="8"/>
  <c r="G352" i="8" s="1"/>
  <c r="F359" i="8"/>
  <c r="G359" i="8" s="1"/>
  <c r="F358" i="8"/>
  <c r="G358" i="8" s="1"/>
  <c r="F279" i="8"/>
  <c r="G279" i="8" s="1"/>
  <c r="F278" i="8"/>
  <c r="G278" i="8" s="1"/>
  <c r="F285" i="8"/>
  <c r="G285" i="8" s="1"/>
  <c r="F284" i="8"/>
  <c r="G284" i="8" s="1"/>
  <c r="F291" i="8"/>
  <c r="G291" i="8" s="1"/>
  <c r="F290" i="8"/>
  <c r="G290" i="8" s="1"/>
  <c r="F297" i="8"/>
  <c r="G297" i="8" s="1"/>
  <c r="F296" i="8"/>
  <c r="G296" i="8" s="1"/>
  <c r="F323" i="8"/>
  <c r="G323" i="8" s="1"/>
  <c r="F322" i="8"/>
  <c r="G322" i="8" s="1"/>
  <c r="F141" i="8"/>
  <c r="G141" i="8" s="1"/>
  <c r="F140" i="8"/>
  <c r="G140" i="8" s="1"/>
  <c r="F143" i="8"/>
  <c r="G143" i="8" s="1"/>
  <c r="F146" i="8"/>
  <c r="G146" i="8" s="1"/>
  <c r="F149" i="8"/>
  <c r="G149" i="8" s="1"/>
  <c r="F152" i="8"/>
  <c r="G152" i="8" s="1"/>
  <c r="F155" i="8"/>
  <c r="G155" i="8" s="1"/>
  <c r="F158" i="8"/>
  <c r="G158" i="8" s="1"/>
  <c r="F161" i="8"/>
  <c r="G161" i="8" s="1"/>
  <c r="F164" i="8"/>
  <c r="G164" i="8" s="1"/>
  <c r="F167" i="8"/>
  <c r="G167" i="8" s="1"/>
  <c r="F170" i="8"/>
  <c r="G170" i="8" s="1"/>
  <c r="F173" i="8"/>
  <c r="G173" i="8" s="1"/>
  <c r="F176" i="8"/>
  <c r="G176" i="8" s="1"/>
  <c r="F179" i="8"/>
  <c r="G179"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29" i="21"/>
  <c r="I29" i="21"/>
  <c r="J29" i="21"/>
  <c r="K29" i="21"/>
  <c r="L29" i="21"/>
  <c r="M29" i="21"/>
  <c r="N29" i="21"/>
  <c r="P29" i="21"/>
  <c r="I65" i="22"/>
  <c r="J65" i="22"/>
  <c r="K65" i="22"/>
  <c r="L65" i="22"/>
  <c r="M65" i="22"/>
  <c r="N65" i="22"/>
  <c r="O65" i="22"/>
  <c r="P65" i="22"/>
  <c r="Q65" i="22"/>
  <c r="I6" i="27" s="1"/>
  <c r="H65" i="22"/>
  <c r="D70" i="8" l="1"/>
  <c r="D374" i="8"/>
  <c r="D192" i="8"/>
  <c r="D614" i="8"/>
  <c r="D434" i="8"/>
  <c r="D794" i="8"/>
  <c r="D734" i="8"/>
  <c r="D674" i="8"/>
  <c r="D132" i="8"/>
  <c r="D314" i="8"/>
  <c r="D554" i="8"/>
  <c r="D494" i="8"/>
  <c r="D252"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M341" i="38" l="1"/>
  <c r="AQ341" i="38"/>
  <c r="AE341" i="38"/>
  <c r="AI341" i="38"/>
  <c r="F341" i="38"/>
  <c r="J341" i="38" s="1"/>
  <c r="P21" i="44"/>
  <c r="Q21" i="44"/>
  <c r="I19" i="27" s="1"/>
  <c r="P27" i="23"/>
  <c r="Q27" i="23"/>
  <c r="I9" i="27" s="1"/>
  <c r="P36" i="33"/>
  <c r="Q36" i="33"/>
  <c r="I12" i="27" s="1"/>
  <c r="P21" i="31"/>
  <c r="Q21" i="31"/>
  <c r="I20" i="27" s="1"/>
  <c r="P39" i="24"/>
  <c r="Q39" i="24"/>
  <c r="I18" i="27" s="1"/>
  <c r="P43" i="30"/>
  <c r="Q43" i="30"/>
  <c r="I8" i="27" s="1"/>
  <c r="P21" i="29"/>
  <c r="Q21" i="29"/>
  <c r="I7" i="27" s="1"/>
  <c r="P11" i="28"/>
  <c r="K188" i="8" l="1"/>
  <c r="K184" i="8"/>
  <c r="K180" i="8"/>
  <c r="K176" i="8"/>
  <c r="K172" i="8"/>
  <c r="K168" i="8"/>
  <c r="K164" i="8"/>
  <c r="K160" i="8"/>
  <c r="K156" i="8"/>
  <c r="K152" i="8"/>
  <c r="K148" i="8"/>
  <c r="K144" i="8"/>
  <c r="K140" i="8"/>
  <c r="K187" i="8"/>
  <c r="K183" i="8"/>
  <c r="K179" i="8"/>
  <c r="K175" i="8"/>
  <c r="K171" i="8"/>
  <c r="K167" i="8"/>
  <c r="K163" i="8"/>
  <c r="K159" i="8"/>
  <c r="K155" i="8"/>
  <c r="K151" i="8"/>
  <c r="K147" i="8"/>
  <c r="K143" i="8"/>
  <c r="K186" i="8"/>
  <c r="K182" i="8"/>
  <c r="K178" i="8"/>
  <c r="K174" i="8"/>
  <c r="K170" i="8"/>
  <c r="K166" i="8"/>
  <c r="K162" i="8"/>
  <c r="K158" i="8"/>
  <c r="K154" i="8"/>
  <c r="K150" i="8"/>
  <c r="K146" i="8"/>
  <c r="K142" i="8"/>
  <c r="K189" i="8"/>
  <c r="K173" i="8"/>
  <c r="K157" i="8"/>
  <c r="K141" i="8"/>
  <c r="K145" i="8"/>
  <c r="K185" i="8"/>
  <c r="K169" i="8"/>
  <c r="K153" i="8"/>
  <c r="K177" i="8"/>
  <c r="K181" i="8"/>
  <c r="K165" i="8"/>
  <c r="K149" i="8"/>
  <c r="K161" i="8"/>
  <c r="AR341" i="38"/>
  <c r="H341" i="38"/>
  <c r="J38" i="40"/>
  <c r="K67" i="8"/>
  <c r="K246" i="8" l="1"/>
  <c r="K242" i="8"/>
  <c r="K238" i="8"/>
  <c r="K234" i="8"/>
  <c r="K230" i="8"/>
  <c r="K226" i="8"/>
  <c r="K222" i="8"/>
  <c r="K218" i="8"/>
  <c r="K214" i="8"/>
  <c r="K210" i="8"/>
  <c r="K206" i="8"/>
  <c r="K202" i="8"/>
  <c r="K249" i="8"/>
  <c r="K245" i="8"/>
  <c r="K241" i="8"/>
  <c r="K237" i="8"/>
  <c r="K233" i="8"/>
  <c r="K229" i="8"/>
  <c r="K225" i="8"/>
  <c r="K221" i="8"/>
  <c r="K217" i="8"/>
  <c r="K213" i="8"/>
  <c r="K209" i="8"/>
  <c r="K205" i="8"/>
  <c r="K201" i="8"/>
  <c r="K248" i="8"/>
  <c r="K244" i="8"/>
  <c r="K240" i="8"/>
  <c r="K236" i="8"/>
  <c r="K232" i="8"/>
  <c r="K228" i="8"/>
  <c r="K224" i="8"/>
  <c r="K220" i="8"/>
  <c r="K216" i="8"/>
  <c r="K212" i="8"/>
  <c r="K208" i="8"/>
  <c r="K204" i="8"/>
  <c r="K200" i="8"/>
  <c r="K247" i="8"/>
  <c r="K231" i="8"/>
  <c r="K215" i="8"/>
  <c r="K219" i="8"/>
  <c r="K203" i="8"/>
  <c r="K243" i="8"/>
  <c r="K227" i="8"/>
  <c r="K211" i="8"/>
  <c r="K239" i="8"/>
  <c r="K223" i="8"/>
  <c r="K207" i="8"/>
  <c r="K235" i="8"/>
  <c r="O39" i="24"/>
  <c r="N39" i="24"/>
  <c r="M39" i="24"/>
  <c r="L39" i="24"/>
  <c r="K39" i="24"/>
  <c r="J39" i="24"/>
  <c r="I39" i="24"/>
  <c r="H39" i="24"/>
  <c r="K308" i="8" l="1"/>
  <c r="K304" i="8"/>
  <c r="K300" i="8"/>
  <c r="K296" i="8"/>
  <c r="K292" i="8"/>
  <c r="K288" i="8"/>
  <c r="K284" i="8"/>
  <c r="K280" i="8"/>
  <c r="K276" i="8"/>
  <c r="K272" i="8"/>
  <c r="K268" i="8"/>
  <c r="K264" i="8"/>
  <c r="K260" i="8"/>
  <c r="K309" i="8"/>
  <c r="K297" i="8"/>
  <c r="K285" i="8"/>
  <c r="K277" i="8"/>
  <c r="K307" i="8"/>
  <c r="K303" i="8"/>
  <c r="K299" i="8"/>
  <c r="K295" i="8"/>
  <c r="K291" i="8"/>
  <c r="K287" i="8"/>
  <c r="K283" i="8"/>
  <c r="K279" i="8"/>
  <c r="K275" i="8"/>
  <c r="K271" i="8"/>
  <c r="K267" i="8"/>
  <c r="K263" i="8"/>
  <c r="K301" i="8"/>
  <c r="K293" i="8"/>
  <c r="K281" i="8"/>
  <c r="K306" i="8"/>
  <c r="K302" i="8"/>
  <c r="K298" i="8"/>
  <c r="K294" i="8"/>
  <c r="K290" i="8"/>
  <c r="K286" i="8"/>
  <c r="K282" i="8"/>
  <c r="K278" i="8"/>
  <c r="K274" i="8"/>
  <c r="K270" i="8"/>
  <c r="K266" i="8"/>
  <c r="K262" i="8"/>
  <c r="K305" i="8"/>
  <c r="K289" i="8"/>
  <c r="K273" i="8"/>
  <c r="K269" i="8"/>
  <c r="K261" i="8"/>
  <c r="K265"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AG560" i="38" l="1"/>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4" i="38"/>
  <c r="J204" i="38" s="1"/>
  <c r="AI192" i="38"/>
  <c r="F202" i="38"/>
  <c r="J202" i="38" s="1"/>
  <c r="AM203" i="38"/>
  <c r="AE204"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12" i="38"/>
  <c r="AR212" i="38"/>
  <c r="H204" i="38"/>
  <c r="AR211" i="38"/>
  <c r="H194" i="38"/>
  <c r="AR208" i="38"/>
  <c r="AR204" i="38"/>
  <c r="AR202" i="38"/>
  <c r="H203" i="38"/>
  <c r="AR203" i="38"/>
  <c r="AR192" i="38"/>
  <c r="AR205" i="38"/>
  <c r="J195" i="38"/>
  <c r="J192"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AF47" i="38"/>
  <c r="AK47" i="38"/>
  <c r="AP47" i="38"/>
  <c r="H80" i="38"/>
  <c r="AR79" i="38"/>
  <c r="AR78" i="38"/>
  <c r="H87" i="38"/>
  <c r="H81" i="38"/>
  <c r="H72" i="38"/>
  <c r="AR80" i="38"/>
  <c r="AR74" i="38"/>
  <c r="AG47" i="38"/>
  <c r="AL47" i="38"/>
  <c r="H82" i="38"/>
  <c r="AR81" i="38"/>
  <c r="H74" i="38"/>
  <c r="AR73" i="38"/>
  <c r="AR82"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I389" i="38"/>
  <c r="AI398" i="38"/>
  <c r="AG499" i="38"/>
  <c r="AI499" i="38" s="1"/>
  <c r="AM243" i="38"/>
  <c r="AM199" i="38"/>
  <c r="H44" i="38"/>
  <c r="AH106" i="38"/>
  <c r="AR488" i="38"/>
  <c r="AQ267" i="38"/>
  <c r="AG222" i="38"/>
  <c r="AR467" i="38"/>
  <c r="AE389" i="38"/>
  <c r="AR132" i="38"/>
  <c r="AE89" i="38"/>
  <c r="AQ527" i="38"/>
  <c r="AR346" i="38"/>
  <c r="AI83" i="38"/>
  <c r="AR390" i="38"/>
  <c r="AK106" i="38"/>
  <c r="AR150" i="38"/>
  <c r="AE83" i="38"/>
  <c r="AI133" i="38"/>
  <c r="AJ222"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AR200" i="38"/>
  <c r="J213" i="38"/>
  <c r="H213" i="38"/>
  <c r="AP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R118" i="38"/>
  <c r="AI327" i="38"/>
  <c r="AR267" i="38"/>
  <c r="AR527" i="38"/>
  <c r="AR500" i="38"/>
  <c r="J133" i="38"/>
  <c r="AM222" i="38"/>
  <c r="AR89" i="38"/>
  <c r="AR133" i="38"/>
  <c r="AR83" i="38"/>
  <c r="H389" i="38"/>
  <c r="AR389" i="38"/>
  <c r="AQ397" i="38"/>
  <c r="H118" i="38"/>
  <c r="AR96" i="38"/>
  <c r="AR526" i="38"/>
  <c r="AR499" i="38"/>
  <c r="AI12" i="38"/>
  <c r="J328" i="38"/>
  <c r="H328" i="38"/>
  <c r="H499" i="38"/>
  <c r="J499" i="38"/>
  <c r="H527" i="38"/>
  <c r="J527" i="38"/>
  <c r="J267" i="38"/>
  <c r="H267"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11" i="28"/>
  <c r="N11" i="28"/>
  <c r="M11" i="28"/>
  <c r="L11" i="28"/>
  <c r="K11" i="28"/>
  <c r="J11" i="28"/>
  <c r="I11" i="28"/>
  <c r="H11" i="28"/>
  <c r="D79" i="27" l="1"/>
  <c r="G17" i="8"/>
  <c r="E15" i="38" s="1"/>
  <c r="F15" i="38" s="1"/>
  <c r="G59" i="8"/>
  <c r="G56" i="8"/>
  <c r="G65" i="8"/>
  <c r="D56" i="27" s="1"/>
  <c r="G62" i="8"/>
  <c r="J15" i="38" l="1"/>
  <c r="H15" i="38"/>
  <c r="AB15" i="38"/>
  <c r="D55" i="27"/>
  <c r="D54" i="27"/>
  <c r="AD64" i="38"/>
  <c r="AD47" i="38" s="1"/>
  <c r="D53" i="27"/>
  <c r="AD15" i="3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11" i="28"/>
  <c r="I4" i="27" s="1"/>
  <c r="G26" i="7"/>
  <c r="AC201" i="38" s="1"/>
  <c r="Y526" i="38" l="1"/>
  <c r="Y327" i="38"/>
  <c r="Y397" i="38"/>
  <c r="Y222" i="38"/>
  <c r="Y499" i="38"/>
  <c r="Z12" i="38"/>
  <c r="Z526" i="38"/>
  <c r="Z327" i="38"/>
  <c r="Z397" i="38"/>
  <c r="Z222" i="38"/>
  <c r="Z190" i="38"/>
  <c r="Z106" i="38" s="1"/>
  <c r="AE201" i="38"/>
  <c r="AC199" i="38"/>
  <c r="H397" i="38"/>
  <c r="J397" i="38"/>
  <c r="H398" i="38"/>
  <c r="J398" i="38"/>
  <c r="AR397" i="38"/>
  <c r="J25" i="7"/>
  <c r="G25" i="7"/>
  <c r="Z566" i="38" l="1"/>
  <c r="AC190" i="38"/>
  <c r="AE190" i="38" s="1"/>
  <c r="AE199" i="38"/>
  <c r="I30" i="10"/>
  <c r="I29" i="10"/>
  <c r="I28" i="10"/>
  <c r="I27" i="10"/>
  <c r="I26" i="10"/>
  <c r="I25" i="10"/>
  <c r="I24" i="10"/>
  <c r="I23" i="10"/>
  <c r="I22" i="10"/>
  <c r="I21" i="10"/>
  <c r="I20" i="10"/>
  <c r="I19" i="10"/>
  <c r="I18" i="10"/>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E158" i="38"/>
  <c r="E149" i="38" s="1"/>
  <c r="G18" i="7"/>
  <c r="E171" i="38" s="1"/>
  <c r="J18" i="7"/>
  <c r="G19" i="7"/>
  <c r="E225" i="38" s="1"/>
  <c r="J19" i="7"/>
  <c r="G20" i="7"/>
  <c r="J20" i="7"/>
  <c r="G21" i="7"/>
  <c r="D248" i="38" s="1"/>
  <c r="J21" i="7"/>
  <c r="G22" i="7"/>
  <c r="E248" i="38" s="1"/>
  <c r="E243" i="38" s="1"/>
  <c r="J22" i="7"/>
  <c r="E23" i="7"/>
  <c r="G23" i="7" s="1"/>
  <c r="J23" i="7"/>
  <c r="E24" i="7"/>
  <c r="G24" i="7" s="1"/>
  <c r="J24" i="7"/>
  <c r="J26" i="7"/>
  <c r="E315" i="38" l="1"/>
  <c r="F171" i="38"/>
  <c r="E164" i="38"/>
  <c r="F225" i="38"/>
  <c r="E223" i="38"/>
  <c r="F223" i="38" s="1"/>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F164" i="38" l="1"/>
  <c r="E106" i="38"/>
  <c r="J171" i="38"/>
  <c r="H171" i="38"/>
  <c r="H223" i="38"/>
  <c r="J223" i="38"/>
  <c r="J225" i="38"/>
  <c r="H225" i="38"/>
  <c r="F315" i="38"/>
  <c r="E312" i="38"/>
  <c r="F312" i="38" s="1"/>
  <c r="D222" i="38"/>
  <c r="F243" i="38"/>
  <c r="J248" i="38"/>
  <c r="H248" i="38"/>
  <c r="AF560" i="38"/>
  <c r="AC164" i="38"/>
  <c r="AE164" i="38" s="1"/>
  <c r="AR164" i="38" s="1"/>
  <c r="AC243" i="38"/>
  <c r="AE243" i="38" s="1"/>
  <c r="AR243" i="38" s="1"/>
  <c r="F158" i="38"/>
  <c r="D149" i="38"/>
  <c r="AI225" i="38"/>
  <c r="AR225" i="38" s="1"/>
  <c r="AF223" i="38"/>
  <c r="AE315" i="38"/>
  <c r="AR315" i="38" s="1"/>
  <c r="AC312" i="38"/>
  <c r="F69" i="38"/>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23" i="12"/>
  <c r="F22" i="12"/>
  <c r="F21" i="12"/>
  <c r="F20"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D201" i="38" l="1"/>
  <c r="AN201" i="38"/>
  <c r="H312" i="38"/>
  <c r="J312" i="38"/>
  <c r="E222" i="38"/>
  <c r="F222" i="38" s="1"/>
  <c r="J315" i="38"/>
  <c r="H315" i="38"/>
  <c r="J164" i="38"/>
  <c r="H164" i="38"/>
  <c r="I22" i="27"/>
  <c r="I25" i="27" s="1"/>
  <c r="Y162" i="38"/>
  <c r="Y149" i="38" s="1"/>
  <c r="Y106" i="38" s="1"/>
  <c r="J243" i="38"/>
  <c r="H243" i="38"/>
  <c r="AD317" i="38"/>
  <c r="AE317" i="38" s="1"/>
  <c r="AR317" i="38" s="1"/>
  <c r="D99" i="27"/>
  <c r="AP348" i="38"/>
  <c r="AQ348" i="38" s="1"/>
  <c r="E348" i="38"/>
  <c r="F348" i="38" s="1"/>
  <c r="F366" i="38"/>
  <c r="AB366" i="38"/>
  <c r="AC106" i="38"/>
  <c r="P29" i="34"/>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Q201" i="38" l="1"/>
  <c r="AR201" i="38" s="1"/>
  <c r="AN199" i="38"/>
  <c r="F201" i="38"/>
  <c r="D199" i="38"/>
  <c r="D64" i="38"/>
  <c r="E64" i="38"/>
  <c r="E47" i="38" s="1"/>
  <c r="J222" i="38"/>
  <c r="H222" i="38"/>
  <c r="AB64" i="38"/>
  <c r="AE64" i="38" s="1"/>
  <c r="AR64" i="38" s="1"/>
  <c r="Y64" i="38"/>
  <c r="Y47" i="38" s="1"/>
  <c r="AP345" i="38"/>
  <c r="AP327" i="38" s="1"/>
  <c r="E345" i="38"/>
  <c r="E327" i="38" s="1"/>
  <c r="F327" i="38" s="1"/>
  <c r="J348" i="38"/>
  <c r="H348" i="38"/>
  <c r="J366" i="38"/>
  <c r="H366"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D190" i="38" l="1"/>
  <c r="F199" i="38"/>
  <c r="J201" i="38"/>
  <c r="H201" i="38"/>
  <c r="AN190" i="38"/>
  <c r="AQ199" i="38"/>
  <c r="AR199" i="38" s="1"/>
  <c r="F64" i="38"/>
  <c r="H64" i="38" s="1"/>
  <c r="D47" i="38"/>
  <c r="F47" i="38" s="1"/>
  <c r="H47" i="38" s="1"/>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M12" i="38"/>
  <c r="AP12" i="38"/>
  <c r="AP566" i="38" s="1"/>
  <c r="AQ13" i="38"/>
  <c r="J199" i="38" l="1"/>
  <c r="H199" i="38"/>
  <c r="AQ190" i="38"/>
  <c r="AR190" i="38" s="1"/>
  <c r="AN106" i="38"/>
  <c r="F190" i="38"/>
  <c r="D106" i="38"/>
  <c r="F106" i="38" s="1"/>
  <c r="J64" i="38"/>
  <c r="J47" i="38" s="1"/>
  <c r="D12" i="38"/>
  <c r="AB12" i="38"/>
  <c r="AB566" i="38" s="1"/>
  <c r="H345" i="38"/>
  <c r="AJ566" i="38"/>
  <c r="AR345" i="38"/>
  <c r="AQ327" i="38"/>
  <c r="AR327" i="38" s="1"/>
  <c r="AQ12" i="38"/>
  <c r="D5" i="9"/>
  <c r="C6" i="27" s="1"/>
  <c r="C80" i="27"/>
  <c r="H106" i="38" l="1"/>
  <c r="J106" i="38"/>
  <c r="J190" i="38"/>
  <c r="H190" i="38"/>
  <c r="D566" i="38"/>
  <c r="F8" i="27" s="1"/>
  <c r="AN566" i="38"/>
  <c r="AQ106" i="38"/>
  <c r="AR106" i="38" s="1"/>
  <c r="D40" i="27"/>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 r="O29" i="21" l="1"/>
  <c r="Q14" i="21"/>
  <c r="Q29" i="21" s="1"/>
  <c r="I5" i="27" s="1"/>
  <c r="I14" i="27" s="1"/>
  <c r="I27"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SEDI-Protocolo</author>
  </authors>
  <commentList>
    <comment ref="E9" authorId="0">
      <text>
        <r>
          <rPr>
            <b/>
            <sz val="9"/>
            <color indexed="81"/>
            <rFont val="Tahoma"/>
            <family val="2"/>
          </rPr>
          <t>SEDI: DOCENCIA Y PROFESORADO</t>
        </r>
      </text>
    </comment>
  </commentList>
</comments>
</file>

<file path=xl/sharedStrings.xml><?xml version="1.0" encoding="utf-8"?>
<sst xmlns="http://schemas.openxmlformats.org/spreadsheetml/2006/main" count="13201" uniqueCount="1830">
  <si>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</si>
  <si>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</si>
  <si>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</si>
  <si>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</si>
  <si>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</si>
  <si>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</si>
  <si>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</si>
  <si>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</si>
  <si>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</si>
  <si>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</si>
  <si>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</si>
  <si>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</si>
  <si>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</si>
  <si>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</si>
  <si>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</si>
  <si>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</si>
  <si>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</si>
  <si>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</si>
  <si>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</si>
  <si>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</si>
  <si>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</si>
  <si>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</si>
  <si>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</si>
  <si>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</si>
  <si>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</si>
  <si>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</si>
  <si>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</si>
  <si>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</si>
  <si>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</si>
  <si>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</si>
  <si>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</si>
  <si>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</si>
  <si>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</si>
  <si>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</si>
  <si>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</si>
  <si>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</si>
  <si>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</si>
  <si>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</si>
  <si>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</si>
  <si>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</si>
  <si>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</si>
  <si>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</si>
  <si>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</si>
  <si>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</si>
  <si>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</si>
  <si>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</si>
  <si>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</si>
  <si>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</si>
  <si>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</si>
  <si>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</si>
  <si>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</si>
  <si>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</si>
  <si>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</si>
  <si>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</si>
  <si>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</si>
  <si>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</si>
  <si>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</si>
  <si>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</si>
  <si>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</si>
  <si>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</si>
  <si>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</si>
  <si>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</si>
  <si>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</si>
  <si>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</si>
  <si>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</si>
  <si>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</si>
  <si>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</si>
  <si>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</si>
  <si>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</si>
  <si>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</si>
  <si>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</si>
  <si>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</si>
  <si>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</si>
  <si>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</si>
  <si>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</si>
  <si>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</si>
  <si>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</si>
  <si>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</si>
  <si>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</si>
  <si>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</si>
  <si>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</si>
  <si>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</si>
  <si>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</si>
  <si>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</si>
  <si>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</si>
  <si>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</si>
  <si>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</si>
  <si>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</si>
  <si>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</si>
  <si>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</si>
  <si>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</si>
  <si>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</si>
  <si>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</si>
  <si>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</si>
  <si>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</si>
  <si>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</si>
  <si>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</si>
  <si>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</si>
  <si>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</si>
  <si>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</si>
  <si>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</si>
  <si>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</si>
  <si>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</si>
  <si>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</si>
  <si>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</si>
  <si>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</si>
  <si>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</si>
  <si>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</si>
  <si>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</si>
  <si>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</si>
  <si>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</si>
  <si>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</si>
  <si>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</si>
  <si>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</si>
  <si>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</si>
  <si>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</si>
  <si>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</si>
  <si>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</si>
  <si>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</si>
  <si>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</si>
  <si>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</si>
  <si>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</si>
  <si>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</si>
  <si>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</si>
  <si>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</si>
  <si>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</si>
  <si>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</si>
  <si>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</si>
  <si>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</si>
  <si>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</si>
  <si>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</si>
  <si>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</si>
  <si>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</si>
  <si>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</si>
  <si>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</si>
  <si>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</si>
  <si>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</si>
  <si>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</si>
  <si>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</si>
  <si>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</si>
  <si>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</si>
  <si>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</si>
  <si>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</si>
  <si>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</si>
  <si>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</si>
  <si>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</si>
  <si>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</si>
  <si>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</si>
  <si>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</si>
  <si>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</si>
  <si>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</si>
  <si>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</si>
  <si>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</si>
  <si>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</si>
  <si>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</si>
  <si>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</si>
  <si>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</si>
  <si>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</si>
  <si>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</si>
  <si>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</si>
  <si>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</si>
  <si>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</si>
  <si>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</si>
  <si>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</si>
  <si>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</si>
  <si>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</si>
  <si>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</si>
  <si>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</si>
  <si>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</si>
  <si>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</si>
  <si>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</si>
  <si>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</si>
  <si>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</si>
  <si>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</si>
  <si>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</si>
  <si>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</si>
  <si>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</si>
  <si>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</si>
  <si>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</si>
  <si>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</si>
  <si>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</si>
  <si>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</si>
  <si>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</si>
  <si>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</si>
  <si>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</si>
  <si>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</si>
  <si>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</si>
  <si>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</si>
  <si>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</si>
  <si>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</si>
  <si>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</si>
  <si>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</si>
  <si>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</si>
  <si>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</si>
  <si>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</si>
  <si>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</si>
  <si>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</si>
  <si>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</si>
  <si>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</si>
  <si>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</si>
  <si>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</si>
  <si>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</si>
  <si>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</si>
  <si>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</si>
  <si>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</si>
  <si>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</si>
  <si>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</si>
  <si>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</si>
  <si>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</si>
  <si>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</si>
  <si>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</si>
  <si>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</si>
  <si>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</si>
  <si>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</si>
  <si>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</si>
  <si>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</si>
  <si>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</si>
  <si>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</si>
  <si>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</si>
  <si>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</si>
  <si>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</si>
  <si>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</si>
  <si>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</si>
  <si>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</si>
  <si>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</si>
  <si>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</si>
  <si>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</si>
  <si>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</si>
  <si>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</si>
  <si>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</si>
  <si>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</si>
  <si>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</si>
  <si>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</si>
  <si>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</si>
  <si>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</si>
  <si>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</si>
  <si>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</si>
  <si>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</si>
  <si>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</si>
  <si>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</si>
  <si>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</si>
  <si>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</si>
  <si>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</si>
  <si>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</si>
  <si>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</si>
  <si>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</si>
  <si>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</si>
  <si>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</si>
  <si>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</si>
  <si>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</si>
  <si>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</si>
  <si>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</si>
  <si>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</si>
  <si>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</si>
  <si>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</si>
  <si>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</si>
  <si>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</si>
  <si>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</si>
  <si>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</si>
  <si>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</si>
  <si>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</si>
  <si>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</si>
  <si>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</si>
  <si>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</si>
  <si>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</si>
  <si>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</si>
  <si>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</si>
  <si>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</si>
  <si>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</si>
  <si>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</si>
  <si>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</si>
  <si>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</si>
  <si>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</si>
  <si>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</si>
  <si>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</si>
  <si>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</si>
  <si>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</si>
  <si>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</si>
  <si>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</si>
  <si>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</si>
  <si>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</si>
  <si>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</si>
  <si>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</si>
  <si>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</si>
  <si>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</si>
  <si>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</si>
  <si>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</si>
  <si>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</si>
  <si>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</si>
  <si>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</si>
  <si>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</si>
  <si>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</si>
  <si>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</si>
  <si>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</si>
  <si>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</si>
  <si>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</si>
  <si>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</si>
  <si>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</si>
  <si>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</si>
  <si>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</si>
  <si>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</si>
  <si>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</si>
  <si>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</si>
  <si>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</si>
  <si>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</si>
  <si>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</si>
  <si>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</si>
  <si>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</si>
  <si>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</si>
  <si>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</si>
  <si>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</si>
  <si>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</si>
  <si>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</si>
  <si>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</si>
  <si>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</si>
  <si>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</si>
  <si>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</si>
  <si>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</si>
  <si>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</si>
  <si>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</si>
  <si>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</si>
  <si>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</si>
  <si>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</si>
  <si>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</si>
  <si>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</si>
  <si>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</si>
  <si>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</si>
  <si>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</si>
  <si>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</si>
  <si>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</si>
  <si>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</si>
  <si>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</si>
  <si>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</si>
  <si>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</si>
  <si>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</si>
  <si>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</si>
  <si>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</si>
  <si>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</si>
  <si>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</si>
  <si>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</si>
  <si>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</si>
  <si>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</si>
  <si>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</si>
  <si>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</si>
  <si>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</si>
  <si>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</si>
  <si>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</si>
  <si>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</si>
  <si>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</si>
  <si>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</si>
  <si>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</si>
  <si>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</si>
  <si>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</si>
  <si>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</si>
  <si>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</si>
  <si>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</si>
  <si>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</si>
  <si>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</si>
  <si>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</si>
  <si>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</si>
  <si>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</si>
  <si>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</si>
  <si>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</si>
  <si>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</si>
  <si>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</si>
  <si>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</si>
  <si>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</si>
  <si>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</si>
  <si>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</si>
  <si>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</si>
  <si>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</si>
  <si>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</si>
  <si>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</si>
  <si>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</si>
  <si>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</si>
  <si>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</si>
  <si>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</si>
  <si>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</si>
  <si>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</si>
  <si>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</si>
  <si>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</si>
  <si>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</si>
  <si>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</si>
  <si>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</si>
  <si>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</si>
  <si>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</si>
  <si>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</si>
  <si>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</si>
  <si>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</si>
  <si>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</si>
  <si>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</si>
  <si>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</si>
  <si>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</si>
  <si>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</si>
  <si>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</si>
  <si>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</si>
  <si>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</si>
  <si>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</si>
  <si>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</si>
  <si>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</si>
  <si>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</si>
  <si>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</si>
  <si>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</si>
  <si>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</si>
  <si>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</si>
  <si>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</si>
  <si>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</si>
  <si>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</si>
  <si>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</si>
  <si>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</si>
  <si>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</si>
  <si>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</si>
  <si>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</si>
  <si>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</si>
  <si>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</si>
  <si>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</si>
  <si>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</si>
  <si>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</si>
  <si>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</si>
  <si>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</si>
  <si>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</si>
  <si>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</si>
  <si>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</si>
  <si>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</si>
  <si>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</si>
  <si>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</si>
  <si>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</si>
  <si>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</si>
  <si>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</si>
  <si>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</si>
  <si>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</si>
  <si>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</si>
  <si>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</si>
  <si>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</si>
  <si>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</si>
  <si>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</si>
  <si>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</si>
  <si>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</si>
  <si>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</si>
  <si>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</si>
  <si>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</si>
  <si>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</si>
  <si>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</si>
  <si>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</si>
  <si>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</si>
  <si>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</si>
  <si>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</si>
  <si>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</si>
  <si>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</si>
  <si>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</si>
  <si>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</si>
  <si>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</si>
  <si>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</si>
  <si>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</si>
  <si>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</si>
  <si>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</si>
  <si>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</si>
  <si>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</si>
  <si>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</si>
  <si>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</si>
  <si>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</si>
  <si>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</si>
  <si>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</si>
  <si>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</si>
  <si>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</si>
  <si>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</si>
  <si>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</si>
  <si>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</si>
  <si>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</si>
  <si>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</si>
  <si>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</si>
  <si>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</si>
  <si>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</si>
  <si>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</si>
  <si>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</si>
  <si>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</si>
  <si>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</si>
  <si>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</si>
  <si>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</si>
  <si>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</si>
  <si>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</si>
  <si>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</si>
  <si>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</si>
  <si>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</si>
  <si>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</si>
  <si>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</si>
  <si>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</si>
  <si>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</si>
  <si>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</si>
  <si>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</si>
  <si>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</si>
  <si>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</si>
  <si>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</si>
  <si>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</si>
  <si>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</si>
  <si>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</si>
  <si>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</si>
  <si>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</si>
  <si>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</si>
  <si>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</si>
  <si>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</si>
  <si>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</si>
  <si>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</si>
  <si>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</si>
  <si>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</si>
  <si>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</si>
  <si>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</si>
  <si>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</si>
  <si>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</si>
  <si>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</si>
  <si>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</si>
  <si>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</si>
  <si>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</si>
  <si>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</si>
  <si>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</si>
  <si>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</si>
  <si>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</si>
  <si>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</si>
  <si>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</si>
  <si>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</si>
  <si>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</si>
  <si>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</si>
  <si>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</si>
  <si>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</si>
  <si>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</si>
  <si>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</si>
  <si>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</si>
  <si>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</si>
  <si>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</si>
  <si>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</si>
  <si>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</si>
  <si>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</si>
  <si>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</si>
  <si>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</si>
  <si>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</si>
  <si>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</si>
  <si>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</si>
  <si>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</si>
  <si>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</si>
  <si>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</si>
  <si>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</si>
  <si>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</si>
  <si>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</si>
  <si>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</si>
  <si>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</si>
  <si>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</si>
  <si>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</si>
  <si>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</si>
  <si>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</si>
  <si>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</si>
  <si>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</si>
  <si>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</si>
  <si>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</si>
  <si>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</si>
  <si>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</si>
  <si>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</si>
  <si>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</si>
  <si>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</si>
  <si>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</si>
  <si>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</si>
  <si>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</si>
  <si>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</si>
  <si>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</si>
  <si>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</si>
  <si>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</si>
  <si>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</si>
  <si>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</si>
  <si>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</si>
  <si>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</si>
  <si>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</si>
  <si>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</si>
  <si>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</si>
  <si>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</si>
  <si>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</si>
  <si>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</si>
  <si>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</si>
  <si>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</si>
  <si>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</si>
  <si>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</si>
  <si>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</si>
  <si>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</si>
  <si>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</si>
  <si>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</si>
  <si>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</si>
  <si>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</si>
  <si>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</si>
  <si>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</si>
  <si>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</si>
  <si>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</si>
  <si>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</si>
  <si>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</si>
  <si>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</si>
  <si>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</si>
  <si>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</si>
  <si>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</si>
  <si>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</si>
  <si>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</si>
  <si>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</si>
  <si>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</si>
  <si>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</si>
  <si>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</si>
  <si>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</si>
  <si>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</si>
  <si>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</si>
  <si>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</si>
  <si>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</si>
  <si>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</si>
  <si>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</si>
  <si>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</si>
  <si>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</si>
  <si>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</si>
  <si>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</si>
  <si>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</si>
  <si>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</si>
  <si>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</si>
  <si>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</si>
  <si>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</si>
  <si>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</si>
  <si>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</si>
  <si>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</si>
  <si>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</si>
  <si>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</si>
  <si>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</si>
  <si>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</si>
  <si>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</si>
  <si>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</si>
  <si>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</si>
  <si>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</si>
  <si>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</si>
  <si>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</si>
  <si>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</si>
  <si>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</si>
  <si>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</si>
  <si>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</si>
  <si>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</si>
  <si>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</si>
  <si>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</si>
  <si>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</si>
  <si>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</si>
  <si>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</si>
  <si>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</si>
  <si>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</si>
  <si>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</si>
  <si>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</si>
  <si>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</si>
  <si>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</si>
  <si>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</si>
  <si>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</si>
  <si>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</si>
  <si>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</si>
  <si>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</si>
  <si>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</si>
  <si>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</si>
  <si>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</si>
  <si>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</si>
  <si>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</si>
  <si>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</si>
  <si>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</si>
  <si>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</si>
  <si>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</si>
  <si>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</si>
  <si>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</si>
  <si>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</si>
  <si>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</si>
  <si>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</si>
  <si>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</si>
  <si>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</si>
  <si>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</si>
  <si>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</si>
  <si>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</si>
  <si>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</si>
  <si>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</si>
  <si>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</si>
  <si>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</si>
  <si>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</si>
  <si>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</si>
  <si>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</si>
  <si>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</si>
  <si>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</si>
  <si>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</si>
  <si>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</si>
  <si>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</si>
  <si>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</si>
  <si>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</si>
  <si>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</si>
  <si>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</si>
  <si>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</si>
  <si>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</si>
  <si>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</si>
  <si>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</si>
  <si>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</si>
  <si>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</si>
  <si>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</si>
  <si>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</si>
  <si>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</si>
  <si>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</si>
  <si>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</si>
  <si>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</si>
  <si>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</si>
  <si>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</si>
  <si>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</si>
  <si>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</si>
  <si>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</si>
  <si>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</si>
  <si>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</si>
  <si>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</si>
  <si>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</si>
  <si>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</si>
  <si>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</si>
  <si>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</si>
  <si>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</si>
  <si>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</si>
  <si>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</si>
  <si>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</si>
  <si>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</si>
  <si>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</si>
  <si>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</si>
  <si>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</si>
  <si>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</si>
  <si>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</si>
  <si>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</si>
  <si>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</si>
  <si>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</si>
  <si>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</si>
  <si>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</si>
  <si>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</si>
  <si>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</si>
  <si>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</si>
  <si>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</si>
  <si>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</si>
  <si>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</si>
  <si>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</si>
  <si>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</si>
  <si>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</si>
  <si>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</si>
  <si>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</si>
  <si>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</si>
  <si>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</si>
  <si>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</si>
  <si>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</si>
  <si>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</si>
  <si>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</si>
  <si>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</si>
  <si>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</si>
  <si>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</si>
  <si>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</si>
  <si>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</si>
  <si>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</si>
  <si>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</si>
  <si>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</si>
  <si>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</si>
  <si>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</si>
  <si>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</si>
  <si>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</si>
  <si>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</si>
  <si>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</si>
  <si>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</si>
  <si>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</si>
  <si>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</si>
  <si>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</si>
  <si>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</si>
  <si>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</si>
  <si>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</si>
  <si>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</si>
  <si>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</si>
  <si>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</si>
  <si>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</si>
  <si>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</si>
  <si>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</si>
  <si>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</si>
  <si>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</si>
  <si>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</si>
  <si>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</si>
  <si>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</si>
  <si>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</si>
  <si>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</si>
  <si>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</si>
  <si>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</si>
  <si>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</si>
  <si>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</si>
  <si>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</si>
  <si>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</si>
  <si>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</si>
  <si>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</si>
  <si>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</si>
  <si>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</si>
  <si>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</si>
  <si>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</si>
  <si>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</si>
  <si>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</si>
  <si>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</si>
  <si>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</si>
  <si>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</si>
  <si>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</si>
  <si>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</si>
  <si>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</si>
  <si>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</si>
  <si>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</si>
  <si>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</si>
  <si>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</si>
  <si>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</si>
  <si>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</si>
  <si>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</si>
  <si>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</si>
  <si>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</si>
  <si>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</si>
  <si>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</si>
  <si>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</si>
  <si>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</si>
  <si>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</si>
  <si>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</si>
  <si>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</si>
  <si>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</si>
  <si>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</si>
  <si>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</si>
  <si>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</si>
  <si>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</si>
  <si>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</si>
  <si>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</si>
  <si>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</si>
  <si>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</si>
  <si>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</si>
  <si>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</si>
  <si>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</si>
  <si>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</si>
  <si>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</si>
  <si>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</si>
  <si>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</si>
  <si>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</si>
  <si>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</si>
  <si>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</si>
  <si>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</si>
  <si>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</si>
  <si>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</si>
  <si>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</si>
  <si>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</si>
  <si>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</si>
  <si>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</si>
  <si>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</si>
  <si>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</si>
  <si>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</si>
  <si>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</si>
  <si>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</si>
  <si>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</si>
  <si>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</si>
  <si>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</si>
  <si>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</si>
  <si>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</si>
  <si>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</si>
  <si>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</si>
  <si>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</si>
  <si>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</si>
  <si>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</si>
  <si>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</si>
  <si>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</si>
  <si>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</si>
  <si>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</si>
  <si>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</si>
  <si>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</si>
  <si>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</si>
  <si>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</si>
  <si>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</si>
  <si>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</si>
  <si>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</si>
  <si>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</si>
  <si>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</si>
  <si>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</si>
  <si>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</si>
  <si>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</si>
  <si>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</si>
  <si>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</si>
  <si>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</si>
  <si>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</si>
  <si>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</si>
  <si>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</si>
  <si>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</si>
  <si>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</si>
  <si>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</si>
  <si>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</si>
  <si>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</si>
  <si>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</si>
  <si>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</si>
  <si>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</si>
  <si>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</si>
  <si>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</si>
  <si>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</si>
  <si>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</si>
  <si>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</si>
  <si>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</si>
  <si>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</si>
  <si>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</si>
  <si>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</si>
  <si>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</si>
  <si>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</si>
  <si>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</si>
  <si>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</si>
  <si>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</si>
  <si>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</si>
  <si>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</si>
  <si>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</si>
  <si>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</si>
  <si>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</si>
  <si>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</si>
  <si>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</si>
  <si>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</si>
  <si>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</si>
  <si>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</si>
  <si>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</si>
  <si>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</si>
  <si>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</si>
  <si>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</si>
  <si>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</si>
  <si>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</si>
  <si>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</si>
  <si>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</si>
  <si>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</si>
  <si>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</si>
  <si>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</si>
  <si>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</si>
  <si>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</si>
  <si>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</si>
  <si>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</si>
  <si>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</si>
  <si>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</si>
  <si>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</si>
  <si>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</si>
  <si>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</si>
  <si>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</si>
  <si>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</si>
  <si>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</si>
  <si>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</si>
  <si>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</si>
  <si>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</si>
  <si>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</si>
  <si>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</si>
  <si>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</si>
  <si>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</si>
  <si>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</si>
  <si>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</si>
  <si>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</si>
  <si>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</si>
  <si>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</si>
  <si>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</si>
  <si>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</si>
  <si>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</si>
  <si>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</si>
  <si>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</si>
  <si>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</si>
  <si>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</si>
  <si>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</si>
  <si>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</si>
  <si>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</si>
  <si>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</si>
  <si>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</si>
  <si>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</si>
  <si>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</si>
  <si>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</si>
  <si>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</si>
  <si>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</si>
  <si>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</si>
  <si>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</si>
  <si>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</si>
  <si>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</si>
  <si>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</si>
  <si>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</si>
  <si>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</si>
  <si>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</si>
  <si>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</si>
  <si>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</si>
  <si>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</si>
  <si>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</si>
  <si>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</si>
  <si>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</si>
  <si>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</si>
  <si>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</si>
  <si>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</si>
  <si>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</si>
  <si>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</si>
  <si>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</si>
  <si>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</si>
  <si>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</si>
  <si>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</si>
  <si>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</si>
  <si>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</si>
  <si>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</si>
  <si>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</si>
  <si>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</si>
  <si>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</si>
  <si>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</si>
  <si>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</si>
  <si>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</si>
  <si>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</si>
  <si>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</si>
  <si>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</si>
  <si>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</si>
  <si>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</si>
  <si>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</si>
  <si>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</si>
  <si>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</si>
  <si>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</si>
  <si>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</si>
  <si>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</si>
  <si>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</si>
  <si>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</si>
  <si>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</si>
  <si>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</si>
  <si>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</si>
  <si>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</si>
  <si>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</si>
  <si>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</si>
  <si>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</si>
  <si>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</si>
  <si>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</si>
  <si>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</si>
  <si>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</si>
  <si>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</si>
  <si>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</si>
  <si>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</si>
  <si>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</si>
  <si>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</si>
  <si>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</si>
  <si>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</si>
  <si>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</si>
  <si>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</si>
  <si>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</si>
  <si>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</si>
  <si>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</si>
  <si>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</si>
  <si>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</si>
  <si>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</si>
  <si>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</si>
  <si>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</si>
  <si>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</si>
  <si>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</si>
  <si>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</si>
  <si>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</si>
  <si>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</si>
  <si>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</si>
  <si>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</si>
  <si>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</si>
  <si>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</si>
  <si>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</si>
  <si>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</si>
  <si>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</si>
  <si>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</si>
  <si>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</si>
  <si>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</si>
  <si>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</si>
  <si>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</si>
  <si>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</si>
  <si>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</si>
  <si>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</si>
  <si>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</si>
  <si>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</si>
  <si>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</si>
  <si>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</si>
  <si>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</si>
  <si>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</si>
  <si>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</si>
  <si>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</si>
  <si>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</si>
  <si>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</si>
  <si>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</si>
  <si>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</si>
  <si>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</si>
  <si>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</si>
  <si>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</si>
  <si>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</si>
  <si>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</si>
  <si>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</si>
  <si>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</si>
  <si>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</si>
  <si>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</si>
  <si>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</si>
  <si>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</si>
  <si>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</si>
  <si>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</si>
  <si>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</si>
  <si>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</si>
  <si>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</si>
  <si>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</si>
  <si>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</si>
  <si>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</si>
  <si>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</si>
  <si>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</si>
  <si>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</si>
  <si>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</si>
  <si>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</si>
  <si>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</si>
  <si>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</si>
  <si>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</si>
  <si>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</si>
  <si>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</si>
  <si>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</si>
  <si>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</si>
  <si>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</si>
  <si>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</si>
  <si>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</si>
  <si>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</si>
  <si>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</si>
  <si>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</si>
  <si>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</si>
  <si>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</si>
  <si>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</si>
  <si>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</si>
  <si>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</si>
  <si>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</si>
  <si>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</si>
  <si>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</si>
  <si>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</si>
  <si>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</si>
  <si>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</si>
  <si>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</si>
  <si>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</si>
  <si>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</si>
  <si>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</si>
  <si>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</si>
  <si>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</si>
  <si>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</si>
  <si>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</si>
  <si>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</si>
  <si>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</si>
  <si>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</si>
  <si>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</si>
  <si>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</si>
  <si>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</si>
  <si>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</si>
  <si>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</si>
  <si>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</si>
  <si>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</si>
  <si>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</si>
  <si>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</si>
  <si>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</si>
  <si>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</si>
  <si>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</si>
  <si>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</si>
  <si>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</si>
  <si>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</si>
  <si>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</si>
  <si>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</si>
  <si>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</si>
  <si>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</si>
  <si>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</si>
  <si>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</si>
  <si>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</si>
  <si>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</si>
  <si>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</si>
  <si>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</si>
  <si>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</si>
  <si>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</si>
  <si>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</si>
  <si>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</si>
  <si>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</si>
  <si>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</si>
  <si>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</si>
  <si>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</si>
  <si>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</si>
  <si>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</si>
  <si>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</si>
  <si>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</si>
  <si>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</si>
  <si>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</si>
  <si>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</si>
  <si>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</si>
  <si>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</si>
  <si>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</si>
  <si>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</si>
  <si>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</si>
  <si>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</si>
  <si>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</si>
  <si>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</si>
  <si>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</si>
  <si>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</si>
  <si>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</si>
  <si>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</si>
  <si>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</si>
  <si>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</si>
  <si>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</si>
  <si>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</si>
  <si>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</si>
  <si>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</si>
  <si>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</si>
  <si>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</si>
  <si>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</si>
  <si>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</si>
  <si>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</si>
  <si>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</si>
  <si>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</si>
  <si>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</si>
  <si>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</si>
  <si>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</si>
  <si>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</si>
  <si>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</si>
  <si>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</si>
  <si>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</si>
  <si>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</si>
  <si>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</si>
  <si>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</si>
  <si>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</si>
  <si>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</si>
  <si>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</si>
  <si>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</si>
  <si>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</si>
  <si>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</si>
  <si>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</si>
  <si>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</si>
  <si>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</si>
  <si>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</si>
  <si>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</si>
  <si>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</si>
  <si>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</si>
  <si>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</si>
  <si>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</si>
  <si>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</si>
  <si>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</si>
  <si>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</si>
  <si>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</si>
  <si>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</si>
  <si>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</si>
  <si>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</si>
  <si>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</si>
  <si>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</si>
  <si>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</si>
  <si>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</si>
  <si>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</si>
  <si>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</si>
  <si>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</si>
  <si>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</si>
  <si>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</si>
  <si>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</si>
  <si>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</si>
  <si>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</si>
  <si>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</si>
  <si>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</si>
  <si>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</si>
  <si>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</si>
  <si>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</si>
  <si>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</si>
  <si>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</si>
  <si>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</si>
  <si>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</si>
  <si>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</si>
  <si>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</si>
  <si>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</si>
  <si>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</si>
  <si>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</si>
  <si>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</si>
  <si>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</si>
  <si>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</si>
  <si>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</si>
  <si>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</si>
  <si>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</si>
  <si>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</si>
  <si>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</si>
  <si>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</si>
  <si>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</si>
  <si>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</si>
  <si>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</si>
  <si>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</si>
  <si>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</si>
  <si>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</si>
  <si>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</si>
  <si>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</si>
  <si>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</si>
  <si>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</si>
  <si>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</si>
  <si>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</si>
  <si>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</si>
  <si>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</si>
  <si>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</si>
  <si>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</si>
  <si>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</si>
  <si>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</si>
  <si>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</si>
  <si>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</si>
  <si>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</si>
  <si>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</si>
  <si>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</si>
  <si>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</si>
  <si>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</si>
  <si>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</si>
  <si>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</si>
  <si>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</si>
  <si>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</si>
  <si>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</si>
  <si>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</si>
  <si>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</si>
  <si>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</si>
  <si>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</si>
  <si>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</si>
  <si>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</si>
  <si>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</si>
  <si>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</si>
  <si>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</si>
  <si>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</si>
  <si>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</si>
  <si>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</si>
  <si>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</si>
  <si>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</si>
  <si>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</si>
  <si>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</si>
  <si>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</si>
  <si>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</si>
  <si>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</si>
  <si>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</si>
  <si>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</si>
  <si>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</si>
  <si>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</si>
  <si>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</si>
  <si>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</si>
  <si>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</si>
  <si>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</si>
  <si>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</si>
  <si>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</si>
  <si>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</si>
  <si>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</si>
  <si>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</si>
  <si>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</si>
  <si>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</si>
  <si>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</si>
  <si>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</si>
  <si>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</si>
  <si>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</si>
  <si>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</si>
  <si>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</si>
  <si>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</si>
  <si>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</si>
  <si>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</si>
  <si>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</si>
  <si>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</si>
  <si>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</si>
  <si>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</si>
  <si>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</si>
  <si>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</si>
  <si>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</si>
  <si>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</si>
  <si>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</si>
  <si>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</si>
  <si>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</si>
  <si>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</si>
  <si>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</si>
  <si>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</si>
  <si>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</si>
  <si>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</si>
  <si>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</si>
  <si>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</si>
  <si>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</si>
  <si>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</si>
  <si>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</si>
  <si>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</si>
  <si>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</si>
  <si>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</si>
  <si>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</si>
  <si>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</si>
  <si>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</si>
  <si>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</si>
  <si>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</si>
  <si>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</si>
  <si>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</si>
  <si>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</si>
  <si>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</si>
  <si>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</si>
  <si>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</si>
  <si>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</si>
  <si>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</si>
  <si>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</si>
  <si>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</si>
  <si>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</si>
  <si>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</si>
  <si>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</si>
  <si>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</si>
  <si>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</si>
  <si>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</si>
  <si>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</si>
  <si>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</si>
  <si>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</si>
  <si>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</si>
  <si>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</si>
  <si>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</si>
  <si>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</si>
  <si>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</si>
  <si>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</si>
  <si>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</si>
  <si>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</si>
  <si>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</si>
  <si>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</si>
  <si>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</si>
  <si>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</si>
  <si>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</si>
  <si>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</si>
  <si>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</si>
  <si>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</si>
  <si>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</si>
  <si>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</si>
  <si>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</si>
  <si>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</si>
  <si>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</si>
  <si>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</si>
  <si>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</si>
  <si>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</si>
  <si>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</si>
  <si>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</si>
  <si>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</si>
  <si>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</si>
  <si>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</si>
  <si>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</si>
  <si>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</si>
  <si>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</si>
  <si>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</si>
  <si>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</si>
  <si>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</si>
  <si>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</si>
  <si>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</si>
  <si>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</si>
  <si>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</si>
  <si>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</si>
  <si>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</si>
  <si>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</si>
  <si>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</si>
  <si>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</si>
  <si>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</si>
  <si>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</si>
  <si>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</si>
  <si>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</si>
  <si>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</si>
  <si>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</si>
  <si>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</si>
  <si>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</si>
  <si>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</si>
  <si>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</si>
  <si>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</si>
  <si>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</si>
  <si>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</si>
  <si>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</si>
  <si>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</si>
  <si>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</si>
  <si>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</si>
  <si>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</si>
  <si>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</si>
  <si>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</si>
  <si>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</si>
  <si>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</si>
  <si>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</si>
  <si>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</si>
  <si>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</si>
  <si>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</si>
  <si>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</si>
  <si>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</si>
  <si>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</si>
  <si>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</si>
  <si>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</si>
  <si>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</si>
  <si>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</si>
  <si>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</si>
  <si>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</si>
  <si>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</si>
  <si>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</si>
  <si>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</si>
  <si>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</si>
  <si>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</si>
  <si>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</si>
  <si>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</si>
  <si>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</si>
  <si>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</si>
  <si>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</si>
  <si>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</si>
  <si>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</si>
  <si>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</si>
  <si>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</si>
  <si>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</si>
  <si>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</si>
  <si>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</si>
  <si>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</si>
  <si>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</si>
  <si>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</si>
  <si>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</si>
  <si>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</si>
  <si>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</si>
  <si>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</si>
  <si>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</si>
  <si>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</si>
  <si>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</si>
  <si>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</si>
  <si>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</si>
  <si>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</si>
  <si>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</si>
  <si>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</si>
  <si>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</si>
  <si>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</si>
  <si>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</si>
  <si>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</si>
  <si>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</si>
  <si>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</si>
  <si>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</si>
  <si>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</si>
  <si>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</si>
  <si>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</si>
  <si>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</si>
  <si>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</si>
  <si>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</si>
  <si>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</si>
  <si>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</si>
  <si>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</si>
  <si>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</si>
  <si>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</si>
  <si>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</si>
  <si>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</si>
  <si>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</si>
  <si>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</si>
  <si>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</si>
  <si>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</si>
  <si>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</si>
  <si>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</si>
  <si>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</si>
  <si>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</si>
  <si>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</si>
  <si>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</si>
  <si>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</si>
  <si>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</si>
  <si>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</si>
  <si>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</si>
  <si>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</si>
  <si>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</si>
  <si>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</si>
  <si>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</si>
  <si>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</si>
  <si>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</si>
  <si>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</si>
  <si>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</si>
  <si>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</si>
  <si>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</si>
  <si>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</si>
  <si>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</si>
  <si>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</si>
  <si>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</si>
  <si>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</si>
  <si>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</si>
  <si>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</si>
  <si>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</si>
  <si>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</si>
  <si>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</si>
  <si>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</si>
  <si>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</si>
  <si>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</si>
  <si>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</si>
  <si>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</si>
  <si>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</si>
  <si>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</si>
  <si>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</si>
  <si>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</si>
  <si>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</si>
  <si>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</si>
  <si>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</si>
  <si>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</si>
  <si>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</si>
  <si>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</si>
  <si>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</si>
  <si>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</si>
  <si>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</si>
  <si>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</si>
  <si>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</si>
  <si>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</si>
  <si>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</si>
  <si>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</si>
  <si>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</si>
  <si>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</si>
  <si>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</si>
  <si>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</si>
  <si>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</si>
  <si>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</si>
  <si>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</si>
  <si>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</si>
  <si>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</si>
  <si>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</si>
  <si>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</si>
  <si>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</si>
  <si>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</si>
  <si>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</si>
  <si>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</si>
  <si>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</si>
  <si>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</si>
  <si>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</si>
  <si>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</si>
  <si>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</si>
  <si>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</si>
  <si>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</si>
  <si>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</si>
  <si>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</si>
  <si>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</si>
  <si>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</si>
  <si>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</si>
  <si>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</si>
  <si>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</si>
  <si>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</si>
  <si>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</si>
  <si>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</si>
  <si>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</si>
  <si>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</si>
  <si>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</si>
  <si>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</si>
  <si>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</si>
  <si>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</si>
  <si>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</si>
  <si>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</si>
  <si>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</si>
  <si>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</si>
  <si>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</si>
  <si>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</si>
  <si>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</si>
  <si>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</si>
  <si>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</si>
  <si>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</si>
  <si>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</si>
  <si>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</si>
  <si>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</si>
  <si>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</si>
  <si>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</si>
  <si>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</si>
  <si>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</si>
  <si>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</si>
  <si>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</si>
  <si>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</si>
  <si>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</si>
  <si>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</si>
  <si>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</si>
  <si>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</si>
  <si>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</si>
  <si>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</si>
  <si>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</si>
  <si>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</si>
  <si>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</si>
  <si>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</si>
  <si>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</si>
  <si>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</si>
  <si>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</si>
  <si>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</si>
  <si>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</si>
  <si>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</si>
  <si>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</si>
  <si>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</si>
  <si>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</si>
  <si>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</si>
  <si>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</si>
  <si>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</si>
  <si>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</si>
  <si>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</si>
  <si>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</si>
  <si>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</si>
  <si>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</si>
  <si>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</si>
  <si>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</si>
  <si>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</si>
  <si>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</si>
  <si>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</si>
  <si>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</si>
  <si>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</si>
  <si>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</si>
  <si>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</si>
  <si>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</si>
  <si>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</si>
  <si>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</si>
  <si>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</si>
  <si>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</si>
  <si>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</si>
  <si>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</si>
  <si>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</si>
  <si>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</si>
  <si>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</si>
  <si>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</si>
  <si>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</si>
  <si>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</si>
  <si>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</si>
  <si>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</si>
  <si>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</si>
  <si>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</si>
  <si>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</si>
  <si>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</si>
  <si>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</si>
  <si>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</si>
  <si>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</si>
  <si>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</si>
  <si>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</si>
  <si>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</si>
  <si>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</si>
  <si>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</si>
  <si>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</si>
  <si>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</si>
  <si>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</si>
  <si>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</si>
  <si>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</si>
  <si>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</si>
  <si>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</si>
  <si>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</si>
  <si>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</si>
  <si>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</si>
  <si>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</si>
  <si>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</si>
  <si>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</si>
  <si>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</si>
  <si>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</si>
  <si>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2.1.a.1</t>
  </si>
  <si>
    <t>1. Realizar  Investigaciones que permitan el abordaje de los temas de Democracia, Paz y Seguridad con un enfoque  multidisciplinario.</t>
  </si>
  <si>
    <t>2 Investigaciones en temas de Democracia Paz y Seguridad</t>
  </si>
  <si>
    <t>Publicadas las Investigaciones realizadas por el IUDPAS</t>
  </si>
  <si>
    <t>2.1.b.2</t>
  </si>
  <si>
    <t>Generación de conocimiento para evidenciar problemática nacional en materia de Seguridad y Democracia.</t>
  </si>
  <si>
    <t>Informes de avances y finales</t>
  </si>
  <si>
    <t>Académicos/as, investigadores y sociedad civil</t>
  </si>
  <si>
    <t xml:space="preserve">Poner a  la disposición de la población hondureña conocimientos científicos en materia de Seguridad y Democracia  </t>
  </si>
  <si>
    <t xml:space="preserve">Listados de asistencia a presentaciones, constancias de entrega de documentos </t>
  </si>
  <si>
    <t xml:space="preserve">Académicos/as, investigadores y sociedad civil, medios de comunicación </t>
  </si>
  <si>
    <t>Dirección del IUDPAS, Proyectos de Cooperación y Administraciòn del IUDPAS</t>
  </si>
  <si>
    <t>Presentadas la Investigaciones realizadas por el IUDPAS</t>
  </si>
  <si>
    <t>2.1.b.1</t>
  </si>
  <si>
    <t xml:space="preserve">2 Documentos publicados </t>
  </si>
  <si>
    <t xml:space="preserve"> Presentar las Investigaciones a la sociedad civil, academia e investigadores y medios de comunicación.</t>
  </si>
  <si>
    <t>Documentos impresos</t>
  </si>
  <si>
    <t xml:space="preserve">1 Investigación en procedimientos del sistema de justicia penal y caracterización del proceso de selcción de funcionarios  </t>
  </si>
  <si>
    <t>2.1.a.2</t>
  </si>
  <si>
    <t>1.Realizar una investigación que permita conocer la situacion del Sistema de justicia penal, el grado de confianza y de satisfacción de la ciudadanía en la administración de justicia en Honduras</t>
  </si>
  <si>
    <t>Publicada la  Investigación sobre  la situación del Sistema de justicia penal, el grado de confianza y de satisfacción de la ciudadanía en la administración de justicia en Honduras</t>
  </si>
  <si>
    <t xml:space="preserve">1  Documento  publicado </t>
  </si>
  <si>
    <t>2. Editar  imprimir  las Investigaciones a la sociedad civil, academia e investigadores y medios de comunicación.</t>
  </si>
  <si>
    <t>1. Editar e  imprimir  la Investigaciones que se presentará a la sociedad civil, academia e investigadores y medios de comunicación e intsituciones de gobierno.</t>
  </si>
  <si>
    <t>2.1.a.3</t>
  </si>
  <si>
    <t>Conocer la percepcion de la ciudadania sobre la confianza y satisfacción en la administración de justicia en Honduras</t>
  </si>
  <si>
    <t xml:space="preserve">1 Encuesta de percepción de la ciudadanía sobre la confianza y satisfacción en el sistema juducial </t>
  </si>
  <si>
    <t>2.1.b.3</t>
  </si>
  <si>
    <t>Académicos/as, investigadores y sociedad civil, medios de comunicación, instituciones de gobierno, organismos internacionales</t>
  </si>
  <si>
    <t>Conocer la situacion del Sistema de justicia penal, el grado de confianza y de satisfacción de la ciudadanía en la administración de justicia en Honduras.</t>
  </si>
  <si>
    <t>1. Editar e  imprimir  el documento de los reultados de la Primera  Encuesta  sobre  percepcion de la ciudadania sobre la confianza y satisfacción en la administración de justicia en Honduras</t>
  </si>
  <si>
    <t>Publicados los resultados de la  Primera Encuesta sobre  percepcion de la ciudadania sobre la confianza y satisfacción en la administración de justicia en Honduras</t>
  </si>
  <si>
    <t>Presentadas la Primera Encuesta de percepción  de justicia penal realizada por el IUDPAS</t>
  </si>
  <si>
    <t xml:space="preserve"> 1  Encuesta presentada</t>
  </si>
  <si>
    <t xml:space="preserve"> Presentar las primera  encuesta  a la sociedad civil, academia e investigadores y medios de comunicación.</t>
  </si>
  <si>
    <t>Presentada  la  Investigación sobre  la situación del Sistema de justicia penal, el grado de confianza y de satisfacción de la ciudadanía en la administración de justicia en Honduras</t>
  </si>
  <si>
    <t xml:space="preserve"> 1  Investigación presentada</t>
  </si>
  <si>
    <t xml:space="preserve">Académicos/as, investigadores y sociedad civil, medios de comunicación, autoridades de gobierno y organismos internacionales  </t>
  </si>
  <si>
    <t>Académicos/as, investigadores y sociedad civil, medios de comunicación , autoridades de gobierno y organismos internacionales</t>
  </si>
  <si>
    <t xml:space="preserve">1. Aplicación de  la segunda  encuesta de percepción de la ciudadanía sobre la confianza y satisfacción en el sistema juducial </t>
  </si>
  <si>
    <t xml:space="preserve"> Jòvenes capacitados  en temas relacionados con Democracia Paz y Seguridad.</t>
  </si>
  <si>
    <t>33.33%</t>
  </si>
  <si>
    <t>Promoción de loa ejes temáticos del IUDPAS en la polblación universitaria</t>
  </si>
  <si>
    <t>listas de asistencias, ayudas memorias, evaluaciones de los talleres</t>
  </si>
  <si>
    <t>Estudiantes universitarios</t>
  </si>
  <si>
    <t>Nùmero de observatorios locales funcionando</t>
  </si>
  <si>
    <t xml:space="preserve">Apoyo en el funcionamiento y creación de los Observatorios Locales  de la Violencia </t>
  </si>
  <si>
    <t>Promoción y difusión de información a nivel local que fortalezca el Observatorio de la Violencia</t>
  </si>
  <si>
    <t>Informes de giras de trabajo</t>
  </si>
  <si>
    <t>Centros Regionales y poblaciòn local</t>
  </si>
  <si>
    <t>Directora del IUDPAS, Administradora de los Sistemas de Informaciòn</t>
  </si>
  <si>
    <r>
      <t xml:space="preserve">5.   La Dirección de Vinculación promueve el intercambio de experiencias y buenas prácticas en el quehacer de vinculación entre las unidades académicas y Centros </t>
    </r>
    <r>
      <rPr>
        <sz val="12"/>
        <rFont val="Calibri"/>
        <family val="2"/>
      </rPr>
      <t>Regionales.</t>
    </r>
  </si>
  <si>
    <t>100 jóvenes capacitados</t>
  </si>
  <si>
    <t>Sostenibilidad de los Observatorios Locales de la Violencia  y funcionando</t>
  </si>
  <si>
    <t xml:space="preserve">Publicados los boletines del Observatorio Nacional y locales de la Violencia </t>
  </si>
  <si>
    <t>20  Documentos publicados</t>
  </si>
  <si>
    <t>2.1.b.4</t>
  </si>
  <si>
    <t>Editar e imprimir los boletines de la violencia nacionales y locales</t>
  </si>
  <si>
    <t>Poner a la disposicion de la población hondureña informacion sobre criminalidad y violencia en el pais</t>
  </si>
  <si>
    <t xml:space="preserve">Presentacion  de los boletines </t>
  </si>
  <si>
    <t>10 boletines presentados</t>
  </si>
  <si>
    <t>Presentaer los resultados de criminalidad y violencia del Observatorio nacional y locales</t>
  </si>
  <si>
    <t xml:space="preserve">1 Encuesta de percepción de la ciudadanía sobre violencia e inseguridad </t>
  </si>
  <si>
    <t>2.1.a.4</t>
  </si>
  <si>
    <t>Conocer la percepcion de la ciudadania sobre la violencia e  inseguridad en Honduras</t>
  </si>
  <si>
    <t>Conocer la percepcion y victimización de la ciudadania sobre violencia e inseguridad en Honduras</t>
  </si>
  <si>
    <t>2.1.b.5</t>
  </si>
  <si>
    <t>1. Editar e  imprimir  el documento de los reultados de  la percepcion y victimización de la ciudadania sobre violencia e inseguridad en Honduras</t>
  </si>
  <si>
    <t>Documento impreso</t>
  </si>
  <si>
    <t>Documentos impreso</t>
  </si>
  <si>
    <t>Presentadas la tercera  Encuesta  sobre   percepcion y victimización de la ciudadania sobre violencia e inseguridad en Honduras</t>
  </si>
  <si>
    <t>Publicados los resultados de la  tercera  Encuesta sobre   percepcion y victimización de la ciudadania sobre violencia e inseguridad en Honduras</t>
  </si>
  <si>
    <t xml:space="preserve"> Presentar las tercera  encuesta  a la sociedad civil, academia e investigadores y medios de comunicación.</t>
  </si>
  <si>
    <t xml:space="preserve">Implementada el Area de Paz </t>
  </si>
  <si>
    <t>1.1.a.1</t>
  </si>
  <si>
    <t>Talleres de Capacitacion y horas clase desarrolladas</t>
  </si>
  <si>
    <t>10 docentes capacitados o 640 estudiantes con clase aprobada en el área de paz (160 por trimestre)</t>
  </si>
  <si>
    <t>Apoyar en los temas prioritarios de país</t>
  </si>
  <si>
    <t>Listados de asistencia</t>
  </si>
  <si>
    <t>IUDPAS</t>
  </si>
  <si>
    <t>2.1.e.1</t>
  </si>
  <si>
    <t>3.2.5.1</t>
  </si>
  <si>
    <t>Especialista en el Área de Paz Y Direccion del IUDPAS</t>
  </si>
  <si>
    <t>Fomentado el debate en el tema de Seguridad, Paz y Democracia</t>
  </si>
  <si>
    <t>Identificado el grado de confianza y de satisfacción de la ciudadanía en la administración de justicia en Honduras</t>
  </si>
  <si>
    <t xml:space="preserve">Elaborada una Investigacion participativa para la Paz en municpios libres de homicidios </t>
  </si>
  <si>
    <t>1 Investigación en los municipios libres de homicidios</t>
  </si>
  <si>
    <t>2.1.a.5</t>
  </si>
  <si>
    <t>1 Aplicación de la encuesta  la percepcion y victimización de la ciudadania sobre violencia e inseguridad en Honduras</t>
  </si>
  <si>
    <t>Desarrollar una  Investigación participativa para la paz en municpios libres.</t>
  </si>
  <si>
    <t>Conocer mecanismos de regulacion pacifica de conflitos los municpios libres de homicidios</t>
  </si>
  <si>
    <t>Académicos/as, investigadores y sociedad civil, autoridades gubernamentales, local y nacional</t>
  </si>
  <si>
    <t>Especialista en el Área de Paz y Directora del IUDPAS</t>
  </si>
  <si>
    <t>Unidad de Sondeos y Encuestas y Directora IUDPAS</t>
  </si>
  <si>
    <t>Unidad de Investigacion y Directora IUDPAS</t>
  </si>
  <si>
    <t>Unidad de Investigación y Directora IUDPAS</t>
  </si>
  <si>
    <t>Publicada la Investigacion bibliografica "Metodologías participativas para la Construcción de Paz Transformadora"</t>
  </si>
  <si>
    <t>2.1.b.8</t>
  </si>
  <si>
    <t>1. Editar e  imprimir  el documento de la Investigacion bibliografica "Metodologías participativas para la Construcción de Paz Transformadora</t>
  </si>
  <si>
    <t>Poner a la disposicion los mecanismos de resolución pacifica aplicada por los municipios libres de homicidios</t>
  </si>
  <si>
    <t>30 personas formadas</t>
  </si>
  <si>
    <t>listas de asistencias,  evaluaciones de los docentes y estudiantes e informes</t>
  </si>
  <si>
    <t>Unidad de Diplomados y Dirección del IUDPAS</t>
  </si>
  <si>
    <t>3.2.14.2</t>
  </si>
  <si>
    <t>Desarrollo de un programa modular en Justicia Penal</t>
  </si>
  <si>
    <t xml:space="preserve">Desarrollado un Diplomado de Justicia Penal </t>
  </si>
  <si>
    <t>Funcionarios del Sistema de Seguridad y Justicia</t>
  </si>
  <si>
    <t xml:space="preserve">Fortalecer los conocimientos sobre la justicia penal en Honduras </t>
  </si>
  <si>
    <t>1 documento publicado</t>
  </si>
  <si>
    <t xml:space="preserve">Agilizar los procesos técnicos y administrativos </t>
  </si>
  <si>
    <t>11.1.4.1</t>
  </si>
  <si>
    <t>El manejo de Proyectos y Programas requiere de personal de apoyo para agilizar las actividades</t>
  </si>
  <si>
    <t xml:space="preserve">Contratos, publicación de convocatoria para postulación, </t>
  </si>
  <si>
    <t>Personal administrativo</t>
  </si>
  <si>
    <t>Directora y administradora del IUDPAS</t>
  </si>
  <si>
    <t>Diseño, publicación, impresión de Documentos</t>
  </si>
  <si>
    <t>2.1.b.1.1</t>
  </si>
  <si>
    <t>2.1.b.1.2</t>
  </si>
  <si>
    <t>2.1.b.1.3</t>
  </si>
  <si>
    <t>2.1.b.1.4</t>
  </si>
  <si>
    <t>2.1.b.1.5</t>
  </si>
  <si>
    <t xml:space="preserve"> 2 Investigación presentada2</t>
  </si>
  <si>
    <t>Alimentación para asistentes a presentación</t>
  </si>
  <si>
    <t>1. Coordinador del Area de Paz</t>
  </si>
  <si>
    <t>1. Contratación de una Asistente administrativa de proyectos de cooperación, Coordinador del área de Paz</t>
  </si>
  <si>
    <t>2 personas contratadas</t>
  </si>
  <si>
    <t>1.Desarrollo de Programa de capacitación a Jóvenes Voluntarios por la Paz, realizado en tres de los Centros Regionales Universitarios (La Ceiba, y Tegucigalpa)</t>
  </si>
  <si>
    <t>4 personas contratadas</t>
  </si>
  <si>
    <t>11.1.4.2</t>
  </si>
  <si>
    <t xml:space="preserve">Contratacion de un analista programador, dos especialistas en Observatorio de la Violencia, un Analista en Observatorio de la Violencia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</si>
</sst>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1"/>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2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9" fontId="39" fillId="0" borderId="26" xfId="19" applyNumberFormat="1" applyFont="1" applyFill="1" applyBorder="1" applyAlignment="1">
      <alignment horizontal="center" vertical="center"/>
    </xf>
    <xf numFmtId="0" fontId="37" fillId="0" borderId="26" xfId="19" applyFont="1" applyBorder="1" applyAlignment="1">
      <alignment horizontal="center" vertical="center" wrapText="1"/>
    </xf>
    <xf numFmtId="4" fontId="39" fillId="0" borderId="26" xfId="19" applyNumberFormat="1" applyFont="1" applyBorder="1" applyAlignment="1">
      <alignment horizontal="center" vertical="center" wrapText="1"/>
    </xf>
    <xf numFmtId="0" fontId="26" fillId="0" borderId="26" xfId="19" applyFont="1" applyBorder="1" applyAlignment="1">
      <alignment vertical="center" wrapText="1"/>
    </xf>
    <xf numFmtId="0" fontId="80" fillId="0" borderId="26" xfId="19" applyFont="1" applyBorder="1" applyAlignment="1" applyProtection="1">
      <alignment horizontal="center" vertical="center" wrapText="1"/>
      <protection locked="0"/>
    </xf>
    <xf numFmtId="9" fontId="33" fillId="0" borderId="26" xfId="19" applyNumberFormat="1" applyFont="1" applyFill="1" applyBorder="1" applyAlignment="1">
      <alignment horizontal="center" vertical="center" wrapText="1"/>
    </xf>
    <xf numFmtId="43" fontId="0" fillId="0" borderId="26" xfId="18" applyFont="1" applyBorder="1"/>
    <xf numFmtId="0" fontId="8" fillId="0" borderId="26" xfId="19" applyBorder="1" applyAlignment="1">
      <alignment vertical="top"/>
    </xf>
    <xf numFmtId="0" fontId="26" fillId="0" borderId="26" xfId="19" applyFont="1" applyBorder="1" applyAlignment="1">
      <alignment horizontal="center" vertical="center" wrapText="1"/>
    </xf>
    <xf numFmtId="0" fontId="26" fillId="0" borderId="26" xfId="19" applyFont="1" applyBorder="1" applyAlignment="1">
      <alignment vertical="top" wrapText="1"/>
    </xf>
    <xf numFmtId="43" fontId="22" fillId="2" borderId="9" xfId="0" applyNumberFormat="1" applyFont="1" applyFill="1" applyBorder="1" applyAlignment="1">
      <alignment vertical="center"/>
    </xf>
    <xf numFmtId="0" fontId="22" fillId="5" borderId="12" xfId="0" applyFont="1" applyFill="1" applyBorder="1" applyAlignment="1">
      <alignment vertical="center" wrapText="1"/>
    </xf>
    <xf numFmtId="0" fontId="29" fillId="0" borderId="30" xfId="16" applyFont="1" applyBorder="1" applyAlignment="1">
      <alignment horizontal="center" vertical="center" wrapText="1"/>
    </xf>
    <xf numFmtId="0" fontId="27" fillId="0" borderId="30"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26" xfId="19" applyFont="1" applyBorder="1" applyAlignment="1">
      <alignment horizontal="center" vertical="center" wrapText="1"/>
    </xf>
    <xf numFmtId="0" fontId="35" fillId="0" borderId="26" xfId="19" applyFont="1" applyFill="1" applyBorder="1" applyAlignment="1">
      <alignment horizontal="center" vertical="center" wrapText="1"/>
    </xf>
    <xf numFmtId="3" fontId="22" fillId="5" borderId="13" xfId="0" applyNumberFormat="1"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9" borderId="0" xfId="16" applyFont="1" applyFill="1" applyBorder="1" applyAlignment="1" applyProtection="1">
      <alignment horizontal="center" vertical="center" wrapText="1"/>
      <protection locked="0"/>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7" fillId="8" borderId="13" xfId="19" applyFont="1" applyFill="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xf numFmtId="0" fontId="38" fillId="20" borderId="26" xfId="19" applyFont="1" applyFill="1" applyBorder="1" applyAlignment="1">
      <alignment horizontal="center" vertical="center" wrapText="1"/>
    </xf>
    <xf numFmtId="0" fontId="38" fillId="0" borderId="26" xfId="19" applyFont="1" applyFill="1" applyBorder="1" applyAlignment="1">
      <alignment vertical="center" wrapText="1"/>
    </xf>
    <xf numFmtId="0" fontId="67" fillId="0" borderId="30" xfId="19" applyFont="1" applyFill="1" applyBorder="1" applyAlignment="1">
      <alignment vertical="center" wrapText="1"/>
    </xf>
    <xf numFmtId="0" fontId="29" fillId="0" borderId="30" xfId="19" applyFont="1" applyBorder="1" applyAlignment="1">
      <alignment vertical="center" wrapText="1"/>
    </xf>
    <xf numFmtId="0" fontId="67" fillId="0" borderId="28" xfId="19" applyFont="1" applyFill="1" applyBorder="1" applyAlignment="1">
      <alignment vertical="center" wrapText="1"/>
    </xf>
    <xf numFmtId="0" fontId="29" fillId="0" borderId="28" xfId="19" applyFont="1" applyBorder="1" applyAlignment="1">
      <alignment vertical="center" wrapText="1"/>
    </xf>
    <xf numFmtId="0" fontId="33" fillId="20" borderId="26" xfId="19"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6">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c:v>
                </c:pt>
                <c:pt idx="15">
                  <c:v>4</c:v>
                </c:pt>
                <c:pt idx="16">
                  <c:v>0</c:v>
                </c:pt>
              </c:numCache>
            </c:numRef>
          </c:val>
        </c:ser>
        <c:dLbls>
          <c:showLegendKey val="0"/>
          <c:showVal val="0"/>
          <c:showCatName val="0"/>
          <c:showSerName val="0"/>
          <c:showPercent val="0"/>
          <c:showBubbleSize val="0"/>
        </c:dLbls>
        <c:gapWidth val="150"/>
        <c:shape val="box"/>
        <c:axId val="442900480"/>
        <c:axId val="442902016"/>
        <c:axId val="0"/>
      </c:bar3DChart>
      <c:catAx>
        <c:axId val="442900480"/>
        <c:scaling>
          <c:orientation val="minMax"/>
        </c:scaling>
        <c:delete val="0"/>
        <c:axPos val="b"/>
        <c:numFmt formatCode="General" sourceLinked="0"/>
        <c:majorTickMark val="none"/>
        <c:minorTickMark val="none"/>
        <c:tickLblPos val="nextTo"/>
        <c:txPr>
          <a:bodyPr/>
          <a:lstStyle/>
          <a:p>
            <a:pPr>
              <a:defRPr lang="es-HN"/>
            </a:pPr>
            <a:endParaRPr lang="es-HN"/>
          </a:p>
        </c:txPr>
        <c:crossAx val="442902016"/>
        <c:crosses val="autoZero"/>
        <c:auto val="1"/>
        <c:lblAlgn val="ctr"/>
        <c:lblOffset val="100"/>
        <c:noMultiLvlLbl val="0"/>
      </c:catAx>
      <c:valAx>
        <c:axId val="4429020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4290048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442912128"/>
        <c:axId val="442913920"/>
        <c:axId val="0"/>
      </c:bar3DChart>
      <c:catAx>
        <c:axId val="442912128"/>
        <c:scaling>
          <c:orientation val="minMax"/>
        </c:scaling>
        <c:delete val="0"/>
        <c:axPos val="b"/>
        <c:numFmt formatCode="General" sourceLinked="0"/>
        <c:majorTickMark val="none"/>
        <c:minorTickMark val="none"/>
        <c:tickLblPos val="nextTo"/>
        <c:txPr>
          <a:bodyPr/>
          <a:lstStyle/>
          <a:p>
            <a:pPr>
              <a:defRPr lang="es-HN"/>
            </a:pPr>
            <a:endParaRPr lang="es-HN"/>
          </a:p>
        </c:txPr>
        <c:crossAx val="442913920"/>
        <c:crosses val="autoZero"/>
        <c:auto val="1"/>
        <c:lblAlgn val="ctr"/>
        <c:lblOffset val="100"/>
        <c:noMultiLvlLbl val="0"/>
      </c:catAx>
      <c:valAx>
        <c:axId val="44291392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4291212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42924032"/>
        <c:axId val="442925824"/>
        <c:axId val="0"/>
      </c:bar3DChart>
      <c:catAx>
        <c:axId val="442924032"/>
        <c:scaling>
          <c:orientation val="minMax"/>
        </c:scaling>
        <c:delete val="0"/>
        <c:axPos val="b"/>
        <c:numFmt formatCode="General" sourceLinked="0"/>
        <c:majorTickMark val="none"/>
        <c:minorTickMark val="none"/>
        <c:tickLblPos val="nextTo"/>
        <c:txPr>
          <a:bodyPr/>
          <a:lstStyle/>
          <a:p>
            <a:pPr>
              <a:defRPr lang="es-HN"/>
            </a:pPr>
            <a:endParaRPr lang="es-HN"/>
          </a:p>
        </c:txPr>
        <c:crossAx val="442925824"/>
        <c:crosses val="autoZero"/>
        <c:auto val="1"/>
        <c:lblAlgn val="ctr"/>
        <c:lblOffset val="100"/>
        <c:noMultiLvlLbl val="0"/>
      </c:catAx>
      <c:valAx>
        <c:axId val="4429258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4292403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3051175</xdr:colOff>
      <xdr:row>0</xdr:row>
      <xdr:rowOff>0</xdr:rowOff>
    </xdr:from>
    <xdr:to>
      <xdr:col>10</xdr:col>
      <xdr:colOff>1718315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73050" y="0"/>
          <a:ext cx="2350140" cy="15094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7732</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5" dataDxfId="44">
  <autoFilter ref="B3:C13"/>
  <tableColumns count="2">
    <tableColumn id="1" name="Descripción" dataDxfId="43"/>
    <tableColumn id="2" name="Monto" dataDxfId="42"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1" dataDxfId="40">
  <autoFilter ref="B39:D57"/>
  <tableColumns count="3">
    <tableColumn id="1" name="Descripción" dataDxfId="39"/>
    <tableColumn id="2" name="Cantidad" dataDxfId="38" dataCellStyle="Millares"/>
    <tableColumn id="3" name="Montos" dataDxfId="37">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6" dataDxfId="35">
  <autoFilter ref="B68:D80"/>
  <tableColumns count="3">
    <tableColumn id="1" name="Descripción" dataDxfId="34"/>
    <tableColumn id="2" name="Cantidad" dataDxfId="33" dataCellStyle="Millares"/>
    <tableColumn id="3" name="Montos" dataDxfId="32">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1">
  <autoFilter ref="B85:D103"/>
  <tableColumns count="3">
    <tableColumn id="1" name="Descripción " dataDxfId="30"/>
    <tableColumn id="2" name="Cantidad" dataDxfId="29" dataCellStyle="Millares"/>
    <tableColumn id="3" name="Montos" dataDxfId="28">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7" tableBorderDxfId="26">
  <autoFilter ref="H3:I14"/>
  <tableColumns count="2">
    <tableColumn id="1" name="Dimensión" dataDxfId="25"/>
    <tableColumn id="2" name="Monto" dataDxfId="24"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3" tableBorderDxfId="22">
  <autoFilter ref="H17:I25"/>
  <tableColumns count="2">
    <tableColumn id="1" name="Dimensión" dataDxfId="21"/>
    <tableColumn id="2" name="Monto" dataDxfId="20"/>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19" headerRowBorderDxfId="18" tableBorderDxfId="17">
  <autoFilter ref="E7:F11"/>
  <tableColumns count="2">
    <tableColumn id="1" name="Presupuesto" dataDxfId="16"/>
    <tableColumn id="2" name=" Monto " dataDxfId="15">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7"/>
      <c r="U2" s="537"/>
      <c r="V2" s="537"/>
      <c r="W2" s="537"/>
      <c r="X2" s="537"/>
      <c r="Y2" s="537"/>
      <c r="Z2" s="537"/>
      <c r="AA2" s="537"/>
      <c r="AB2" s="537"/>
      <c r="AC2" s="537" t="s">
        <v>25</v>
      </c>
      <c r="AD2" s="537"/>
      <c r="AE2" s="537"/>
      <c r="AF2" s="537"/>
      <c r="AG2" s="537"/>
      <c r="AH2" s="537"/>
      <c r="AI2" s="537"/>
      <c r="AJ2" s="537"/>
    </row>
    <row r="3" spans="2:36" ht="16.5" customHeight="1" x14ac:dyDescent="0.25">
      <c r="B3" s="33" t="s">
        <v>7</v>
      </c>
      <c r="C3" s="33"/>
      <c r="D3" s="33"/>
      <c r="E3" s="33"/>
      <c r="F3" s="33"/>
      <c r="G3" s="33"/>
      <c r="H3" s="33"/>
      <c r="I3" s="33"/>
      <c r="J3" s="33"/>
      <c r="K3" s="33"/>
      <c r="L3" s="33"/>
      <c r="M3" s="33"/>
      <c r="N3" s="33"/>
      <c r="O3" s="33"/>
      <c r="P3" s="33"/>
      <c r="Q3" s="33"/>
      <c r="R3" s="33"/>
      <c r="S3" s="33"/>
      <c r="T3" s="537"/>
      <c r="U3" s="537"/>
      <c r="V3" s="537"/>
      <c r="W3" s="537"/>
      <c r="X3" s="537"/>
      <c r="Y3" s="537"/>
      <c r="Z3" s="537"/>
      <c r="AA3" s="537"/>
      <c r="AB3" s="537"/>
      <c r="AC3" s="537" t="s">
        <v>7</v>
      </c>
      <c r="AD3" s="537"/>
      <c r="AE3" s="537"/>
      <c r="AF3" s="537"/>
      <c r="AG3" s="537"/>
      <c r="AH3" s="537"/>
      <c r="AI3" s="537"/>
      <c r="AJ3" s="537"/>
    </row>
    <row r="4" spans="2:36" ht="12.75" customHeight="1" x14ac:dyDescent="0.25">
      <c r="B4" s="33" t="s">
        <v>36</v>
      </c>
      <c r="C4" s="33"/>
      <c r="D4" s="33"/>
      <c r="E4" s="33"/>
      <c r="F4" s="33"/>
      <c r="G4" s="33"/>
      <c r="H4" s="33"/>
      <c r="I4" s="33"/>
      <c r="J4" s="33"/>
      <c r="K4" s="33"/>
      <c r="L4" s="33"/>
      <c r="M4" s="33"/>
      <c r="N4" s="33"/>
      <c r="O4" s="33"/>
      <c r="P4" s="33"/>
      <c r="Q4" s="33"/>
      <c r="R4" s="33"/>
      <c r="S4" s="33"/>
      <c r="T4" s="537"/>
      <c r="U4" s="537"/>
      <c r="V4" s="537"/>
      <c r="W4" s="537"/>
      <c r="X4" s="537"/>
      <c r="Y4" s="537"/>
      <c r="Z4" s="537"/>
      <c r="AA4" s="537"/>
      <c r="AB4" s="537"/>
      <c r="AC4" s="537" t="s">
        <v>36</v>
      </c>
      <c r="AD4" s="537"/>
      <c r="AE4" s="537"/>
      <c r="AF4" s="537"/>
      <c r="AG4" s="537"/>
      <c r="AH4" s="537"/>
      <c r="AI4" s="537"/>
      <c r="AJ4" s="537"/>
    </row>
    <row r="5" spans="2:36" ht="15.75" x14ac:dyDescent="0.25">
      <c r="B5" s="2"/>
      <c r="C5" s="2"/>
      <c r="D5" s="2"/>
    </row>
    <row r="6" spans="2:36" ht="16.5" thickBot="1" x14ac:dyDescent="0.3">
      <c r="B6" s="2"/>
      <c r="C6" s="2"/>
      <c r="D6" s="2"/>
    </row>
    <row r="7" spans="2:36" ht="75.75" customHeight="1" x14ac:dyDescent="0.25">
      <c r="B7" s="534" t="s">
        <v>20</v>
      </c>
      <c r="C7" s="534" t="s">
        <v>38</v>
      </c>
      <c r="D7" s="534" t="s">
        <v>39</v>
      </c>
      <c r="E7" s="543" t="s">
        <v>40</v>
      </c>
      <c r="F7" s="534" t="s">
        <v>37</v>
      </c>
      <c r="G7" s="543" t="s">
        <v>9</v>
      </c>
      <c r="H7" s="532" t="s">
        <v>0</v>
      </c>
      <c r="I7" s="532" t="s">
        <v>8</v>
      </c>
      <c r="J7" s="532" t="s">
        <v>16</v>
      </c>
      <c r="K7" s="532"/>
      <c r="L7" s="532" t="s">
        <v>13</v>
      </c>
      <c r="M7" s="532"/>
      <c r="N7" s="532"/>
      <c r="O7" s="532"/>
      <c r="P7" s="532"/>
      <c r="Q7" s="532"/>
      <c r="R7" s="532"/>
      <c r="S7" s="532"/>
      <c r="T7" s="534" t="s">
        <v>14</v>
      </c>
      <c r="U7" s="532" t="s">
        <v>18</v>
      </c>
      <c r="V7" s="532" t="s">
        <v>26</v>
      </c>
      <c r="W7" s="532"/>
      <c r="X7" s="532" t="s">
        <v>15</v>
      </c>
      <c r="Y7" s="532" t="s">
        <v>17</v>
      </c>
      <c r="Z7" s="532"/>
      <c r="AA7" s="532" t="s">
        <v>22</v>
      </c>
      <c r="AB7" s="532" t="s">
        <v>32</v>
      </c>
      <c r="AC7" s="538" t="s">
        <v>31</v>
      </c>
      <c r="AD7" s="538"/>
      <c r="AE7" s="538"/>
      <c r="AF7" s="538"/>
      <c r="AG7" s="532" t="s">
        <v>28</v>
      </c>
      <c r="AH7" s="532" t="s">
        <v>29</v>
      </c>
      <c r="AI7" s="532" t="s">
        <v>1</v>
      </c>
      <c r="AJ7" s="532" t="s">
        <v>2</v>
      </c>
    </row>
    <row r="8" spans="2:36" ht="15.75" customHeight="1" x14ac:dyDescent="0.25">
      <c r="B8" s="535"/>
      <c r="C8" s="535"/>
      <c r="D8" s="535"/>
      <c r="E8" s="544"/>
      <c r="F8" s="535"/>
      <c r="G8" s="544"/>
      <c r="H8" s="533"/>
      <c r="I8" s="533"/>
      <c r="J8" s="533" t="s">
        <v>33</v>
      </c>
      <c r="K8" s="533" t="s">
        <v>19</v>
      </c>
      <c r="L8" s="536" t="s">
        <v>3</v>
      </c>
      <c r="M8" s="536"/>
      <c r="N8" s="536" t="s">
        <v>4</v>
      </c>
      <c r="O8" s="536"/>
      <c r="P8" s="536" t="s">
        <v>5</v>
      </c>
      <c r="Q8" s="536"/>
      <c r="R8" s="536" t="s">
        <v>6</v>
      </c>
      <c r="S8" s="536"/>
      <c r="T8" s="535"/>
      <c r="U8" s="533"/>
      <c r="V8" s="533" t="s">
        <v>23</v>
      </c>
      <c r="W8" s="533" t="s">
        <v>21</v>
      </c>
      <c r="X8" s="533"/>
      <c r="Y8" s="533" t="s">
        <v>23</v>
      </c>
      <c r="Z8" s="533" t="s">
        <v>21</v>
      </c>
      <c r="AA8" s="533"/>
      <c r="AB8" s="533"/>
      <c r="AC8" s="14" t="s">
        <v>3</v>
      </c>
      <c r="AD8" s="14" t="s">
        <v>4</v>
      </c>
      <c r="AE8" s="14" t="s">
        <v>5</v>
      </c>
      <c r="AF8" s="14" t="s">
        <v>6</v>
      </c>
      <c r="AG8" s="533"/>
      <c r="AH8" s="533"/>
      <c r="AI8" s="533"/>
      <c r="AJ8" s="533"/>
    </row>
    <row r="9" spans="2:36" ht="78.75" x14ac:dyDescent="0.25">
      <c r="B9" s="535"/>
      <c r="C9" s="535"/>
      <c r="D9" s="535"/>
      <c r="E9" s="544"/>
      <c r="F9" s="535"/>
      <c r="G9" s="544"/>
      <c r="H9" s="533"/>
      <c r="I9" s="533"/>
      <c r="J9" s="533"/>
      <c r="K9" s="533"/>
      <c r="L9" s="32" t="s">
        <v>11</v>
      </c>
      <c r="M9" s="32" t="s">
        <v>12</v>
      </c>
      <c r="N9" s="32" t="s">
        <v>11</v>
      </c>
      <c r="O9" s="32" t="s">
        <v>12</v>
      </c>
      <c r="P9" s="32" t="s">
        <v>11</v>
      </c>
      <c r="Q9" s="32" t="s">
        <v>12</v>
      </c>
      <c r="R9" s="32" t="s">
        <v>11</v>
      </c>
      <c r="S9" s="32" t="s">
        <v>12</v>
      </c>
      <c r="T9" s="535"/>
      <c r="U9" s="533"/>
      <c r="V9" s="533"/>
      <c r="W9" s="533"/>
      <c r="X9" s="533"/>
      <c r="Y9" s="533"/>
      <c r="Z9" s="533"/>
      <c r="AA9" s="533"/>
      <c r="AB9" s="533"/>
      <c r="AC9" s="14" t="s">
        <v>24</v>
      </c>
      <c r="AD9" s="14" t="s">
        <v>24</v>
      </c>
      <c r="AE9" s="14" t="s">
        <v>24</v>
      </c>
      <c r="AF9" s="14" t="s">
        <v>24</v>
      </c>
      <c r="AG9" s="533"/>
      <c r="AH9" s="533"/>
      <c r="AI9" s="533"/>
      <c r="AJ9" s="533"/>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1" t="s">
        <v>10</v>
      </c>
      <c r="K31" s="542"/>
      <c r="L31" s="539"/>
      <c r="M31" s="540"/>
      <c r="N31" s="539"/>
      <c r="O31" s="540"/>
      <c r="P31" s="539"/>
      <c r="Q31" s="540"/>
      <c r="R31" s="539"/>
      <c r="S31" s="54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57" t="str">
        <f>+Presupuesto!D11</f>
        <v>Recurrente</v>
      </c>
      <c r="S2" s="45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2" t="s">
        <v>419</v>
      </c>
      <c r="AI2" s="452" t="s">
        <v>420</v>
      </c>
      <c r="AJ2" s="452" t="s">
        <v>421</v>
      </c>
      <c r="AK2" s="452" t="s">
        <v>422</v>
      </c>
      <c r="AL2" s="452" t="s">
        <v>423</v>
      </c>
      <c r="AM2" s="452" t="s">
        <v>426</v>
      </c>
      <c r="AN2" s="452" t="s">
        <v>424</v>
      </c>
      <c r="AO2" s="452" t="s">
        <v>425</v>
      </c>
      <c r="AP2" s="452" t="s">
        <v>427</v>
      </c>
      <c r="AQ2" s="452" t="s">
        <v>428</v>
      </c>
      <c r="AR2" s="452" t="s">
        <v>429</v>
      </c>
      <c r="AS2" s="452" t="s">
        <v>430</v>
      </c>
      <c r="AT2" s="452" t="s">
        <v>431</v>
      </c>
      <c r="AU2" s="452" t="s">
        <v>432</v>
      </c>
      <c r="AV2" s="452" t="s">
        <v>433</v>
      </c>
      <c r="AW2" s="452" t="s">
        <v>434</v>
      </c>
      <c r="AX2" s="452" t="s">
        <v>435</v>
      </c>
      <c r="AY2" s="452" t="s">
        <v>436</v>
      </c>
      <c r="AZ2" s="452" t="s">
        <v>437</v>
      </c>
      <c r="BA2" s="452" t="s">
        <v>438</v>
      </c>
      <c r="BB2" s="452" t="s">
        <v>439</v>
      </c>
      <c r="BC2" s="452" t="s">
        <v>440</v>
      </c>
      <c r="BD2" s="452" t="s">
        <v>441</v>
      </c>
      <c r="BE2" s="452" t="s">
        <v>442</v>
      </c>
      <c r="BF2" s="452" t="s">
        <v>443</v>
      </c>
      <c r="BG2" s="452" t="s">
        <v>444</v>
      </c>
      <c r="BH2" s="452" t="s">
        <v>445</v>
      </c>
      <c r="BI2" s="452" t="s">
        <v>446</v>
      </c>
      <c r="BJ2" s="452" t="s">
        <v>447</v>
      </c>
      <c r="BK2" s="452" t="s">
        <v>448</v>
      </c>
      <c r="BL2" s="452" t="s">
        <v>449</v>
      </c>
      <c r="BM2" s="452" t="s">
        <v>450</v>
      </c>
      <c r="BN2" s="452" t="s">
        <v>451</v>
      </c>
      <c r="BO2" s="452" t="s">
        <v>452</v>
      </c>
      <c r="BP2" s="452" t="s">
        <v>453</v>
      </c>
      <c r="BQ2" s="452" t="s">
        <v>454</v>
      </c>
      <c r="BR2" s="452" t="s">
        <v>455</v>
      </c>
      <c r="BS2" s="452" t="s">
        <v>456</v>
      </c>
      <c r="BT2" s="452" t="s">
        <v>457</v>
      </c>
      <c r="BU2" s="452" t="s">
        <v>458</v>
      </c>
    </row>
    <row r="3" spans="1:555" hidden="1" x14ac:dyDescent="0.25">
      <c r="AH3" s="453">
        <v>2500</v>
      </c>
      <c r="AI3" s="453">
        <v>1900</v>
      </c>
      <c r="AJ3" s="453">
        <v>1650</v>
      </c>
      <c r="AK3" s="453">
        <v>1580</v>
      </c>
      <c r="AL3" s="453">
        <v>2250</v>
      </c>
      <c r="AM3" s="453">
        <v>1650</v>
      </c>
      <c r="AN3" s="453">
        <v>1400</v>
      </c>
      <c r="AO3" s="454">
        <v>1340</v>
      </c>
      <c r="AP3" s="454">
        <v>2000</v>
      </c>
      <c r="AQ3" s="454">
        <v>1400</v>
      </c>
      <c r="AR3" s="454">
        <v>1150</v>
      </c>
      <c r="AS3" s="454">
        <v>1100</v>
      </c>
      <c r="AT3" s="454">
        <v>1750</v>
      </c>
      <c r="AU3" s="454">
        <v>1150</v>
      </c>
      <c r="AV3" s="454">
        <v>900</v>
      </c>
      <c r="AW3" s="454">
        <v>860</v>
      </c>
      <c r="AX3" s="454">
        <v>1200</v>
      </c>
      <c r="AY3" s="455">
        <v>900</v>
      </c>
      <c r="AZ3" s="455">
        <v>650</v>
      </c>
      <c r="BA3" s="455">
        <v>620</v>
      </c>
      <c r="BB3" s="453">
        <f>+'Cuadro Resumen'!C213</f>
        <v>5759.1495000000004</v>
      </c>
      <c r="BC3" s="453">
        <f>+'Cuadro Resumen'!D213</f>
        <v>5307.4515000000001</v>
      </c>
      <c r="BD3" s="453">
        <f>+'Cuadro Resumen'!E213</f>
        <v>6775.47</v>
      </c>
      <c r="BE3" s="453">
        <f>+'Cuadro Resumen'!F213</f>
        <v>6323.7719999999999</v>
      </c>
      <c r="BF3" s="453">
        <f>+'Cuadro Resumen'!C214</f>
        <v>5081.6025</v>
      </c>
      <c r="BG3" s="453">
        <f>+'Cuadro Resumen'!D214</f>
        <v>4629.9045000000006</v>
      </c>
      <c r="BH3" s="453">
        <f>+'Cuadro Resumen'!E214</f>
        <v>6097.9230000000007</v>
      </c>
      <c r="BI3" s="453">
        <f>+'Cuadro Resumen'!F214</f>
        <v>5646.2250000000004</v>
      </c>
      <c r="BJ3" s="454">
        <f>+'Cuadro Resumen'!C215</f>
        <v>4404.0555000000004</v>
      </c>
      <c r="BK3" s="454">
        <f>+'Cuadro Resumen'!D215</f>
        <v>4065.2820000000002</v>
      </c>
      <c r="BL3" s="454">
        <f>+'Cuadro Resumen'!E215</f>
        <v>5420.3760000000002</v>
      </c>
      <c r="BM3" s="454">
        <f>+'Cuadro Resumen'!F215</f>
        <v>4968.6779999999999</v>
      </c>
      <c r="BN3" s="454">
        <f>+'Cuadro Resumen'!C216</f>
        <v>3726.5085000000004</v>
      </c>
      <c r="BO3" s="454">
        <f>+'Cuadro Resumen'!D216</f>
        <v>3387.7350000000001</v>
      </c>
      <c r="BP3" s="454">
        <f>+'Cuadro Resumen'!E216</f>
        <v>4742.8290000000006</v>
      </c>
      <c r="BQ3" s="454">
        <f>+'Cuadro Resumen'!F216</f>
        <v>4404.0555000000004</v>
      </c>
      <c r="BR3" s="454">
        <f>+'Cuadro Resumen'!C217</f>
        <v>3274.8105</v>
      </c>
      <c r="BS3" s="454">
        <f>+'Cuadro Resumen'!D217</f>
        <v>3048.9615000000003</v>
      </c>
      <c r="BT3" s="454">
        <f>+'Cuadro Resumen'!E217</f>
        <v>4178.2065000000002</v>
      </c>
      <c r="BU3" s="454">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69">
        <f>SUM(F17:F37)</f>
        <v>0</v>
      </c>
      <c r="F10" s="70"/>
      <c r="G10" s="79"/>
      <c r="H10" s="70"/>
      <c r="I10" s="70"/>
    </row>
    <row r="11" spans="1:555" x14ac:dyDescent="0.25">
      <c r="C11" s="70"/>
      <c r="D11" s="31"/>
      <c r="E11" s="93"/>
      <c r="F11" s="93"/>
      <c r="G11" s="93"/>
      <c r="H11" s="76"/>
      <c r="I11" s="76"/>
      <c r="J11" s="76"/>
      <c r="K11" s="112"/>
    </row>
    <row r="12" spans="1:555" ht="15.75" x14ac:dyDescent="0.25">
      <c r="B12" s="93"/>
      <c r="C12" s="299" t="s">
        <v>391</v>
      </c>
      <c r="D12" s="365"/>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69">
        <f>SUM(F47:F67)</f>
        <v>0</v>
      </c>
      <c r="F40" s="70"/>
      <c r="G40" s="79"/>
      <c r="H40" s="70"/>
      <c r="I40" s="70"/>
    </row>
    <row r="41" spans="3:12" x14ac:dyDescent="0.25">
      <c r="C41" s="70"/>
      <c r="D41" s="31"/>
      <c r="E41" s="93"/>
      <c r="F41" s="93"/>
      <c r="G41" s="93"/>
      <c r="H41" s="76"/>
      <c r="I41" s="76"/>
      <c r="J41" s="76"/>
      <c r="K41" s="112"/>
    </row>
    <row r="42" spans="3:12" ht="15.75" x14ac:dyDescent="0.25">
      <c r="C42" s="299" t="s">
        <v>391</v>
      </c>
      <c r="D42" s="365"/>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69">
        <f>SUM(F77:F97)</f>
        <v>0</v>
      </c>
      <c r="F70" s="70"/>
      <c r="G70" s="79"/>
      <c r="H70" s="70"/>
      <c r="I70" s="70"/>
    </row>
    <row r="71" spans="3:12" x14ac:dyDescent="0.25">
      <c r="C71" s="70"/>
      <c r="D71" s="31"/>
      <c r="E71" s="93"/>
      <c r="F71" s="93"/>
      <c r="G71" s="93"/>
      <c r="H71" s="76"/>
      <c r="I71" s="76"/>
      <c r="J71" s="76"/>
      <c r="K71" s="112"/>
    </row>
    <row r="72" spans="3:12" ht="15.75" x14ac:dyDescent="0.25">
      <c r="C72" s="299" t="s">
        <v>391</v>
      </c>
      <c r="D72" s="365"/>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69">
        <f>SUM(F107:F127)</f>
        <v>0</v>
      </c>
      <c r="F100" s="70"/>
      <c r="G100" s="79"/>
      <c r="H100" s="70"/>
      <c r="I100" s="70"/>
    </row>
    <row r="101" spans="3:12" x14ac:dyDescent="0.25">
      <c r="C101" s="70"/>
      <c r="D101" s="31"/>
      <c r="E101" s="93"/>
      <c r="F101" s="93"/>
      <c r="G101" s="93"/>
      <c r="H101" s="76"/>
      <c r="I101" s="76"/>
      <c r="J101" s="76"/>
      <c r="K101" s="112"/>
    </row>
    <row r="102" spans="3:12" ht="15.75" x14ac:dyDescent="0.25">
      <c r="C102" s="299" t="s">
        <v>391</v>
      </c>
      <c r="D102" s="365"/>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69">
        <f>SUM(F137:F157)</f>
        <v>0</v>
      </c>
      <c r="F130" s="70"/>
      <c r="G130" s="79"/>
      <c r="H130" s="70"/>
      <c r="I130" s="70"/>
    </row>
    <row r="131" spans="3:12" x14ac:dyDescent="0.25">
      <c r="C131" s="70"/>
      <c r="D131" s="31"/>
      <c r="E131" s="93"/>
      <c r="F131" s="93"/>
      <c r="G131" s="93"/>
      <c r="H131" s="76"/>
      <c r="I131" s="76"/>
      <c r="J131" s="76"/>
      <c r="K131" s="112"/>
    </row>
    <row r="132" spans="3:12" ht="15.75" x14ac:dyDescent="0.25">
      <c r="C132" s="299" t="s">
        <v>391</v>
      </c>
      <c r="D132" s="365"/>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69">
        <f>SUM(F167:F187)</f>
        <v>0</v>
      </c>
      <c r="F160" s="70"/>
      <c r="G160" s="79"/>
      <c r="H160" s="70"/>
      <c r="I160" s="70"/>
    </row>
    <row r="161" spans="3:12" x14ac:dyDescent="0.25">
      <c r="C161" s="70"/>
      <c r="D161" s="31"/>
      <c r="E161" s="93"/>
      <c r="F161" s="93"/>
      <c r="G161" s="93"/>
      <c r="H161" s="76"/>
      <c r="I161" s="76"/>
      <c r="J161" s="76"/>
      <c r="K161" s="112"/>
    </row>
    <row r="162" spans="3:12" ht="15.75" x14ac:dyDescent="0.25">
      <c r="C162" s="299" t="s">
        <v>391</v>
      </c>
      <c r="D162" s="365"/>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57" t="str">
        <f>+Presupuesto!D11</f>
        <v>Recurrente</v>
      </c>
      <c r="S2" s="45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2" t="s">
        <v>419</v>
      </c>
      <c r="AI2" s="452" t="s">
        <v>420</v>
      </c>
      <c r="AJ2" s="452" t="s">
        <v>421</v>
      </c>
      <c r="AK2" s="452" t="s">
        <v>422</v>
      </c>
      <c r="AL2" s="452" t="s">
        <v>423</v>
      </c>
      <c r="AM2" s="452" t="s">
        <v>426</v>
      </c>
      <c r="AN2" s="452" t="s">
        <v>424</v>
      </c>
      <c r="AO2" s="452" t="s">
        <v>425</v>
      </c>
      <c r="AP2" s="452" t="s">
        <v>427</v>
      </c>
      <c r="AQ2" s="452" t="s">
        <v>428</v>
      </c>
      <c r="AR2" s="452" t="s">
        <v>429</v>
      </c>
      <c r="AS2" s="452" t="s">
        <v>430</v>
      </c>
      <c r="AT2" s="452" t="s">
        <v>431</v>
      </c>
      <c r="AU2" s="452" t="s">
        <v>432</v>
      </c>
      <c r="AV2" s="452" t="s">
        <v>433</v>
      </c>
      <c r="AW2" s="452" t="s">
        <v>434</v>
      </c>
      <c r="AX2" s="452" t="s">
        <v>435</v>
      </c>
      <c r="AY2" s="452" t="s">
        <v>436</v>
      </c>
      <c r="AZ2" s="452" t="s">
        <v>437</v>
      </c>
      <c r="BA2" s="452" t="s">
        <v>438</v>
      </c>
      <c r="BB2" s="452" t="s">
        <v>439</v>
      </c>
      <c r="BC2" s="452" t="s">
        <v>440</v>
      </c>
      <c r="BD2" s="452" t="s">
        <v>441</v>
      </c>
      <c r="BE2" s="452" t="s">
        <v>442</v>
      </c>
      <c r="BF2" s="452" t="s">
        <v>443</v>
      </c>
      <c r="BG2" s="452" t="s">
        <v>444</v>
      </c>
      <c r="BH2" s="452" t="s">
        <v>445</v>
      </c>
      <c r="BI2" s="452" t="s">
        <v>446</v>
      </c>
      <c r="BJ2" s="452" t="s">
        <v>447</v>
      </c>
      <c r="BK2" s="452" t="s">
        <v>448</v>
      </c>
      <c r="BL2" s="452" t="s">
        <v>449</v>
      </c>
      <c r="BM2" s="452" t="s">
        <v>450</v>
      </c>
      <c r="BN2" s="452" t="s">
        <v>451</v>
      </c>
      <c r="BO2" s="452" t="s">
        <v>452</v>
      </c>
      <c r="BP2" s="452" t="s">
        <v>453</v>
      </c>
      <c r="BQ2" s="452" t="s">
        <v>454</v>
      </c>
      <c r="BR2" s="452" t="s">
        <v>455</v>
      </c>
      <c r="BS2" s="452" t="s">
        <v>456</v>
      </c>
      <c r="BT2" s="452" t="s">
        <v>457</v>
      </c>
      <c r="BU2" s="452" t="s">
        <v>458</v>
      </c>
    </row>
    <row r="3" spans="1:555" hidden="1" x14ac:dyDescent="0.25">
      <c r="AH3" s="453">
        <v>2500</v>
      </c>
      <c r="AI3" s="453">
        <v>1900</v>
      </c>
      <c r="AJ3" s="453">
        <v>1650</v>
      </c>
      <c r="AK3" s="453">
        <v>1580</v>
      </c>
      <c r="AL3" s="453">
        <v>2250</v>
      </c>
      <c r="AM3" s="453">
        <v>1650</v>
      </c>
      <c r="AN3" s="453">
        <v>1400</v>
      </c>
      <c r="AO3" s="454">
        <v>1340</v>
      </c>
      <c r="AP3" s="454">
        <v>2000</v>
      </c>
      <c r="AQ3" s="454">
        <v>1400</v>
      </c>
      <c r="AR3" s="454">
        <v>1150</v>
      </c>
      <c r="AS3" s="454">
        <v>1100</v>
      </c>
      <c r="AT3" s="454">
        <v>1750</v>
      </c>
      <c r="AU3" s="454">
        <v>1150</v>
      </c>
      <c r="AV3" s="454">
        <v>900</v>
      </c>
      <c r="AW3" s="454">
        <v>860</v>
      </c>
      <c r="AX3" s="454">
        <v>1200</v>
      </c>
      <c r="AY3" s="455">
        <v>900</v>
      </c>
      <c r="AZ3" s="455">
        <v>650</v>
      </c>
      <c r="BA3" s="455">
        <v>620</v>
      </c>
      <c r="BB3" s="453">
        <f>+'Cuadro Resumen'!C213</f>
        <v>5759.1495000000004</v>
      </c>
      <c r="BC3" s="453">
        <f>+'Cuadro Resumen'!D213</f>
        <v>5307.4515000000001</v>
      </c>
      <c r="BD3" s="453">
        <f>+'Cuadro Resumen'!E213</f>
        <v>6775.47</v>
      </c>
      <c r="BE3" s="453">
        <f>+'Cuadro Resumen'!F213</f>
        <v>6323.7719999999999</v>
      </c>
      <c r="BF3" s="453">
        <f>+'Cuadro Resumen'!C214</f>
        <v>5081.6025</v>
      </c>
      <c r="BG3" s="453">
        <f>+'Cuadro Resumen'!D214</f>
        <v>4629.9045000000006</v>
      </c>
      <c r="BH3" s="453">
        <f>+'Cuadro Resumen'!E214</f>
        <v>6097.9230000000007</v>
      </c>
      <c r="BI3" s="453">
        <f>+'Cuadro Resumen'!F214</f>
        <v>5646.2250000000004</v>
      </c>
      <c r="BJ3" s="454">
        <f>+'Cuadro Resumen'!C215</f>
        <v>4404.0555000000004</v>
      </c>
      <c r="BK3" s="454">
        <f>+'Cuadro Resumen'!D215</f>
        <v>4065.2820000000002</v>
      </c>
      <c r="BL3" s="454">
        <f>+'Cuadro Resumen'!E215</f>
        <v>5420.3760000000002</v>
      </c>
      <c r="BM3" s="454">
        <f>+'Cuadro Resumen'!F215</f>
        <v>4968.6779999999999</v>
      </c>
      <c r="BN3" s="454">
        <f>+'Cuadro Resumen'!C216</f>
        <v>3726.5085000000004</v>
      </c>
      <c r="BO3" s="454">
        <f>+'Cuadro Resumen'!D216</f>
        <v>3387.7350000000001</v>
      </c>
      <c r="BP3" s="454">
        <f>+'Cuadro Resumen'!E216</f>
        <v>4742.8290000000006</v>
      </c>
      <c r="BQ3" s="454">
        <f>+'Cuadro Resumen'!F216</f>
        <v>4404.0555000000004</v>
      </c>
      <c r="BR3" s="454">
        <f>+'Cuadro Resumen'!C217</f>
        <v>3274.8105</v>
      </c>
      <c r="BS3" s="454">
        <f>+'Cuadro Resumen'!D217</f>
        <v>3048.9615000000003</v>
      </c>
      <c r="BT3" s="454">
        <f>+'Cuadro Resumen'!E217</f>
        <v>4178.2065000000002</v>
      </c>
      <c r="BU3" s="454">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9">
        <f>SUM(F17:F50)</f>
        <v>0</v>
      </c>
      <c r="G10" s="79"/>
      <c r="H10" s="70"/>
      <c r="I10" s="70"/>
    </row>
    <row r="11" spans="1:555" x14ac:dyDescent="0.25">
      <c r="G11" s="79"/>
      <c r="H11" s="70"/>
      <c r="I11" s="70"/>
    </row>
    <row r="12" spans="1:555" x14ac:dyDescent="0.25">
      <c r="F12" s="70"/>
      <c r="G12" s="79"/>
      <c r="H12" s="70"/>
      <c r="I12" s="70"/>
    </row>
    <row r="13" spans="1:555" ht="15.75" x14ac:dyDescent="0.25">
      <c r="C13" s="299" t="s">
        <v>391</v>
      </c>
      <c r="D13" s="365"/>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69">
        <f>SUM(F60:F93)</f>
        <v>0</v>
      </c>
      <c r="G53" s="79"/>
      <c r="H53" s="70"/>
      <c r="I53" s="70"/>
    </row>
    <row r="54" spans="3:17" x14ac:dyDescent="0.25">
      <c r="G54" s="79"/>
      <c r="H54" s="70"/>
      <c r="I54" s="70"/>
    </row>
    <row r="55" spans="3:17" x14ac:dyDescent="0.25">
      <c r="F55" s="70"/>
      <c r="G55" s="79"/>
      <c r="H55" s="70"/>
      <c r="I55" s="70"/>
    </row>
    <row r="56" spans="3:17" ht="15.75" x14ac:dyDescent="0.25">
      <c r="C56" s="299" t="s">
        <v>391</v>
      </c>
      <c r="D56" s="365"/>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69">
        <f>SUM(F103:F136)</f>
        <v>0</v>
      </c>
      <c r="G96" s="79"/>
      <c r="H96" s="70"/>
      <c r="I96" s="70"/>
    </row>
    <row r="97" spans="3:17" x14ac:dyDescent="0.25">
      <c r="G97" s="79"/>
      <c r="H97" s="70"/>
      <c r="I97" s="70"/>
    </row>
    <row r="98" spans="3:17" x14ac:dyDescent="0.25">
      <c r="F98" s="70"/>
      <c r="G98" s="79"/>
      <c r="H98" s="70"/>
      <c r="I98" s="70"/>
    </row>
    <row r="99" spans="3:17" ht="15.75" x14ac:dyDescent="0.25">
      <c r="C99" s="299" t="s">
        <v>391</v>
      </c>
      <c r="D99" s="365"/>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69">
        <f>SUM(F146:F179)</f>
        <v>0</v>
      </c>
      <c r="G139" s="79"/>
      <c r="H139" s="70"/>
      <c r="I139" s="70"/>
    </row>
    <row r="140" spans="3:17" x14ac:dyDescent="0.25">
      <c r="G140" s="79"/>
      <c r="H140" s="70"/>
      <c r="I140" s="70"/>
    </row>
    <row r="141" spans="3:17" x14ac:dyDescent="0.25">
      <c r="F141" s="70"/>
      <c r="G141" s="79"/>
      <c r="H141" s="70"/>
      <c r="I141" s="70"/>
    </row>
    <row r="142" spans="3:17" ht="15.75" x14ac:dyDescent="0.25">
      <c r="C142" s="299" t="s">
        <v>391</v>
      </c>
      <c r="D142" s="365"/>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4"/>
  <sheetViews>
    <sheetView topLeftCell="G1" zoomScale="80" zoomScaleNormal="80" workbookViewId="0">
      <pane ySplit="7" topLeftCell="A8" activePane="bottomLeft" state="frozen"/>
      <selection activeCell="M8" sqref="M8"/>
      <selection pane="bottomLeft" activeCell="E16" sqref="E16"/>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1"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2" t="s">
        <v>1688</v>
      </c>
      <c r="C1" s="503" t="s">
        <v>1689</v>
      </c>
      <c r="D1" s="207"/>
      <c r="E1" s="207"/>
      <c r="F1" s="240"/>
      <c r="H1" s="208" t="s">
        <v>1342</v>
      </c>
      <c r="I1" s="207"/>
      <c r="J1" s="207"/>
      <c r="K1" s="207"/>
      <c r="L1" s="207"/>
      <c r="M1" s="207"/>
      <c r="N1" s="207"/>
      <c r="O1" s="207"/>
      <c r="P1" s="207"/>
      <c r="Q1" s="207"/>
      <c r="R1" s="207"/>
      <c r="S1" s="207"/>
      <c r="T1" s="207"/>
      <c r="U1" s="207"/>
    </row>
    <row r="2" spans="1:21" ht="18" customHeight="1" x14ac:dyDescent="0.25">
      <c r="A2" s="307" t="s">
        <v>1341</v>
      </c>
      <c r="B2" s="207"/>
      <c r="C2" s="207"/>
      <c r="D2" s="207"/>
      <c r="E2" s="207"/>
      <c r="F2" s="240"/>
      <c r="H2" s="208"/>
      <c r="I2" s="207"/>
      <c r="J2" s="207"/>
      <c r="K2" s="207"/>
      <c r="L2" s="207"/>
      <c r="M2" s="207"/>
      <c r="N2" s="207"/>
      <c r="O2" s="207"/>
      <c r="P2" s="207"/>
      <c r="Q2" s="207"/>
      <c r="R2" s="207"/>
      <c r="S2" s="207"/>
      <c r="T2" s="207"/>
      <c r="U2" s="207"/>
    </row>
    <row r="3" spans="1:21" ht="31.5" customHeight="1" x14ac:dyDescent="0.25">
      <c r="A3" s="553" t="s">
        <v>1343</v>
      </c>
      <c r="B3" s="553"/>
      <c r="C3" s="553"/>
      <c r="D3" s="553"/>
      <c r="E3" s="553"/>
      <c r="F3" s="553"/>
      <c r="G3" s="553"/>
      <c r="H3" s="553"/>
      <c r="I3" s="553"/>
      <c r="J3" s="553"/>
      <c r="K3" s="553"/>
      <c r="L3" s="207"/>
      <c r="M3" s="207"/>
      <c r="N3" s="207"/>
      <c r="O3" s="207"/>
      <c r="P3" s="207"/>
      <c r="Q3" s="207"/>
      <c r="R3" s="207"/>
      <c r="S3" s="207"/>
      <c r="T3" s="207"/>
      <c r="U3" s="207"/>
    </row>
    <row r="4" spans="1:21" ht="18" customHeight="1" x14ac:dyDescent="0.25">
      <c r="A4" s="307"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58" t="s">
        <v>96</v>
      </c>
      <c r="B5" s="557" t="s">
        <v>110</v>
      </c>
      <c r="C5" s="560" t="s">
        <v>1537</v>
      </c>
      <c r="D5" s="560" t="s">
        <v>1538</v>
      </c>
      <c r="E5" s="560" t="s">
        <v>86</v>
      </c>
      <c r="F5" s="560" t="s">
        <v>391</v>
      </c>
      <c r="G5" s="560" t="s">
        <v>87</v>
      </c>
      <c r="H5" s="563" t="s">
        <v>99</v>
      </c>
      <c r="I5" s="569"/>
      <c r="J5" s="569"/>
      <c r="K5" s="569"/>
      <c r="L5" s="569"/>
      <c r="M5" s="569"/>
      <c r="N5" s="569"/>
      <c r="O5" s="564"/>
      <c r="P5" s="565" t="s">
        <v>100</v>
      </c>
      <c r="Q5" s="566"/>
      <c r="R5" s="557" t="s">
        <v>102</v>
      </c>
      <c r="S5" s="557" t="s">
        <v>109</v>
      </c>
      <c r="T5" s="557" t="s">
        <v>108</v>
      </c>
      <c r="U5" s="554" t="s">
        <v>88</v>
      </c>
    </row>
    <row r="6" spans="1:21" ht="14.45" customHeight="1" x14ac:dyDescent="0.25">
      <c r="A6" s="558"/>
      <c r="B6" s="558"/>
      <c r="C6" s="561"/>
      <c r="D6" s="561"/>
      <c r="E6" s="561"/>
      <c r="F6" s="561"/>
      <c r="G6" s="561"/>
      <c r="H6" s="563" t="s">
        <v>103</v>
      </c>
      <c r="I6" s="564"/>
      <c r="J6" s="563" t="s">
        <v>104</v>
      </c>
      <c r="K6" s="564"/>
      <c r="L6" s="563" t="s">
        <v>105</v>
      </c>
      <c r="M6" s="564"/>
      <c r="N6" s="563" t="s">
        <v>106</v>
      </c>
      <c r="O6" s="564"/>
      <c r="P6" s="567"/>
      <c r="Q6" s="568"/>
      <c r="R6" s="558"/>
      <c r="S6" s="558"/>
      <c r="T6" s="558"/>
      <c r="U6" s="555"/>
    </row>
    <row r="7" spans="1:21" ht="25.5" x14ac:dyDescent="0.25">
      <c r="A7" s="559"/>
      <c r="B7" s="559"/>
      <c r="C7" s="562"/>
      <c r="D7" s="562"/>
      <c r="E7" s="562"/>
      <c r="F7" s="562"/>
      <c r="G7" s="562"/>
      <c r="H7" s="436" t="s">
        <v>107</v>
      </c>
      <c r="I7" s="436" t="s">
        <v>12</v>
      </c>
      <c r="J7" s="436" t="s">
        <v>107</v>
      </c>
      <c r="K7" s="436" t="s">
        <v>12</v>
      </c>
      <c r="L7" s="436" t="s">
        <v>107</v>
      </c>
      <c r="M7" s="436" t="s">
        <v>12</v>
      </c>
      <c r="N7" s="436" t="s">
        <v>107</v>
      </c>
      <c r="O7" s="436" t="s">
        <v>12</v>
      </c>
      <c r="P7" s="436" t="s">
        <v>107</v>
      </c>
      <c r="Q7" s="436" t="s">
        <v>12</v>
      </c>
      <c r="R7" s="559"/>
      <c r="S7" s="559"/>
      <c r="T7" s="559"/>
      <c r="U7" s="556"/>
    </row>
    <row r="8" spans="1:21" ht="15.75" x14ac:dyDescent="0.25">
      <c r="A8" s="437"/>
      <c r="B8" s="438"/>
      <c r="C8" s="439"/>
      <c r="D8" s="439"/>
      <c r="E8" s="439"/>
      <c r="F8" s="440"/>
      <c r="G8" s="439"/>
      <c r="H8" s="441"/>
      <c r="I8" s="441"/>
      <c r="J8" s="441"/>
      <c r="K8" s="441"/>
      <c r="L8" s="441"/>
      <c r="M8" s="441"/>
      <c r="N8" s="441"/>
      <c r="O8" s="441"/>
      <c r="P8" s="441"/>
      <c r="Q8" s="441"/>
      <c r="R8" s="442"/>
      <c r="S8" s="442"/>
      <c r="T8" s="442"/>
      <c r="U8" s="443"/>
    </row>
    <row r="9" spans="1:21" ht="90" customHeight="1" x14ac:dyDescent="0.25">
      <c r="A9" s="528" t="s">
        <v>1373</v>
      </c>
      <c r="B9" s="527" t="s">
        <v>1374</v>
      </c>
      <c r="C9" s="321" t="s">
        <v>1688</v>
      </c>
      <c r="D9" s="321" t="s">
        <v>1773</v>
      </c>
      <c r="E9" s="530" t="s">
        <v>1776</v>
      </c>
      <c r="F9" s="71" t="s">
        <v>1774</v>
      </c>
      <c r="G9" s="71" t="s">
        <v>1775</v>
      </c>
      <c r="H9" s="203">
        <v>0.25</v>
      </c>
      <c r="I9" s="204">
        <v>60000</v>
      </c>
      <c r="J9" s="203">
        <v>0.25</v>
      </c>
      <c r="K9" s="204">
        <v>60000</v>
      </c>
      <c r="L9" s="203">
        <v>0.25</v>
      </c>
      <c r="M9" s="204">
        <v>60000</v>
      </c>
      <c r="N9" s="203">
        <v>0.25</v>
      </c>
      <c r="O9" s="204">
        <v>60000</v>
      </c>
      <c r="P9" s="375">
        <f>H9+J9+L9+N9</f>
        <v>1</v>
      </c>
      <c r="Q9" s="375">
        <f>I9+K9+M9+O9</f>
        <v>240000</v>
      </c>
      <c r="R9" s="71" t="s">
        <v>1777</v>
      </c>
      <c r="S9" s="71" t="s">
        <v>1778</v>
      </c>
      <c r="T9" s="71" t="s">
        <v>1744</v>
      </c>
      <c r="U9" s="71" t="s">
        <v>1779</v>
      </c>
    </row>
    <row r="10" spans="1:21" ht="49.5" hidden="1" customHeight="1" x14ac:dyDescent="0.25">
      <c r="A10" s="526" t="s">
        <v>1375</v>
      </c>
      <c r="B10" s="526" t="s">
        <v>1374</v>
      </c>
      <c r="C10" s="341"/>
      <c r="D10" s="341"/>
      <c r="E10" s="321"/>
      <c r="F10" s="71"/>
      <c r="G10" s="71"/>
      <c r="H10" s="71"/>
      <c r="I10" s="342"/>
      <c r="J10" s="71"/>
      <c r="K10" s="71"/>
      <c r="L10" s="71"/>
      <c r="M10" s="342"/>
      <c r="N10" s="71"/>
      <c r="O10" s="71"/>
      <c r="P10" s="375">
        <f t="shared" ref="P10" si="0">H10+J10+L10+N10</f>
        <v>0</v>
      </c>
      <c r="Q10" s="375">
        <f t="shared" ref="Q10" si="1">I10+K10+M10+O10</f>
        <v>0</v>
      </c>
      <c r="R10" s="71"/>
      <c r="S10" s="71"/>
      <c r="T10" s="71"/>
      <c r="U10" s="71"/>
    </row>
    <row r="11" spans="1:21" ht="15.6" customHeight="1" x14ac:dyDescent="0.25">
      <c r="A11" s="292"/>
      <c r="B11" s="293"/>
      <c r="C11" s="292" t="s">
        <v>1350</v>
      </c>
      <c r="D11" s="293"/>
      <c r="E11" s="293"/>
      <c r="F11" s="293"/>
      <c r="G11" s="294"/>
      <c r="H11" s="231">
        <f>SUM(H9:H10)</f>
        <v>0.25</v>
      </c>
      <c r="I11" s="231">
        <f>SUM(I9:I10)</f>
        <v>60000</v>
      </c>
      <c r="J11" s="231">
        <f>SUM(J9:J10)</f>
        <v>0.25</v>
      </c>
      <c r="K11" s="231">
        <f>SUM(K9:K10)</f>
        <v>60000</v>
      </c>
      <c r="L11" s="231">
        <f>SUM(L9:L10)</f>
        <v>0.25</v>
      </c>
      <c r="M11" s="231">
        <f>SUM(M9:M10)</f>
        <v>60000</v>
      </c>
      <c r="N11" s="231">
        <f>SUM(N9:N10)</f>
        <v>0.25</v>
      </c>
      <c r="O11" s="231">
        <f>SUM(O9:O10)</f>
        <v>60000</v>
      </c>
      <c r="P11" s="231">
        <f>SUM(P9:P10)</f>
        <v>1</v>
      </c>
      <c r="Q11" s="231">
        <f>SUM(Q9:Q10)</f>
        <v>240000</v>
      </c>
      <c r="R11" s="206"/>
      <c r="S11" s="206"/>
      <c r="T11" s="206"/>
      <c r="U11" s="209"/>
    </row>
    <row r="12" spans="1:21" x14ac:dyDescent="0.25">
      <c r="F12" s="86"/>
    </row>
    <row r="13" spans="1:21" x14ac:dyDescent="0.25">
      <c r="F13" s="86"/>
    </row>
    <row r="14" spans="1:21" x14ac:dyDescent="0.25">
      <c r="C14" s="153"/>
      <c r="F14" s="86"/>
    </row>
    <row r="15" spans="1:21" x14ac:dyDescent="0.25">
      <c r="C15" s="501"/>
      <c r="F15" s="86"/>
    </row>
    <row r="16" spans="1:21" x14ac:dyDescent="0.25">
      <c r="C16" s="153"/>
      <c r="F16" s="86"/>
    </row>
    <row r="17" spans="6:6" x14ac:dyDescent="0.25">
      <c r="F17" s="86"/>
    </row>
    <row r="18" spans="6:6" x14ac:dyDescent="0.25">
      <c r="F18" s="86"/>
    </row>
    <row r="19" spans="6:6" x14ac:dyDescent="0.25">
      <c r="F19" s="86"/>
    </row>
    <row r="20" spans="6:6" x14ac:dyDescent="0.25">
      <c r="F20" s="86"/>
    </row>
    <row r="21" spans="6:6" x14ac:dyDescent="0.25">
      <c r="F21" s="86"/>
    </row>
    <row r="22" spans="6:6" x14ac:dyDescent="0.25">
      <c r="F22" s="86"/>
    </row>
    <row r="23" spans="6:6" x14ac:dyDescent="0.25">
      <c r="F23" s="86"/>
    </row>
    <row r="24" spans="6:6" x14ac:dyDescent="0.25">
      <c r="F24" s="86"/>
    </row>
    <row r="25" spans="6:6" x14ac:dyDescent="0.25">
      <c r="F25" s="86"/>
    </row>
    <row r="26" spans="6:6" x14ac:dyDescent="0.25">
      <c r="F26" s="86"/>
    </row>
    <row r="27" spans="6:6" x14ac:dyDescent="0.25">
      <c r="F27" s="86"/>
    </row>
    <row r="28" spans="6:6" x14ac:dyDescent="0.25">
      <c r="F28" s="86"/>
    </row>
    <row r="29" spans="6:6" x14ac:dyDescent="0.25">
      <c r="F29" s="86"/>
    </row>
    <row r="30" spans="6:6" x14ac:dyDescent="0.25">
      <c r="F30" s="86"/>
    </row>
    <row r="31" spans="6:6" x14ac:dyDescent="0.25">
      <c r="F31" s="86"/>
    </row>
    <row r="32" spans="6:6" x14ac:dyDescent="0.25">
      <c r="F32" s="86"/>
    </row>
    <row r="33" spans="6:6" x14ac:dyDescent="0.25">
      <c r="F33" s="86"/>
    </row>
    <row r="34" spans="6:6" x14ac:dyDescent="0.25">
      <c r="F34" s="86"/>
    </row>
    <row r="35" spans="6:6" x14ac:dyDescent="0.25">
      <c r="F35" s="86"/>
    </row>
    <row r="36" spans="6:6" x14ac:dyDescent="0.25">
      <c r="F36" s="86"/>
    </row>
    <row r="37" spans="6:6" x14ac:dyDescent="0.25">
      <c r="F37" s="86"/>
    </row>
    <row r="38" spans="6:6" x14ac:dyDescent="0.25">
      <c r="F38" s="86"/>
    </row>
    <row r="39" spans="6:6" x14ac:dyDescent="0.25">
      <c r="F39" s="86"/>
    </row>
    <row r="40" spans="6:6" x14ac:dyDescent="0.25">
      <c r="F40" s="86"/>
    </row>
    <row r="41" spans="6:6" x14ac:dyDescent="0.25">
      <c r="F41" s="86"/>
    </row>
    <row r="42" spans="6:6" x14ac:dyDescent="0.25">
      <c r="F42" s="86"/>
    </row>
    <row r="43" spans="6:6" x14ac:dyDescent="0.25">
      <c r="F43" s="86"/>
    </row>
    <row r="44" spans="6:6" x14ac:dyDescent="0.25">
      <c r="F44" s="86"/>
    </row>
    <row r="45" spans="6:6" x14ac:dyDescent="0.25">
      <c r="F45" s="86"/>
    </row>
    <row r="46" spans="6:6" x14ac:dyDescent="0.25">
      <c r="F46" s="86"/>
    </row>
    <row r="47" spans="6:6" x14ac:dyDescent="0.25">
      <c r="F47" s="86"/>
    </row>
    <row r="48" spans="6: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sheetData>
  <mergeCells count="18">
    <mergeCell ref="A5:A7"/>
    <mergeCell ref="B5:B7"/>
    <mergeCell ref="A3:K3"/>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s>
  <conditionalFormatting sqref="F9:F10">
    <cfRule type="duplicateValues" dxfId="0" priority="19"/>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10">
      <formula1>$B$1:$C$1</formula1>
    </dataValidation>
  </dataValidations>
  <pageMargins left="0.23622047244094491" right="0.23622047244094491" top="0.74803149606299213" bottom="0.74803149606299213" header="0.31496062992125984" footer="0.31496062992125984"/>
  <pageSetup paperSize="5" scale="42" pageOrder="overThenDown" orientation="landscape" horizontalDpi="4294967294"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6"/>
  <sheetViews>
    <sheetView showGridLines="0" zoomScale="50" zoomScaleNormal="50" workbookViewId="0">
      <pane ySplit="6" topLeftCell="A25" activePane="bottomLeft" state="frozen"/>
      <selection sqref="A1:V1"/>
      <selection pane="bottomLeft" activeCell="F26" sqref="F26"/>
    </sheetView>
  </sheetViews>
  <sheetFormatPr baseColWidth="10" defaultColWidth="12.5703125" defaultRowHeight="12" x14ac:dyDescent="0.25"/>
  <cols>
    <col min="1" max="1" width="35.140625" style="257" customWidth="1"/>
    <col min="2" max="2" width="48.140625" style="250" customWidth="1"/>
    <col min="3" max="4" width="32.42578125" style="250" customWidth="1"/>
    <col min="5" max="5" width="32.7109375" style="250" customWidth="1"/>
    <col min="6" max="6" width="27.42578125" style="258" customWidth="1"/>
    <col min="7" max="7" width="36.42578125" style="250" customWidth="1"/>
    <col min="8" max="8" width="15.28515625" style="250" customWidth="1"/>
    <col min="9" max="9" width="15.85546875" style="250" customWidth="1"/>
    <col min="10" max="10" width="15.28515625" style="250" customWidth="1"/>
    <col min="11" max="11" width="15.42578125" style="250" customWidth="1"/>
    <col min="12" max="12" width="15.28515625" style="250" customWidth="1"/>
    <col min="13" max="13" width="17.7109375" style="250" customWidth="1"/>
    <col min="14" max="14" width="15.28515625" style="250" customWidth="1"/>
    <col min="15" max="15" width="17.5703125" style="250" customWidth="1"/>
    <col min="16" max="16" width="15.28515625" style="381" customWidth="1"/>
    <col min="17" max="17" width="16.28515625" style="381" bestFit="1" customWidth="1"/>
    <col min="18" max="18" width="29.42578125" style="250" customWidth="1"/>
    <col min="19" max="19" width="17.42578125" style="250" customWidth="1"/>
    <col min="20" max="20" width="24.28515625" style="250" customWidth="1"/>
    <col min="21" max="21" width="18.28515625" style="250" customWidth="1"/>
    <col min="22" max="16384" width="12.5703125" style="250"/>
  </cols>
  <sheetData>
    <row r="1" spans="1:28" s="244" customFormat="1" ht="18.75" x14ac:dyDescent="0.25">
      <c r="B1" s="286"/>
      <c r="C1" s="286"/>
      <c r="D1" s="286"/>
      <c r="E1" s="286"/>
      <c r="F1" s="286"/>
      <c r="G1" s="286"/>
      <c r="H1" s="286" t="s">
        <v>1379</v>
      </c>
      <c r="I1" s="286"/>
      <c r="L1" s="505" t="s">
        <v>1539</v>
      </c>
      <c r="M1" s="505" t="s">
        <v>1540</v>
      </c>
      <c r="N1" s="505" t="s">
        <v>1541</v>
      </c>
      <c r="O1" s="505" t="s">
        <v>1542</v>
      </c>
      <c r="P1" s="505" t="s">
        <v>1543</v>
      </c>
      <c r="Q1" s="505" t="s">
        <v>1544</v>
      </c>
      <c r="R1" s="505" t="s">
        <v>1545</v>
      </c>
      <c r="S1" s="505" t="s">
        <v>1546</v>
      </c>
      <c r="T1" s="505" t="s">
        <v>1547</v>
      </c>
      <c r="U1" s="505" t="s">
        <v>1548</v>
      </c>
      <c r="V1" s="505" t="s">
        <v>1549</v>
      </c>
      <c r="W1" s="505" t="s">
        <v>1550</v>
      </c>
      <c r="X1" s="505" t="s">
        <v>1551</v>
      </c>
      <c r="Y1" s="505" t="s">
        <v>1552</v>
      </c>
      <c r="Z1" s="505" t="s">
        <v>1553</v>
      </c>
      <c r="AA1" s="505" t="s">
        <v>1554</v>
      </c>
      <c r="AB1" s="505" t="s">
        <v>1555</v>
      </c>
    </row>
    <row r="2" spans="1:28" s="244" customFormat="1" ht="18.75" x14ac:dyDescent="0.25">
      <c r="A2" s="308" t="s">
        <v>1341</v>
      </c>
      <c r="B2" s="286"/>
      <c r="C2" s="286"/>
      <c r="D2" s="286"/>
      <c r="E2" s="286"/>
      <c r="F2" s="286"/>
      <c r="G2" s="286"/>
      <c r="H2" s="286"/>
      <c r="I2" s="286"/>
      <c r="J2" s="286"/>
      <c r="K2" s="286"/>
      <c r="L2" s="286"/>
      <c r="M2" s="286"/>
      <c r="N2" s="286"/>
      <c r="O2" s="286"/>
      <c r="P2" s="376"/>
      <c r="Q2" s="376"/>
      <c r="R2" s="286"/>
      <c r="S2" s="286"/>
      <c r="T2" s="286"/>
      <c r="U2" s="286"/>
    </row>
    <row r="3" spans="1:28" s="244" customFormat="1" ht="36" customHeight="1" x14ac:dyDescent="0.25">
      <c r="A3" s="577" t="s">
        <v>1376</v>
      </c>
      <c r="B3" s="577"/>
      <c r="C3" s="577"/>
      <c r="D3" s="577"/>
      <c r="E3" s="577"/>
      <c r="F3" s="577"/>
      <c r="G3" s="577"/>
      <c r="H3" s="577"/>
      <c r="I3" s="577"/>
      <c r="J3" s="577"/>
      <c r="K3" s="577"/>
      <c r="L3" s="577"/>
      <c r="M3" s="577"/>
      <c r="N3" s="577"/>
      <c r="O3" s="577"/>
      <c r="P3" s="577"/>
      <c r="Q3" s="577"/>
      <c r="R3" s="577"/>
      <c r="S3" s="577"/>
      <c r="T3" s="577"/>
      <c r="U3" s="577"/>
    </row>
    <row r="4" spans="1:28" s="67" customFormat="1" ht="23.25" customHeight="1" x14ac:dyDescent="0.25">
      <c r="A4" s="558" t="s">
        <v>96</v>
      </c>
      <c r="B4" s="557" t="s">
        <v>110</v>
      </c>
      <c r="C4" s="560" t="s">
        <v>1537</v>
      </c>
      <c r="D4" s="560" t="s">
        <v>1538</v>
      </c>
      <c r="E4" s="560" t="s">
        <v>86</v>
      </c>
      <c r="F4" s="560" t="s">
        <v>391</v>
      </c>
      <c r="G4" s="560" t="s">
        <v>87</v>
      </c>
      <c r="H4" s="563" t="s">
        <v>99</v>
      </c>
      <c r="I4" s="569"/>
      <c r="J4" s="569"/>
      <c r="K4" s="569"/>
      <c r="L4" s="569"/>
      <c r="M4" s="569"/>
      <c r="N4" s="569"/>
      <c r="O4" s="564"/>
      <c r="P4" s="565" t="s">
        <v>100</v>
      </c>
      <c r="Q4" s="566"/>
      <c r="R4" s="557" t="s">
        <v>102</v>
      </c>
      <c r="S4" s="557" t="s">
        <v>109</v>
      </c>
      <c r="T4" s="557" t="s">
        <v>108</v>
      </c>
      <c r="U4" s="554" t="s">
        <v>88</v>
      </c>
    </row>
    <row r="5" spans="1:28" s="67" customFormat="1" ht="15" customHeight="1" x14ac:dyDescent="0.25">
      <c r="A5" s="558"/>
      <c r="B5" s="558"/>
      <c r="C5" s="561"/>
      <c r="D5" s="561"/>
      <c r="E5" s="561"/>
      <c r="F5" s="561"/>
      <c r="G5" s="561"/>
      <c r="H5" s="563" t="s">
        <v>103</v>
      </c>
      <c r="I5" s="564"/>
      <c r="J5" s="563" t="s">
        <v>104</v>
      </c>
      <c r="K5" s="564"/>
      <c r="L5" s="563" t="s">
        <v>105</v>
      </c>
      <c r="M5" s="564"/>
      <c r="N5" s="563" t="s">
        <v>106</v>
      </c>
      <c r="O5" s="564"/>
      <c r="P5" s="567"/>
      <c r="Q5" s="568"/>
      <c r="R5" s="558"/>
      <c r="S5" s="558"/>
      <c r="T5" s="558"/>
      <c r="U5" s="555"/>
    </row>
    <row r="6" spans="1:28" s="67" customFormat="1" ht="24" customHeight="1" x14ac:dyDescent="0.25">
      <c r="A6" s="559"/>
      <c r="B6" s="559"/>
      <c r="C6" s="562"/>
      <c r="D6" s="562"/>
      <c r="E6" s="562"/>
      <c r="F6" s="562"/>
      <c r="G6" s="562"/>
      <c r="H6" s="436" t="s">
        <v>107</v>
      </c>
      <c r="I6" s="436" t="s">
        <v>12</v>
      </c>
      <c r="J6" s="436" t="s">
        <v>107</v>
      </c>
      <c r="K6" s="436" t="s">
        <v>12</v>
      </c>
      <c r="L6" s="436" t="s">
        <v>107</v>
      </c>
      <c r="M6" s="436" t="s">
        <v>12</v>
      </c>
      <c r="N6" s="436" t="s">
        <v>107</v>
      </c>
      <c r="O6" s="436" t="s">
        <v>12</v>
      </c>
      <c r="P6" s="436" t="s">
        <v>107</v>
      </c>
      <c r="Q6" s="436" t="s">
        <v>12</v>
      </c>
      <c r="R6" s="559"/>
      <c r="S6" s="559"/>
      <c r="T6" s="559"/>
      <c r="U6" s="556"/>
    </row>
    <row r="7" spans="1:28" s="67" customFormat="1" ht="15.75" x14ac:dyDescent="0.25">
      <c r="A7" s="437"/>
      <c r="B7" s="438"/>
      <c r="C7" s="439"/>
      <c r="D7" s="439"/>
      <c r="E7" s="439"/>
      <c r="F7" s="440"/>
      <c r="G7" s="439"/>
      <c r="H7" s="441"/>
      <c r="I7" s="441"/>
      <c r="J7" s="441"/>
      <c r="K7" s="441"/>
      <c r="L7" s="441"/>
      <c r="M7" s="441"/>
      <c r="N7" s="441"/>
      <c r="O7" s="441"/>
      <c r="P7" s="441"/>
      <c r="Q7" s="441"/>
      <c r="R7" s="442"/>
      <c r="S7" s="442"/>
      <c r="T7" s="442"/>
      <c r="U7" s="443"/>
    </row>
    <row r="8" spans="1:28" ht="110.25" x14ac:dyDescent="0.25">
      <c r="A8" s="578" t="s">
        <v>1377</v>
      </c>
      <c r="B8" s="578" t="s">
        <v>1454</v>
      </c>
      <c r="C8" s="304" t="s">
        <v>1539</v>
      </c>
      <c r="D8" s="356" t="s">
        <v>1783</v>
      </c>
      <c r="E8" s="356" t="s">
        <v>1702</v>
      </c>
      <c r="F8" s="304" t="s">
        <v>1700</v>
      </c>
      <c r="G8" s="304" t="s">
        <v>1701</v>
      </c>
      <c r="H8" s="247"/>
      <c r="I8" s="247"/>
      <c r="J8" s="248"/>
      <c r="K8" s="249"/>
      <c r="L8" s="248"/>
      <c r="M8" s="230"/>
      <c r="N8" s="248">
        <v>1</v>
      </c>
      <c r="O8" s="230">
        <v>100000</v>
      </c>
      <c r="P8" s="248">
        <v>1</v>
      </c>
      <c r="Q8" s="378">
        <f>I8+K8+M8+O8</f>
        <v>100000</v>
      </c>
      <c r="R8" s="247" t="s">
        <v>1705</v>
      </c>
      <c r="S8" s="247" t="s">
        <v>1706</v>
      </c>
      <c r="T8" s="247" t="s">
        <v>1707</v>
      </c>
      <c r="U8" s="304" t="s">
        <v>1794</v>
      </c>
    </row>
    <row r="9" spans="1:28" ht="198" customHeight="1" x14ac:dyDescent="0.25">
      <c r="A9" s="579"/>
      <c r="B9" s="579"/>
      <c r="C9" s="304" t="s">
        <v>1539</v>
      </c>
      <c r="D9" s="356" t="s">
        <v>1784</v>
      </c>
      <c r="E9" s="356" t="s">
        <v>1717</v>
      </c>
      <c r="F9" s="304" t="s">
        <v>1718</v>
      </c>
      <c r="G9" s="304" t="s">
        <v>1719</v>
      </c>
      <c r="H9" s="248">
        <v>0.75</v>
      </c>
      <c r="I9" s="249">
        <v>208823.33</v>
      </c>
      <c r="J9" s="248"/>
      <c r="K9" s="249"/>
      <c r="L9" s="247"/>
      <c r="M9" s="230"/>
      <c r="N9" s="248"/>
      <c r="O9" s="230"/>
      <c r="P9" s="205">
        <f t="shared" ref="P9:P27" si="0">H9+J9+L9+N9</f>
        <v>0.75</v>
      </c>
      <c r="Q9" s="378">
        <f t="shared" ref="Q9:Q27" si="1">I9+K9+M9+O9</f>
        <v>208823.33</v>
      </c>
      <c r="R9" s="247" t="s">
        <v>1729</v>
      </c>
      <c r="S9" s="247" t="s">
        <v>1706</v>
      </c>
      <c r="T9" s="247" t="s">
        <v>1707</v>
      </c>
      <c r="U9" s="304" t="s">
        <v>1795</v>
      </c>
    </row>
    <row r="10" spans="1:28" ht="135" customHeight="1" x14ac:dyDescent="0.25">
      <c r="A10" s="579"/>
      <c r="B10" s="579"/>
      <c r="C10" s="304" t="s">
        <v>1539</v>
      </c>
      <c r="D10" s="356" t="s">
        <v>1725</v>
      </c>
      <c r="E10" s="356" t="s">
        <v>1726</v>
      </c>
      <c r="F10" s="304" t="s">
        <v>1724</v>
      </c>
      <c r="G10" s="304" t="s">
        <v>1739</v>
      </c>
      <c r="H10" s="247"/>
      <c r="I10" s="247"/>
      <c r="J10" s="248"/>
      <c r="K10" s="249"/>
      <c r="L10" s="247"/>
      <c r="M10" s="230"/>
      <c r="N10" s="248">
        <v>0.75</v>
      </c>
      <c r="O10" s="230">
        <v>652702.53</v>
      </c>
      <c r="P10" s="205">
        <f t="shared" si="0"/>
        <v>0.75</v>
      </c>
      <c r="Q10" s="378">
        <f t="shared" si="1"/>
        <v>652702.53</v>
      </c>
      <c r="R10" s="304" t="s">
        <v>1725</v>
      </c>
      <c r="S10" s="247" t="s">
        <v>1706</v>
      </c>
      <c r="T10" s="247" t="s">
        <v>1707</v>
      </c>
      <c r="U10" s="304" t="s">
        <v>1793</v>
      </c>
    </row>
    <row r="11" spans="1:28" ht="130.5" customHeight="1" x14ac:dyDescent="0.25">
      <c r="A11" s="579"/>
      <c r="B11" s="579"/>
      <c r="C11" s="304" t="s">
        <v>1539</v>
      </c>
      <c r="D11" s="356" t="s">
        <v>1765</v>
      </c>
      <c r="E11" s="356" t="s">
        <v>1762</v>
      </c>
      <c r="F11" s="304" t="s">
        <v>1763</v>
      </c>
      <c r="G11" s="304" t="s">
        <v>1788</v>
      </c>
      <c r="H11" s="247"/>
      <c r="I11" s="247"/>
      <c r="J11" s="248">
        <v>0.85</v>
      </c>
      <c r="K11" s="249">
        <v>748000</v>
      </c>
      <c r="L11" s="247"/>
      <c r="M11" s="230"/>
      <c r="N11" s="248"/>
      <c r="O11" s="230"/>
      <c r="P11" s="205">
        <f t="shared" si="0"/>
        <v>0.85</v>
      </c>
      <c r="Q11" s="378">
        <f t="shared" si="1"/>
        <v>748000</v>
      </c>
      <c r="R11" s="304" t="s">
        <v>1764</v>
      </c>
      <c r="S11" s="247" t="s">
        <v>1706</v>
      </c>
      <c r="T11" s="247" t="s">
        <v>1707</v>
      </c>
      <c r="U11" s="304" t="s">
        <v>1793</v>
      </c>
    </row>
    <row r="12" spans="1:28" ht="145.5" customHeight="1" x14ac:dyDescent="0.25">
      <c r="A12" s="579"/>
      <c r="B12" s="579"/>
      <c r="C12" s="304" t="s">
        <v>1539</v>
      </c>
      <c r="D12" s="356" t="s">
        <v>1785</v>
      </c>
      <c r="E12" s="356" t="s">
        <v>1786</v>
      </c>
      <c r="F12" s="304" t="s">
        <v>1787</v>
      </c>
      <c r="G12" s="304" t="s">
        <v>1789</v>
      </c>
      <c r="H12" s="247"/>
      <c r="I12" s="247"/>
      <c r="J12" s="248"/>
      <c r="K12" s="249"/>
      <c r="L12" s="248">
        <v>1</v>
      </c>
      <c r="M12" s="230">
        <v>100000</v>
      </c>
      <c r="N12" s="248"/>
      <c r="O12" s="230"/>
      <c r="P12" s="377">
        <f t="shared" si="0"/>
        <v>1</v>
      </c>
      <c r="Q12" s="378">
        <f t="shared" si="1"/>
        <v>100000</v>
      </c>
      <c r="R12" s="247" t="s">
        <v>1790</v>
      </c>
      <c r="S12" s="247" t="s">
        <v>1706</v>
      </c>
      <c r="T12" s="247" t="s">
        <v>1791</v>
      </c>
      <c r="U12" s="304" t="s">
        <v>1792</v>
      </c>
    </row>
    <row r="13" spans="1:28" ht="39" hidden="1" customHeight="1" x14ac:dyDescent="0.25">
      <c r="A13" s="579"/>
      <c r="B13" s="580"/>
      <c r="C13" s="304"/>
      <c r="D13" s="356"/>
      <c r="E13" s="356"/>
      <c r="F13" s="304"/>
      <c r="G13" s="304"/>
      <c r="H13" s="247"/>
      <c r="I13" s="247"/>
      <c r="J13" s="248"/>
      <c r="K13" s="249"/>
      <c r="L13" s="247"/>
      <c r="M13" s="230"/>
      <c r="N13" s="248"/>
      <c r="O13" s="230"/>
      <c r="P13" s="377">
        <f t="shared" si="0"/>
        <v>0</v>
      </c>
      <c r="Q13" s="378">
        <f t="shared" si="1"/>
        <v>0</v>
      </c>
      <c r="R13" s="247"/>
      <c r="S13" s="247"/>
      <c r="T13" s="247"/>
      <c r="U13" s="304"/>
    </row>
    <row r="14" spans="1:28" ht="131.25" customHeight="1" x14ac:dyDescent="0.25">
      <c r="A14" s="579"/>
      <c r="B14" s="578" t="s">
        <v>1455</v>
      </c>
      <c r="C14" s="304" t="s">
        <v>1546</v>
      </c>
      <c r="D14" s="356" t="s">
        <v>1703</v>
      </c>
      <c r="E14" s="356" t="s">
        <v>1714</v>
      </c>
      <c r="F14" s="304" t="s">
        <v>1713</v>
      </c>
      <c r="G14" s="304" t="s">
        <v>1722</v>
      </c>
      <c r="H14" s="247"/>
      <c r="I14" s="247"/>
      <c r="J14" s="248"/>
      <c r="K14" s="249"/>
      <c r="L14" s="247"/>
      <c r="M14" s="230"/>
      <c r="N14" s="248">
        <v>1</v>
      </c>
      <c r="O14" s="230">
        <v>100000</v>
      </c>
      <c r="P14" s="248">
        <v>1</v>
      </c>
      <c r="Q14" s="378">
        <f t="shared" si="1"/>
        <v>100000</v>
      </c>
      <c r="R14" s="247" t="s">
        <v>1708</v>
      </c>
      <c r="S14" s="247" t="s">
        <v>1716</v>
      </c>
      <c r="T14" s="247" t="s">
        <v>1710</v>
      </c>
      <c r="U14" s="304" t="s">
        <v>1711</v>
      </c>
    </row>
    <row r="15" spans="1:28" ht="142.5" customHeight="1" x14ac:dyDescent="0.25">
      <c r="A15" s="579"/>
      <c r="B15" s="579"/>
      <c r="C15" s="304" t="s">
        <v>1546</v>
      </c>
      <c r="D15" s="356" t="s">
        <v>1720</v>
      </c>
      <c r="E15" s="356" t="s">
        <v>1721</v>
      </c>
      <c r="F15" s="304" t="s">
        <v>1704</v>
      </c>
      <c r="G15" s="304" t="s">
        <v>1723</v>
      </c>
      <c r="H15" s="247"/>
      <c r="I15" s="247"/>
      <c r="J15" s="248"/>
      <c r="K15" s="249"/>
      <c r="L15" s="247"/>
      <c r="M15" s="230"/>
      <c r="N15" s="248">
        <v>0.2</v>
      </c>
      <c r="O15" s="230">
        <v>55686.22</v>
      </c>
      <c r="P15" s="377">
        <f t="shared" si="0"/>
        <v>0.2</v>
      </c>
      <c r="Q15" s="378">
        <f t="shared" si="1"/>
        <v>55686.22</v>
      </c>
      <c r="R15" s="247" t="s">
        <v>1708</v>
      </c>
      <c r="S15" s="247" t="s">
        <v>1768</v>
      </c>
      <c r="T15" s="247" t="s">
        <v>1728</v>
      </c>
      <c r="U15" s="304" t="s">
        <v>1711</v>
      </c>
    </row>
    <row r="16" spans="1:28" ht="154.5" customHeight="1" x14ac:dyDescent="0.25">
      <c r="A16" s="579"/>
      <c r="B16" s="579"/>
      <c r="C16" s="304" t="s">
        <v>1546</v>
      </c>
      <c r="D16" s="356" t="s">
        <v>1731</v>
      </c>
      <c r="E16" s="356" t="s">
        <v>1721</v>
      </c>
      <c r="F16" s="304" t="s">
        <v>1727</v>
      </c>
      <c r="G16" s="304" t="s">
        <v>1730</v>
      </c>
      <c r="H16" s="248">
        <v>0.2</v>
      </c>
      <c r="I16" s="249">
        <v>42904.6</v>
      </c>
      <c r="J16" s="248"/>
      <c r="K16" s="249"/>
      <c r="L16" s="247"/>
      <c r="M16" s="230"/>
      <c r="N16" s="248"/>
      <c r="O16" s="230"/>
      <c r="P16" s="377">
        <f t="shared" si="0"/>
        <v>0.2</v>
      </c>
      <c r="Q16" s="378">
        <f t="shared" si="1"/>
        <v>42904.6</v>
      </c>
      <c r="R16" s="247" t="s">
        <v>1708</v>
      </c>
      <c r="S16" s="247" t="s">
        <v>1768</v>
      </c>
      <c r="T16" s="247" t="s">
        <v>1728</v>
      </c>
      <c r="U16" s="304" t="s">
        <v>1711</v>
      </c>
    </row>
    <row r="17" spans="1:21" ht="177" customHeight="1" x14ac:dyDescent="0.25">
      <c r="A17" s="579"/>
      <c r="B17" s="579"/>
      <c r="C17" s="304" t="s">
        <v>1546</v>
      </c>
      <c r="D17" s="356" t="s">
        <v>1754</v>
      </c>
      <c r="E17" s="356" t="s">
        <v>1755</v>
      </c>
      <c r="F17" s="304" t="s">
        <v>1756</v>
      </c>
      <c r="G17" s="343" t="s">
        <v>1757</v>
      </c>
      <c r="H17" s="248">
        <v>0.08</v>
      </c>
      <c r="I17" s="344">
        <v>60000</v>
      </c>
      <c r="J17" s="248">
        <v>0.08</v>
      </c>
      <c r="K17" s="247">
        <v>60000</v>
      </c>
      <c r="L17" s="248">
        <v>0.42</v>
      </c>
      <c r="M17" s="230">
        <v>300000</v>
      </c>
      <c r="N17" s="248">
        <v>0.42</v>
      </c>
      <c r="O17" s="230">
        <v>300000</v>
      </c>
      <c r="P17" s="205">
        <f>H17+J17+L17+N17</f>
        <v>1</v>
      </c>
      <c r="Q17" s="378">
        <f>I17+K17+M17+O17</f>
        <v>720000</v>
      </c>
      <c r="R17" s="251" t="s">
        <v>1758</v>
      </c>
      <c r="S17" s="247" t="s">
        <v>1769</v>
      </c>
      <c r="T17" s="247" t="s">
        <v>1728</v>
      </c>
      <c r="U17" s="304" t="s">
        <v>1711</v>
      </c>
    </row>
    <row r="18" spans="1:21" ht="152.25" customHeight="1" x14ac:dyDescent="0.25">
      <c r="A18" s="579"/>
      <c r="B18" s="579"/>
      <c r="C18" s="304" t="s">
        <v>1546</v>
      </c>
      <c r="D18" s="356" t="s">
        <v>1771</v>
      </c>
      <c r="E18" s="356" t="s">
        <v>1721</v>
      </c>
      <c r="F18" s="304" t="s">
        <v>1766</v>
      </c>
      <c r="G18" s="304" t="s">
        <v>1767</v>
      </c>
      <c r="H18" s="517"/>
      <c r="I18" s="517"/>
      <c r="J18" s="248"/>
      <c r="K18" s="249"/>
      <c r="L18" s="248">
        <v>0.12</v>
      </c>
      <c r="M18" s="249">
        <v>105000</v>
      </c>
      <c r="N18" s="248"/>
      <c r="O18" s="230"/>
      <c r="P18" s="248">
        <f>L18</f>
        <v>0.12</v>
      </c>
      <c r="Q18" s="378">
        <f>M18</f>
        <v>105000</v>
      </c>
      <c r="R18" s="247" t="s">
        <v>1708</v>
      </c>
      <c r="S18" s="247" t="s">
        <v>1768</v>
      </c>
      <c r="T18" s="247" t="s">
        <v>1728</v>
      </c>
      <c r="U18" s="304" t="s">
        <v>1711</v>
      </c>
    </row>
    <row r="19" spans="1:21" ht="116.25" customHeight="1" x14ac:dyDescent="0.25">
      <c r="A19" s="579"/>
      <c r="B19" s="579"/>
      <c r="C19" s="304" t="s">
        <v>1546</v>
      </c>
      <c r="D19" s="356"/>
      <c r="E19" s="356"/>
      <c r="F19" s="304"/>
      <c r="G19" s="304"/>
      <c r="H19" s="517"/>
      <c r="I19" s="517"/>
      <c r="J19" s="248"/>
      <c r="K19" s="249"/>
      <c r="L19" s="248"/>
      <c r="M19" s="249"/>
      <c r="N19" s="248"/>
      <c r="O19" s="230"/>
      <c r="P19" s="248"/>
      <c r="Q19" s="378"/>
      <c r="R19" s="247"/>
      <c r="S19" s="247"/>
      <c r="T19" s="247"/>
      <c r="U19" s="304"/>
    </row>
    <row r="20" spans="1:21" ht="176.25" customHeight="1" x14ac:dyDescent="0.25">
      <c r="A20" s="579"/>
      <c r="B20" s="579"/>
      <c r="C20" s="304" t="s">
        <v>1545</v>
      </c>
      <c r="D20" s="356"/>
      <c r="E20" s="356"/>
      <c r="F20" s="304"/>
      <c r="G20" s="304"/>
      <c r="H20" s="247"/>
      <c r="I20" s="344"/>
      <c r="J20" s="247"/>
      <c r="K20" s="344"/>
      <c r="L20" s="247"/>
      <c r="M20" s="230"/>
      <c r="N20" s="247"/>
      <c r="O20" s="230"/>
      <c r="P20" s="377"/>
      <c r="Q20" s="378"/>
      <c r="R20" s="247"/>
      <c r="S20" s="247"/>
      <c r="T20" s="247"/>
      <c r="U20" s="304"/>
    </row>
    <row r="21" spans="1:21" ht="152.25" customHeight="1" x14ac:dyDescent="0.25">
      <c r="A21" s="579"/>
      <c r="B21" s="580"/>
      <c r="C21" s="304" t="s">
        <v>1546</v>
      </c>
      <c r="D21" s="356" t="s">
        <v>1796</v>
      </c>
      <c r="E21" s="356" t="s">
        <v>1808</v>
      </c>
      <c r="F21" s="304" t="s">
        <v>1797</v>
      </c>
      <c r="G21" s="304" t="s">
        <v>1798</v>
      </c>
      <c r="H21" s="247"/>
      <c r="I21" s="344"/>
      <c r="J21" s="247"/>
      <c r="K21" s="344"/>
      <c r="L21" s="247"/>
      <c r="M21" s="230"/>
      <c r="N21" s="205">
        <v>1</v>
      </c>
      <c r="O21" s="230">
        <v>100000</v>
      </c>
      <c r="P21" s="377">
        <f t="shared" ref="P21" si="2">H21+J21+L21+N21</f>
        <v>1</v>
      </c>
      <c r="Q21" s="378">
        <f t="shared" ref="Q21" si="3">I21+K21+M21+O21</f>
        <v>100000</v>
      </c>
      <c r="R21" s="247" t="s">
        <v>1799</v>
      </c>
      <c r="S21" s="247" t="s">
        <v>1768</v>
      </c>
      <c r="T21" s="247" t="s">
        <v>1728</v>
      </c>
      <c r="U21" s="304" t="s">
        <v>1792</v>
      </c>
    </row>
    <row r="22" spans="1:21" ht="167.25" customHeight="1" x14ac:dyDescent="0.25">
      <c r="A22" s="579"/>
      <c r="B22" s="578" t="s">
        <v>1456</v>
      </c>
      <c r="C22" s="304" t="s">
        <v>1544</v>
      </c>
      <c r="D22" s="356" t="s">
        <v>1712</v>
      </c>
      <c r="E22" s="356" t="s">
        <v>1821</v>
      </c>
      <c r="F22" s="304" t="s">
        <v>1816</v>
      </c>
      <c r="G22" s="304" t="s">
        <v>1715</v>
      </c>
      <c r="H22" s="247"/>
      <c r="I22" s="344"/>
      <c r="J22" s="247"/>
      <c r="K22" s="344"/>
      <c r="L22" s="248">
        <v>1</v>
      </c>
      <c r="M22" s="230">
        <v>40000</v>
      </c>
      <c r="N22" s="247"/>
      <c r="O22" s="230"/>
      <c r="P22" s="377">
        <f t="shared" si="0"/>
        <v>1</v>
      </c>
      <c r="Q22" s="378">
        <f t="shared" si="1"/>
        <v>40000</v>
      </c>
      <c r="R22" s="247" t="s">
        <v>1708</v>
      </c>
      <c r="S22" s="247" t="s">
        <v>1709</v>
      </c>
      <c r="T22" s="247" t="s">
        <v>1737</v>
      </c>
      <c r="U22" s="304" t="s">
        <v>1711</v>
      </c>
    </row>
    <row r="23" spans="1:21" ht="155.25" customHeight="1" x14ac:dyDescent="0.25">
      <c r="A23" s="579"/>
      <c r="B23" s="579"/>
      <c r="C23" s="304" t="s">
        <v>1544</v>
      </c>
      <c r="D23" s="356" t="s">
        <v>1735</v>
      </c>
      <c r="E23" s="356" t="s">
        <v>1736</v>
      </c>
      <c r="F23" s="304" t="s">
        <v>1817</v>
      </c>
      <c r="G23" s="304" t="s">
        <v>1715</v>
      </c>
      <c r="H23" s="248">
        <v>0.05</v>
      </c>
      <c r="I23" s="344">
        <v>4434.62</v>
      </c>
      <c r="J23" s="247"/>
      <c r="K23" s="344"/>
      <c r="L23" s="248"/>
      <c r="M23" s="230"/>
      <c r="N23" s="247"/>
      <c r="O23" s="230"/>
      <c r="P23" s="248">
        <f>H23</f>
        <v>0.05</v>
      </c>
      <c r="Q23" s="378">
        <f>I23</f>
        <v>4434.62</v>
      </c>
      <c r="R23" s="247" t="s">
        <v>1708</v>
      </c>
      <c r="S23" s="247" t="s">
        <v>1709</v>
      </c>
      <c r="T23" s="247" t="s">
        <v>1738</v>
      </c>
      <c r="U23" s="304" t="s">
        <v>1711</v>
      </c>
    </row>
    <row r="24" spans="1:21" ht="121.5" customHeight="1" x14ac:dyDescent="0.25">
      <c r="A24" s="579"/>
      <c r="B24" s="579"/>
      <c r="C24" s="304" t="s">
        <v>1544</v>
      </c>
      <c r="D24" s="356" t="s">
        <v>1732</v>
      </c>
      <c r="E24" s="356" t="s">
        <v>1733</v>
      </c>
      <c r="F24" s="304" t="s">
        <v>1818</v>
      </c>
      <c r="G24" s="304" t="s">
        <v>1734</v>
      </c>
      <c r="H24" s="248">
        <v>0.05</v>
      </c>
      <c r="I24" s="344">
        <v>11080</v>
      </c>
      <c r="J24" s="248"/>
      <c r="K24" s="247"/>
      <c r="L24" s="248"/>
      <c r="M24" s="230"/>
      <c r="N24" s="248"/>
      <c r="O24" s="230"/>
      <c r="P24" s="377">
        <f t="shared" si="0"/>
        <v>0.05</v>
      </c>
      <c r="Q24" s="378">
        <f t="shared" si="1"/>
        <v>11080</v>
      </c>
      <c r="R24" s="247" t="s">
        <v>1708</v>
      </c>
      <c r="S24" s="247" t="s">
        <v>1709</v>
      </c>
      <c r="T24" s="247" t="s">
        <v>1738</v>
      </c>
      <c r="U24" s="304" t="s">
        <v>1711</v>
      </c>
    </row>
    <row r="25" spans="1:21" ht="143.25" customHeight="1" x14ac:dyDescent="0.25">
      <c r="A25" s="579"/>
      <c r="B25" s="579"/>
      <c r="C25" s="304" t="s">
        <v>1544</v>
      </c>
      <c r="D25" s="356" t="s">
        <v>1759</v>
      </c>
      <c r="E25" s="356" t="s">
        <v>1760</v>
      </c>
      <c r="F25" s="304" t="s">
        <v>1819</v>
      </c>
      <c r="G25" s="247" t="s">
        <v>1761</v>
      </c>
      <c r="H25" s="248">
        <v>0.5</v>
      </c>
      <c r="I25" s="247">
        <v>10000</v>
      </c>
      <c r="J25" s="248"/>
      <c r="K25" s="247"/>
      <c r="L25" s="248">
        <v>0.5</v>
      </c>
      <c r="M25" s="230">
        <v>10000</v>
      </c>
      <c r="N25" s="248"/>
      <c r="O25" s="230"/>
      <c r="P25" s="377">
        <f t="shared" si="0"/>
        <v>1</v>
      </c>
      <c r="Q25" s="378">
        <f t="shared" si="1"/>
        <v>20000</v>
      </c>
      <c r="R25" s="251" t="s">
        <v>1758</v>
      </c>
      <c r="S25" s="247" t="s">
        <v>1709</v>
      </c>
      <c r="T25" s="247" t="s">
        <v>1738</v>
      </c>
      <c r="U25" s="304" t="s">
        <v>1711</v>
      </c>
    </row>
    <row r="26" spans="1:21" ht="159.75" customHeight="1" x14ac:dyDescent="0.25">
      <c r="A26" s="579"/>
      <c r="B26" s="579"/>
      <c r="C26" s="304" t="s">
        <v>1544</v>
      </c>
      <c r="D26" s="356" t="s">
        <v>1770</v>
      </c>
      <c r="E26" s="356" t="s">
        <v>1733</v>
      </c>
      <c r="F26" s="304" t="s">
        <v>1820</v>
      </c>
      <c r="G26" s="304" t="s">
        <v>1772</v>
      </c>
      <c r="H26" s="248"/>
      <c r="I26" s="344"/>
      <c r="J26" s="248"/>
      <c r="K26" s="247"/>
      <c r="L26" s="248"/>
      <c r="M26" s="230"/>
      <c r="N26" s="248">
        <v>0.03</v>
      </c>
      <c r="O26" s="230">
        <v>26400</v>
      </c>
      <c r="P26" s="377">
        <f t="shared" ref="P26" si="4">H26+J26+L26+N26</f>
        <v>0.03</v>
      </c>
      <c r="Q26" s="378">
        <f t="shared" ref="Q26" si="5">I26+K26+M26+O26</f>
        <v>26400</v>
      </c>
      <c r="R26" s="247" t="s">
        <v>1708</v>
      </c>
      <c r="S26" s="247" t="s">
        <v>1709</v>
      </c>
      <c r="T26" s="247" t="s">
        <v>1738</v>
      </c>
      <c r="U26" s="304" t="s">
        <v>1711</v>
      </c>
    </row>
    <row r="27" spans="1:21" ht="47.25" hidden="1" customHeight="1" x14ac:dyDescent="0.25">
      <c r="A27" s="579"/>
      <c r="B27" s="529" t="s">
        <v>1505</v>
      </c>
      <c r="C27" s="246"/>
      <c r="D27" s="617"/>
      <c r="E27" s="356"/>
      <c r="F27" s="304"/>
      <c r="G27" s="304"/>
      <c r="H27" s="247"/>
      <c r="I27" s="247"/>
      <c r="J27" s="205"/>
      <c r="K27" s="247"/>
      <c r="L27" s="247"/>
      <c r="M27" s="230"/>
      <c r="N27" s="247"/>
      <c r="O27" s="230"/>
      <c r="P27" s="377">
        <f t="shared" si="0"/>
        <v>0</v>
      </c>
      <c r="Q27" s="378">
        <f t="shared" si="1"/>
        <v>0</v>
      </c>
      <c r="R27" s="247"/>
      <c r="S27" s="247"/>
      <c r="T27" s="247"/>
      <c r="U27" s="304"/>
    </row>
    <row r="28" spans="1:21" ht="173.25" x14ac:dyDescent="0.25">
      <c r="A28" s="579"/>
      <c r="B28" s="529" t="s">
        <v>1457</v>
      </c>
      <c r="C28" s="246" t="s">
        <v>1553</v>
      </c>
      <c r="D28" s="274" t="s">
        <v>1753</v>
      </c>
      <c r="E28" s="274" t="s">
        <v>1745</v>
      </c>
      <c r="F28" s="323" t="s">
        <v>1780</v>
      </c>
      <c r="G28" s="73" t="s">
        <v>1746</v>
      </c>
      <c r="H28" s="354">
        <v>0.25</v>
      </c>
      <c r="I28" s="351">
        <v>60000</v>
      </c>
      <c r="J28" s="354">
        <v>0.25</v>
      </c>
      <c r="K28" s="351">
        <v>60000</v>
      </c>
      <c r="L28" s="354">
        <v>0.25</v>
      </c>
      <c r="M28" s="351">
        <v>60000</v>
      </c>
      <c r="N28" s="354">
        <v>0.25</v>
      </c>
      <c r="O28" s="351">
        <v>60000</v>
      </c>
      <c r="P28" s="514">
        <v>1</v>
      </c>
      <c r="Q28" s="393">
        <f>I28+K28+M28+O28</f>
        <v>240000</v>
      </c>
      <c r="R28" s="515" t="s">
        <v>1747</v>
      </c>
      <c r="S28" s="247" t="s">
        <v>1748</v>
      </c>
      <c r="T28" s="247" t="s">
        <v>1749</v>
      </c>
      <c r="U28" s="247" t="s">
        <v>1750</v>
      </c>
    </row>
    <row r="29" spans="1:21" ht="15.75" x14ac:dyDescent="0.25">
      <c r="A29" s="289"/>
      <c r="B29" s="290"/>
      <c r="C29" s="289" t="s">
        <v>1378</v>
      </c>
      <c r="D29" s="290"/>
      <c r="E29" s="290"/>
      <c r="F29" s="290"/>
      <c r="G29" s="291"/>
      <c r="H29" s="252">
        <f>SUM(H8:H28)</f>
        <v>1.8800000000000001</v>
      </c>
      <c r="I29" s="252">
        <f>SUM(I8:I28)</f>
        <v>397242.55</v>
      </c>
      <c r="J29" s="252">
        <f>SUM(J8:J28)</f>
        <v>1.18</v>
      </c>
      <c r="K29" s="252">
        <f>SUM(K8:K28)</f>
        <v>868000</v>
      </c>
      <c r="L29" s="252">
        <f>SUM(L8:L28)</f>
        <v>3.29</v>
      </c>
      <c r="M29" s="252">
        <f>SUM(M8:M28)</f>
        <v>615000</v>
      </c>
      <c r="N29" s="252">
        <f>SUM(N8:N28)</f>
        <v>4.6500000000000004</v>
      </c>
      <c r="O29" s="252">
        <f>SUM(O8:O28)</f>
        <v>1394788.75</v>
      </c>
      <c r="P29" s="252">
        <f>SUM(P8:P28)</f>
        <v>11.000000000000002</v>
      </c>
      <c r="Q29" s="252">
        <f>SUM(Q8:Q28)</f>
        <v>3275031.3</v>
      </c>
      <c r="R29" s="253"/>
      <c r="S29" s="253"/>
      <c r="T29" s="253"/>
      <c r="U29" s="253"/>
    </row>
    <row r="30" spans="1:21" ht="15.75" x14ac:dyDescent="0.25">
      <c r="A30" s="254"/>
      <c r="B30" s="255"/>
      <c r="C30" s="255"/>
      <c r="D30" s="255"/>
      <c r="E30" s="255"/>
      <c r="F30" s="256"/>
      <c r="G30" s="255"/>
      <c r="H30" s="255"/>
      <c r="I30" s="255"/>
      <c r="J30" s="255"/>
      <c r="K30" s="255"/>
      <c r="L30" s="255"/>
      <c r="M30" s="255"/>
      <c r="N30" s="255"/>
      <c r="O30" s="255"/>
      <c r="P30" s="380"/>
      <c r="Q30" s="380"/>
      <c r="R30" s="255"/>
      <c r="S30" s="255"/>
      <c r="T30" s="255"/>
      <c r="U30" s="255"/>
    </row>
    <row r="31" spans="1:21" ht="15.75" x14ac:dyDescent="0.25">
      <c r="A31" s="254"/>
      <c r="B31" s="255"/>
      <c r="C31" s="255"/>
      <c r="D31" s="255"/>
      <c r="E31" s="255"/>
      <c r="F31" s="256"/>
      <c r="G31" s="255"/>
      <c r="H31" s="255"/>
      <c r="I31" s="255"/>
      <c r="J31" s="255"/>
      <c r="K31" s="255"/>
      <c r="L31" s="255"/>
      <c r="M31" s="255"/>
      <c r="N31" s="255"/>
      <c r="O31" s="255"/>
      <c r="P31" s="380"/>
      <c r="Q31" s="380"/>
      <c r="R31" s="255"/>
      <c r="S31" s="255"/>
      <c r="T31" s="255"/>
      <c r="U31" s="255"/>
    </row>
    <row r="32" spans="1:21" ht="15.75" x14ac:dyDescent="0.25">
      <c r="A32" s="254"/>
      <c r="B32" s="255"/>
      <c r="C32" s="255"/>
      <c r="D32" s="255"/>
      <c r="E32" s="255"/>
      <c r="F32" s="256"/>
      <c r="G32" s="255"/>
      <c r="H32" s="255"/>
      <c r="I32" s="255"/>
      <c r="J32" s="255"/>
      <c r="K32" s="255"/>
      <c r="L32" s="255"/>
      <c r="M32" s="255"/>
      <c r="N32" s="255"/>
      <c r="O32" s="255"/>
      <c r="P32" s="380"/>
      <c r="Q32" s="380"/>
      <c r="R32" s="255"/>
      <c r="S32" s="255"/>
      <c r="T32" s="255"/>
      <c r="U32" s="255"/>
    </row>
    <row r="33" spans="1:21" ht="15.75" x14ac:dyDescent="0.25">
      <c r="A33" s="254"/>
      <c r="B33" s="255"/>
      <c r="C33" s="255"/>
      <c r="D33" s="255"/>
      <c r="E33" s="255"/>
      <c r="F33" s="256"/>
      <c r="G33" s="255"/>
      <c r="H33" s="255"/>
      <c r="I33" s="255"/>
      <c r="J33" s="255"/>
      <c r="K33" s="255"/>
      <c r="L33" s="255"/>
      <c r="M33" s="255"/>
      <c r="N33" s="255"/>
      <c r="O33" s="255"/>
      <c r="P33" s="380"/>
      <c r="Q33" s="380"/>
      <c r="R33" s="255"/>
      <c r="S33" s="255"/>
      <c r="T33" s="255"/>
      <c r="U33" s="255"/>
    </row>
    <row r="34" spans="1:21" ht="15.75" x14ac:dyDescent="0.25">
      <c r="A34" s="254"/>
      <c r="B34" s="255"/>
      <c r="C34" s="255"/>
      <c r="D34" s="255"/>
      <c r="E34" s="255"/>
      <c r="F34" s="256"/>
      <c r="G34" s="255"/>
      <c r="H34" s="255"/>
      <c r="I34" s="255"/>
      <c r="J34" s="255"/>
      <c r="K34" s="255"/>
      <c r="L34" s="255"/>
      <c r="M34" s="255"/>
      <c r="N34" s="255"/>
      <c r="O34" s="255"/>
      <c r="P34" s="380"/>
      <c r="Q34" s="380"/>
      <c r="R34" s="255"/>
      <c r="S34" s="255"/>
      <c r="T34" s="255"/>
      <c r="U34" s="255"/>
    </row>
    <row r="35" spans="1:21" ht="15.75" x14ac:dyDescent="0.25">
      <c r="A35" s="254"/>
      <c r="B35" s="255"/>
      <c r="C35" s="255"/>
      <c r="D35" s="255"/>
      <c r="E35" s="255"/>
      <c r="F35" s="256"/>
      <c r="G35" s="255"/>
      <c r="H35" s="255"/>
      <c r="I35" s="255"/>
      <c r="J35" s="255"/>
      <c r="K35" s="255"/>
      <c r="L35" s="255"/>
      <c r="M35" s="255"/>
      <c r="N35" s="255"/>
      <c r="O35" s="255"/>
      <c r="P35" s="380"/>
      <c r="Q35" s="380"/>
      <c r="R35" s="255"/>
      <c r="S35" s="255"/>
      <c r="T35" s="255"/>
      <c r="U35" s="255"/>
    </row>
    <row r="36" spans="1:21" ht="15" x14ac:dyDescent="0.25">
      <c r="C36" s="504"/>
    </row>
    <row r="48" spans="1:21" x14ac:dyDescent="0.25">
      <c r="A48" s="250"/>
      <c r="F48" s="250"/>
    </row>
    <row r="49" spans="1:6" x14ac:dyDescent="0.25">
      <c r="A49" s="250"/>
      <c r="F49" s="250"/>
    </row>
    <row r="50" spans="1:6" x14ac:dyDescent="0.25">
      <c r="A50" s="250"/>
      <c r="F50" s="250"/>
    </row>
    <row r="51" spans="1:6" x14ac:dyDescent="0.25">
      <c r="A51" s="250"/>
      <c r="F51" s="250"/>
    </row>
    <row r="52" spans="1:6" x14ac:dyDescent="0.25">
      <c r="A52" s="250"/>
      <c r="F52" s="250"/>
    </row>
    <row r="53" spans="1:6" x14ac:dyDescent="0.25">
      <c r="A53" s="250"/>
      <c r="F53" s="250"/>
    </row>
    <row r="54" spans="1:6" x14ac:dyDescent="0.25">
      <c r="A54" s="250"/>
      <c r="F54" s="250"/>
    </row>
    <row r="55" spans="1:6" x14ac:dyDescent="0.25">
      <c r="A55" s="250"/>
      <c r="F55" s="250"/>
    </row>
    <row r="56" spans="1:6" x14ac:dyDescent="0.25">
      <c r="A56" s="250"/>
      <c r="F56" s="250"/>
    </row>
    <row r="57" spans="1:6" x14ac:dyDescent="0.25">
      <c r="A57" s="250"/>
      <c r="F57" s="250"/>
    </row>
    <row r="58" spans="1:6" x14ac:dyDescent="0.25">
      <c r="A58" s="250"/>
      <c r="F58" s="250"/>
    </row>
    <row r="59" spans="1:6" x14ac:dyDescent="0.25">
      <c r="A59" s="250"/>
      <c r="F59" s="250"/>
    </row>
    <row r="60" spans="1:6" x14ac:dyDescent="0.25">
      <c r="A60" s="250"/>
      <c r="F60" s="250"/>
    </row>
    <row r="61" spans="1:6" x14ac:dyDescent="0.25">
      <c r="A61" s="250"/>
      <c r="F61" s="250"/>
    </row>
    <row r="62" spans="1:6" x14ac:dyDescent="0.25">
      <c r="A62" s="250"/>
      <c r="F62" s="250"/>
    </row>
    <row r="63" spans="1:6" x14ac:dyDescent="0.25">
      <c r="A63" s="250"/>
      <c r="F63" s="250"/>
    </row>
    <row r="64" spans="1:6" x14ac:dyDescent="0.25">
      <c r="A64" s="250"/>
      <c r="F64" s="250"/>
    </row>
    <row r="65" spans="1:6" x14ac:dyDescent="0.25">
      <c r="A65" s="250"/>
      <c r="F65" s="250"/>
    </row>
    <row r="66" spans="1:6" x14ac:dyDescent="0.25">
      <c r="A66" s="250"/>
      <c r="F66" s="250"/>
    </row>
    <row r="67" spans="1:6" x14ac:dyDescent="0.25">
      <c r="A67" s="250"/>
      <c r="F67" s="250"/>
    </row>
    <row r="68" spans="1:6" x14ac:dyDescent="0.25">
      <c r="A68" s="250"/>
      <c r="F68" s="250"/>
    </row>
    <row r="69" spans="1:6" x14ac:dyDescent="0.25">
      <c r="A69" s="250"/>
      <c r="F69" s="250"/>
    </row>
    <row r="70" spans="1:6" x14ac:dyDescent="0.25">
      <c r="A70" s="250"/>
      <c r="F70" s="250"/>
    </row>
    <row r="71" spans="1:6" x14ac:dyDescent="0.25">
      <c r="A71" s="250"/>
      <c r="F71" s="250"/>
    </row>
    <row r="72" spans="1:6" x14ac:dyDescent="0.25">
      <c r="A72" s="250"/>
      <c r="F72" s="250"/>
    </row>
    <row r="73" spans="1:6" x14ac:dyDescent="0.25">
      <c r="A73" s="250"/>
      <c r="F73" s="250"/>
    </row>
    <row r="74" spans="1:6" x14ac:dyDescent="0.25">
      <c r="A74" s="250"/>
      <c r="F74" s="250"/>
    </row>
    <row r="75" spans="1:6" x14ac:dyDescent="0.25">
      <c r="A75" s="250"/>
      <c r="F75" s="250"/>
    </row>
    <row r="76" spans="1:6" x14ac:dyDescent="0.25">
      <c r="A76" s="250"/>
      <c r="F76" s="250"/>
    </row>
    <row r="77" spans="1:6" x14ac:dyDescent="0.25">
      <c r="A77" s="250"/>
      <c r="F77" s="250"/>
    </row>
    <row r="78" spans="1:6" x14ac:dyDescent="0.25">
      <c r="A78" s="250"/>
      <c r="F78" s="250"/>
    </row>
    <row r="79" spans="1:6" x14ac:dyDescent="0.25">
      <c r="A79" s="250"/>
      <c r="F79" s="250"/>
    </row>
    <row r="80" spans="1:6" x14ac:dyDescent="0.25">
      <c r="A80" s="250"/>
      <c r="F80" s="250"/>
    </row>
    <row r="81" spans="1:6" x14ac:dyDescent="0.25">
      <c r="A81" s="250"/>
      <c r="F81" s="250"/>
    </row>
    <row r="82" spans="1:6" x14ac:dyDescent="0.25">
      <c r="A82" s="250"/>
      <c r="F82" s="250"/>
    </row>
    <row r="83" spans="1:6" x14ac:dyDescent="0.25">
      <c r="A83" s="250"/>
      <c r="F83" s="250"/>
    </row>
    <row r="84" spans="1:6" x14ac:dyDescent="0.25">
      <c r="A84" s="250"/>
      <c r="F84" s="250"/>
    </row>
    <row r="85" spans="1:6" x14ac:dyDescent="0.25">
      <c r="A85" s="250"/>
      <c r="F85" s="250"/>
    </row>
    <row r="86" spans="1:6" x14ac:dyDescent="0.25">
      <c r="A86" s="250"/>
      <c r="F86" s="250"/>
    </row>
    <row r="87" spans="1:6" x14ac:dyDescent="0.25">
      <c r="A87" s="250"/>
      <c r="F87" s="250"/>
    </row>
    <row r="88" spans="1:6" x14ac:dyDescent="0.25">
      <c r="A88" s="250"/>
      <c r="F88" s="250"/>
    </row>
    <row r="89" spans="1:6" x14ac:dyDescent="0.25">
      <c r="A89" s="250"/>
      <c r="F89" s="250"/>
    </row>
    <row r="90" spans="1:6" x14ac:dyDescent="0.25">
      <c r="A90" s="250"/>
      <c r="F90" s="250"/>
    </row>
    <row r="91" spans="1:6" x14ac:dyDescent="0.25">
      <c r="A91" s="250"/>
      <c r="F91" s="250"/>
    </row>
    <row r="92" spans="1:6" x14ac:dyDescent="0.25">
      <c r="A92" s="250"/>
      <c r="F92" s="250"/>
    </row>
    <row r="93" spans="1:6" x14ac:dyDescent="0.25">
      <c r="A93" s="250"/>
      <c r="F93" s="250"/>
    </row>
    <row r="94" spans="1:6" x14ac:dyDescent="0.25">
      <c r="A94" s="250"/>
      <c r="F94" s="250"/>
    </row>
    <row r="95" spans="1:6" x14ac:dyDescent="0.25">
      <c r="A95" s="250"/>
      <c r="F95" s="250"/>
    </row>
    <row r="96" spans="1:6" x14ac:dyDescent="0.25">
      <c r="A96" s="250"/>
      <c r="F96" s="250"/>
    </row>
    <row r="97" spans="1:6" x14ac:dyDescent="0.25">
      <c r="A97" s="250"/>
      <c r="F97" s="250"/>
    </row>
    <row r="98" spans="1:6" x14ac:dyDescent="0.25">
      <c r="A98" s="250"/>
      <c r="F98" s="250"/>
    </row>
    <row r="99" spans="1:6" x14ac:dyDescent="0.25">
      <c r="A99" s="250"/>
      <c r="F99" s="250"/>
    </row>
    <row r="100" spans="1:6" x14ac:dyDescent="0.25">
      <c r="A100" s="250"/>
      <c r="F100" s="250"/>
    </row>
    <row r="101" spans="1:6" x14ac:dyDescent="0.25">
      <c r="A101" s="250"/>
      <c r="F101" s="250"/>
    </row>
    <row r="102" spans="1:6" x14ac:dyDescent="0.25">
      <c r="A102" s="250"/>
      <c r="F102" s="250"/>
    </row>
    <row r="103" spans="1:6" x14ac:dyDescent="0.25">
      <c r="A103" s="250"/>
      <c r="F103" s="250"/>
    </row>
    <row r="104" spans="1:6" x14ac:dyDescent="0.25">
      <c r="A104" s="250"/>
      <c r="F104" s="250"/>
    </row>
    <row r="105" spans="1:6" x14ac:dyDescent="0.25">
      <c r="A105" s="250"/>
      <c r="F105" s="250"/>
    </row>
    <row r="106" spans="1:6" x14ac:dyDescent="0.25">
      <c r="A106" s="250"/>
      <c r="F106" s="250"/>
    </row>
    <row r="107" spans="1:6" x14ac:dyDescent="0.25">
      <c r="A107" s="250"/>
      <c r="F107" s="250"/>
    </row>
    <row r="108" spans="1:6" x14ac:dyDescent="0.25">
      <c r="A108" s="250"/>
      <c r="F108" s="250"/>
    </row>
    <row r="109" spans="1:6" x14ac:dyDescent="0.25">
      <c r="A109" s="250"/>
      <c r="F109" s="250"/>
    </row>
    <row r="110" spans="1:6" x14ac:dyDescent="0.25">
      <c r="A110" s="250"/>
      <c r="F110" s="250"/>
    </row>
    <row r="111" spans="1:6" x14ac:dyDescent="0.25">
      <c r="A111" s="250"/>
      <c r="F111" s="250"/>
    </row>
    <row r="112" spans="1:6" x14ac:dyDescent="0.25">
      <c r="A112" s="250"/>
      <c r="F112" s="250"/>
    </row>
    <row r="113" spans="1:6" x14ac:dyDescent="0.25">
      <c r="A113" s="250"/>
      <c r="F113" s="250"/>
    </row>
    <row r="114" spans="1:6" x14ac:dyDescent="0.25">
      <c r="A114" s="250"/>
      <c r="F114" s="250"/>
    </row>
    <row r="115" spans="1:6" x14ac:dyDescent="0.25">
      <c r="A115" s="250"/>
      <c r="F115" s="250"/>
    </row>
    <row r="116" spans="1:6" x14ac:dyDescent="0.25">
      <c r="A116" s="250"/>
      <c r="F116" s="250"/>
    </row>
  </sheetData>
  <mergeCells count="22">
    <mergeCell ref="D4:D6"/>
    <mergeCell ref="A8:A28"/>
    <mergeCell ref="C4:C6"/>
    <mergeCell ref="B8:B13"/>
    <mergeCell ref="B22:B26"/>
    <mergeCell ref="B14:B21"/>
    <mergeCell ref="A3:U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8">
      <formula1>$L$1:$AB$1</formula1>
    </dataValidation>
  </dataValidations>
  <printOptions horizontalCentered="1"/>
  <pageMargins left="0.11811023622047245" right="0.11811023622047245" top="0.74803149606299213" bottom="0.74803149606299213" header="0" footer="0"/>
  <pageSetup paperSize="5" scale="50" firstPageNumber="11" orientation="landscape" useFirstPageNumber="1" horizontalDpi="4294967294"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1"/>
  <sheetViews>
    <sheetView showGridLines="0" zoomScale="60" zoomScaleNormal="60" workbookViewId="0">
      <pane ySplit="7" topLeftCell="A8" activePane="bottomLeft" state="frozen"/>
      <selection activeCell="A7" sqref="A7"/>
      <selection pane="bottomLeft" activeCell="G70" sqref="G70"/>
    </sheetView>
  </sheetViews>
  <sheetFormatPr baseColWidth="10" defaultColWidth="11.42578125" defaultRowHeight="12.75" x14ac:dyDescent="0.25"/>
  <cols>
    <col min="1" max="1" width="25.5703125" style="259" customWidth="1"/>
    <col min="2" max="2" width="38.5703125" style="259" customWidth="1"/>
    <col min="3" max="3" width="36.28515625" style="259" customWidth="1"/>
    <col min="4" max="5" width="27.42578125" style="259" customWidth="1"/>
    <col min="6" max="6" width="27.42578125" style="258" customWidth="1"/>
    <col min="7" max="7" width="27.42578125" style="259" customWidth="1"/>
    <col min="8" max="8" width="15.28515625" style="259" customWidth="1"/>
    <col min="9" max="9" width="16" style="259" customWidth="1"/>
    <col min="10" max="10" width="15.28515625" style="259" customWidth="1"/>
    <col min="11" max="11" width="18.5703125" style="259" customWidth="1"/>
    <col min="12" max="12" width="15.28515625" style="259" customWidth="1"/>
    <col min="13" max="13" width="15.85546875" style="259" customWidth="1"/>
    <col min="14" max="14" width="15.28515625" style="259" customWidth="1"/>
    <col min="15" max="15" width="15" style="259" customWidth="1"/>
    <col min="16" max="16" width="15.28515625" style="259" customWidth="1"/>
    <col min="17" max="17" width="17" style="259" bestFit="1" customWidth="1"/>
    <col min="18" max="18" width="14.28515625" style="259" customWidth="1"/>
    <col min="19" max="20" width="14.28515625" style="257" customWidth="1"/>
    <col min="21" max="21" width="17" style="259" customWidth="1"/>
    <col min="22" max="16384" width="11.42578125" style="259"/>
  </cols>
  <sheetData>
    <row r="1" spans="1:36" ht="18.75" customHeight="1" x14ac:dyDescent="0.25">
      <c r="F1" s="286"/>
      <c r="H1" s="281" t="s">
        <v>90</v>
      </c>
      <c r="J1" s="281"/>
      <c r="K1" s="281"/>
      <c r="L1" s="281"/>
      <c r="M1" s="506" t="s">
        <v>1579</v>
      </c>
      <c r="N1" s="506" t="s">
        <v>1578</v>
      </c>
      <c r="O1" s="506" t="s">
        <v>1577</v>
      </c>
      <c r="P1" s="506" t="s">
        <v>1576</v>
      </c>
      <c r="Q1" s="506" t="s">
        <v>1575</v>
      </c>
      <c r="R1" s="506" t="s">
        <v>1574</v>
      </c>
      <c r="S1" s="506" t="s">
        <v>1573</v>
      </c>
      <c r="T1" s="506" t="s">
        <v>1572</v>
      </c>
      <c r="U1" s="506" t="s">
        <v>1571</v>
      </c>
      <c r="V1" s="506" t="s">
        <v>1556</v>
      </c>
      <c r="W1" s="506" t="s">
        <v>1557</v>
      </c>
      <c r="X1" s="506" t="s">
        <v>1558</v>
      </c>
      <c r="Y1" s="506" t="s">
        <v>1559</v>
      </c>
      <c r="Z1" s="506" t="s">
        <v>1560</v>
      </c>
      <c r="AA1" s="506" t="s">
        <v>1561</v>
      </c>
      <c r="AB1" s="506" t="s">
        <v>1562</v>
      </c>
      <c r="AC1" s="506" t="s">
        <v>1563</v>
      </c>
      <c r="AD1" s="506" t="s">
        <v>1564</v>
      </c>
      <c r="AE1" s="506" t="s">
        <v>1565</v>
      </c>
      <c r="AF1" s="506" t="s">
        <v>1566</v>
      </c>
      <c r="AG1" s="506" t="s">
        <v>1567</v>
      </c>
      <c r="AH1" s="506" t="s">
        <v>1568</v>
      </c>
      <c r="AI1" s="506" t="s">
        <v>1569</v>
      </c>
      <c r="AJ1" s="506" t="s">
        <v>1570</v>
      </c>
    </row>
    <row r="2" spans="1:36" ht="18.75" x14ac:dyDescent="0.25">
      <c r="A2" s="265" t="s">
        <v>1347</v>
      </c>
      <c r="F2" s="286"/>
      <c r="H2" s="281"/>
      <c r="J2" s="281"/>
      <c r="K2" s="281"/>
      <c r="L2" s="281"/>
      <c r="M2" s="281"/>
      <c r="N2" s="281"/>
      <c r="O2" s="281"/>
      <c r="P2" s="281"/>
      <c r="Q2" s="281"/>
      <c r="R2" s="281"/>
      <c r="S2" s="281"/>
      <c r="T2" s="281"/>
      <c r="U2" s="281"/>
      <c r="V2" s="281"/>
      <c r="W2" s="281"/>
      <c r="X2" s="281"/>
      <c r="Y2" s="281"/>
      <c r="Z2" s="281"/>
      <c r="AA2" s="281"/>
    </row>
    <row r="3" spans="1:36" ht="18.75" x14ac:dyDescent="0.25">
      <c r="A3" s="314" t="s">
        <v>1474</v>
      </c>
      <c r="F3" s="286"/>
      <c r="H3" s="281"/>
      <c r="J3" s="281"/>
      <c r="K3" s="281"/>
      <c r="L3" s="281"/>
      <c r="M3" s="281"/>
      <c r="N3" s="281"/>
      <c r="O3" s="281"/>
      <c r="P3" s="281"/>
      <c r="Q3" s="281"/>
      <c r="R3" s="281"/>
      <c r="S3" s="281"/>
      <c r="T3" s="281"/>
      <c r="U3" s="281"/>
      <c r="V3" s="281"/>
      <c r="W3" s="281"/>
      <c r="X3" s="281"/>
      <c r="Y3" s="281"/>
      <c r="Z3" s="281"/>
      <c r="AA3" s="281"/>
    </row>
    <row r="4" spans="1:36" ht="15" x14ac:dyDescent="0.25">
      <c r="A4" s="368" t="s">
        <v>1475</v>
      </c>
      <c r="B4" s="265"/>
      <c r="C4" s="265"/>
      <c r="D4" s="265"/>
      <c r="E4" s="265"/>
      <c r="F4" s="245"/>
      <c r="G4" s="265"/>
      <c r="H4" s="265"/>
      <c r="I4" s="265"/>
      <c r="J4" s="265"/>
      <c r="K4" s="265"/>
      <c r="L4" s="265"/>
      <c r="M4" s="265"/>
      <c r="N4" s="265"/>
      <c r="O4" s="265"/>
      <c r="P4" s="265"/>
      <c r="Q4" s="265"/>
      <c r="R4" s="265"/>
      <c r="S4" s="265"/>
      <c r="T4" s="265"/>
      <c r="U4" s="265"/>
    </row>
    <row r="5" spans="1:36" s="66" customFormat="1" ht="23.25" customHeight="1" x14ac:dyDescent="0.25">
      <c r="A5" s="558" t="s">
        <v>96</v>
      </c>
      <c r="B5" s="557" t="s">
        <v>110</v>
      </c>
      <c r="C5" s="560" t="s">
        <v>1537</v>
      </c>
      <c r="D5" s="560" t="s">
        <v>1538</v>
      </c>
      <c r="E5" s="560" t="s">
        <v>86</v>
      </c>
      <c r="F5" s="560" t="s">
        <v>391</v>
      </c>
      <c r="G5" s="560" t="s">
        <v>87</v>
      </c>
      <c r="H5" s="563" t="s">
        <v>99</v>
      </c>
      <c r="I5" s="569"/>
      <c r="J5" s="569"/>
      <c r="K5" s="569"/>
      <c r="L5" s="569"/>
      <c r="M5" s="569"/>
      <c r="N5" s="569"/>
      <c r="O5" s="564"/>
      <c r="P5" s="565" t="s">
        <v>100</v>
      </c>
      <c r="Q5" s="566"/>
      <c r="R5" s="557" t="s">
        <v>102</v>
      </c>
      <c r="S5" s="557" t="s">
        <v>109</v>
      </c>
      <c r="T5" s="557" t="s">
        <v>108</v>
      </c>
      <c r="U5" s="554" t="s">
        <v>88</v>
      </c>
    </row>
    <row r="6" spans="1:36" s="66" customFormat="1" ht="15" customHeight="1" x14ac:dyDescent="0.25">
      <c r="A6" s="558"/>
      <c r="B6" s="558"/>
      <c r="C6" s="561"/>
      <c r="D6" s="561"/>
      <c r="E6" s="561"/>
      <c r="F6" s="561"/>
      <c r="G6" s="561"/>
      <c r="H6" s="563" t="s">
        <v>103</v>
      </c>
      <c r="I6" s="564"/>
      <c r="J6" s="563" t="s">
        <v>104</v>
      </c>
      <c r="K6" s="564"/>
      <c r="L6" s="563" t="s">
        <v>105</v>
      </c>
      <c r="M6" s="564"/>
      <c r="N6" s="563" t="s">
        <v>106</v>
      </c>
      <c r="O6" s="564"/>
      <c r="P6" s="567"/>
      <c r="Q6" s="568"/>
      <c r="R6" s="558"/>
      <c r="S6" s="558"/>
      <c r="T6" s="558"/>
      <c r="U6" s="555"/>
    </row>
    <row r="7" spans="1:36" s="66" customFormat="1" ht="24" customHeight="1" x14ac:dyDescent="0.25">
      <c r="A7" s="559"/>
      <c r="B7" s="559"/>
      <c r="C7" s="562"/>
      <c r="D7" s="562"/>
      <c r="E7" s="562"/>
      <c r="F7" s="562"/>
      <c r="G7" s="562"/>
      <c r="H7" s="436" t="s">
        <v>107</v>
      </c>
      <c r="I7" s="436" t="s">
        <v>12</v>
      </c>
      <c r="J7" s="436" t="s">
        <v>107</v>
      </c>
      <c r="K7" s="436" t="s">
        <v>12</v>
      </c>
      <c r="L7" s="436" t="s">
        <v>107</v>
      </c>
      <c r="M7" s="436" t="s">
        <v>12</v>
      </c>
      <c r="N7" s="436" t="s">
        <v>107</v>
      </c>
      <c r="O7" s="436" t="s">
        <v>12</v>
      </c>
      <c r="P7" s="436" t="s">
        <v>107</v>
      </c>
      <c r="Q7" s="436" t="s">
        <v>12</v>
      </c>
      <c r="R7" s="559"/>
      <c r="S7" s="559"/>
      <c r="T7" s="559"/>
      <c r="U7" s="556"/>
    </row>
    <row r="8" spans="1:36" ht="19.5" customHeight="1" x14ac:dyDescent="0.25">
      <c r="A8" s="437"/>
      <c r="B8" s="438"/>
      <c r="C8" s="439"/>
      <c r="D8" s="439"/>
      <c r="E8" s="439"/>
      <c r="F8" s="440"/>
      <c r="G8" s="439"/>
      <c r="H8" s="441"/>
      <c r="I8" s="441"/>
      <c r="J8" s="441"/>
      <c r="K8" s="441"/>
      <c r="L8" s="441"/>
      <c r="M8" s="441"/>
      <c r="N8" s="441"/>
      <c r="O8" s="441"/>
      <c r="P8" s="441"/>
      <c r="Q8" s="441"/>
      <c r="R8" s="442"/>
      <c r="S8" s="442"/>
      <c r="T8" s="442"/>
      <c r="U8" s="443"/>
    </row>
    <row r="9" spans="1:36" ht="141.75" x14ac:dyDescent="0.25">
      <c r="A9" s="618" t="s">
        <v>1460</v>
      </c>
      <c r="B9" s="619" t="s">
        <v>1458</v>
      </c>
      <c r="C9" s="304" t="s">
        <v>1560</v>
      </c>
      <c r="D9" s="616" t="s">
        <v>1805</v>
      </c>
      <c r="E9" s="622" t="s">
        <v>1800</v>
      </c>
      <c r="F9" s="304" t="s">
        <v>1803</v>
      </c>
      <c r="G9" s="304" t="s">
        <v>1804</v>
      </c>
      <c r="H9" s="248">
        <v>1</v>
      </c>
      <c r="I9" s="516">
        <v>264726.34999999998</v>
      </c>
      <c r="J9" s="347"/>
      <c r="K9" s="345"/>
      <c r="L9" s="347"/>
      <c r="M9" s="345"/>
      <c r="N9" s="347"/>
      <c r="O9" s="345"/>
      <c r="P9" s="382">
        <f>H9+J9+L9+N9</f>
        <v>1</v>
      </c>
      <c r="Q9" s="383">
        <f>I9+K9+M9+O9</f>
        <v>264726.34999999998</v>
      </c>
      <c r="R9" s="345" t="s">
        <v>1807</v>
      </c>
      <c r="S9" s="247" t="s">
        <v>1801</v>
      </c>
      <c r="T9" s="247" t="s">
        <v>1806</v>
      </c>
      <c r="U9" s="247" t="s">
        <v>1802</v>
      </c>
    </row>
    <row r="10" spans="1:36" ht="189" hidden="1" x14ac:dyDescent="0.25">
      <c r="A10" s="620"/>
      <c r="B10" s="621"/>
      <c r="C10" s="304" t="s">
        <v>1560</v>
      </c>
      <c r="D10" s="521"/>
      <c r="E10" s="521"/>
      <c r="F10" s="522"/>
      <c r="G10" s="521"/>
      <c r="H10" s="521"/>
      <c r="I10" s="521"/>
      <c r="J10" s="521"/>
      <c r="K10" s="521"/>
      <c r="L10" s="521"/>
      <c r="M10" s="521"/>
      <c r="N10" s="521"/>
      <c r="O10" s="521"/>
      <c r="P10" s="521"/>
      <c r="Q10" s="521"/>
      <c r="R10" s="521"/>
      <c r="S10" s="523"/>
      <c r="T10" s="523"/>
      <c r="U10" s="521"/>
    </row>
    <row r="11" spans="1:36" ht="15.75" hidden="1" customHeight="1" x14ac:dyDescent="0.25">
      <c r="A11" s="578" t="s">
        <v>1459</v>
      </c>
      <c r="B11" s="578" t="s">
        <v>1461</v>
      </c>
      <c r="C11" s="304"/>
      <c r="D11" s="304"/>
      <c r="E11" s="247"/>
      <c r="F11" s="304"/>
      <c r="G11" s="304"/>
      <c r="H11" s="247"/>
      <c r="I11" s="345"/>
      <c r="J11" s="345"/>
      <c r="K11" s="345"/>
      <c r="L11" s="345"/>
      <c r="M11" s="345"/>
      <c r="N11" s="345"/>
      <c r="O11" s="345"/>
      <c r="P11" s="382">
        <f t="shared" ref="P11:P31" si="0">H11+J11+L11+N11</f>
        <v>0</v>
      </c>
      <c r="Q11" s="383">
        <f t="shared" ref="Q11:Q31" si="1">I11+K11+M11+O11</f>
        <v>0</v>
      </c>
      <c r="R11" s="345"/>
      <c r="S11" s="247"/>
      <c r="T11" s="247"/>
      <c r="U11" s="247"/>
    </row>
    <row r="12" spans="1:36" ht="15.75" hidden="1" x14ac:dyDescent="0.25">
      <c r="A12" s="579"/>
      <c r="B12" s="579"/>
      <c r="C12" s="304"/>
      <c r="D12" s="304"/>
      <c r="E12" s="247"/>
      <c r="F12" s="304"/>
      <c r="G12" s="304"/>
      <c r="H12" s="247"/>
      <c r="I12" s="345"/>
      <c r="J12" s="345"/>
      <c r="K12" s="345"/>
      <c r="L12" s="345"/>
      <c r="M12" s="345"/>
      <c r="N12" s="345"/>
      <c r="O12" s="345"/>
      <c r="P12" s="382">
        <f t="shared" si="0"/>
        <v>0</v>
      </c>
      <c r="Q12" s="383">
        <f t="shared" si="1"/>
        <v>0</v>
      </c>
      <c r="R12" s="345"/>
      <c r="S12" s="247"/>
      <c r="T12" s="247"/>
      <c r="U12" s="247"/>
    </row>
    <row r="13" spans="1:36" ht="15.75" hidden="1" x14ac:dyDescent="0.25">
      <c r="A13" s="579"/>
      <c r="B13" s="579"/>
      <c r="C13" s="304"/>
      <c r="D13" s="304"/>
      <c r="E13" s="247"/>
      <c r="F13" s="304"/>
      <c r="G13" s="304"/>
      <c r="H13" s="247"/>
      <c r="I13" s="345"/>
      <c r="J13" s="345"/>
      <c r="K13" s="345"/>
      <c r="L13" s="345"/>
      <c r="M13" s="345"/>
      <c r="N13" s="345"/>
      <c r="O13" s="345"/>
      <c r="P13" s="382">
        <f t="shared" si="0"/>
        <v>0</v>
      </c>
      <c r="Q13" s="383">
        <f t="shared" si="1"/>
        <v>0</v>
      </c>
      <c r="R13" s="345"/>
      <c r="S13" s="247"/>
      <c r="T13" s="247"/>
      <c r="U13" s="247"/>
    </row>
    <row r="14" spans="1:36" ht="15.75" hidden="1" x14ac:dyDescent="0.25">
      <c r="A14" s="579"/>
      <c r="B14" s="579"/>
      <c r="C14" s="304"/>
      <c r="D14" s="304"/>
      <c r="E14" s="247"/>
      <c r="F14" s="304"/>
      <c r="G14" s="304"/>
      <c r="H14" s="247"/>
      <c r="I14" s="345"/>
      <c r="J14" s="345"/>
      <c r="K14" s="345"/>
      <c r="L14" s="345"/>
      <c r="M14" s="345"/>
      <c r="N14" s="345"/>
      <c r="O14" s="345"/>
      <c r="P14" s="382">
        <f t="shared" si="0"/>
        <v>0</v>
      </c>
      <c r="Q14" s="383">
        <f t="shared" si="1"/>
        <v>0</v>
      </c>
      <c r="R14" s="345"/>
      <c r="S14" s="247"/>
      <c r="T14" s="247"/>
      <c r="U14" s="247"/>
    </row>
    <row r="15" spans="1:36" ht="15.75" hidden="1" x14ac:dyDescent="0.25">
      <c r="A15" s="579"/>
      <c r="B15" s="579"/>
      <c r="C15" s="304"/>
      <c r="D15" s="304"/>
      <c r="E15" s="247"/>
      <c r="F15" s="304"/>
      <c r="G15" s="304"/>
      <c r="H15" s="247"/>
      <c r="I15" s="345"/>
      <c r="J15" s="345"/>
      <c r="K15" s="345"/>
      <c r="L15" s="345"/>
      <c r="M15" s="345"/>
      <c r="N15" s="345"/>
      <c r="O15" s="345"/>
      <c r="P15" s="382">
        <f t="shared" si="0"/>
        <v>0</v>
      </c>
      <c r="Q15" s="383">
        <f t="shared" si="1"/>
        <v>0</v>
      </c>
      <c r="R15" s="345"/>
      <c r="S15" s="247"/>
      <c r="T15" s="247"/>
      <c r="U15" s="247"/>
    </row>
    <row r="16" spans="1:36" ht="15.75" hidden="1" x14ac:dyDescent="0.25">
      <c r="A16" s="579"/>
      <c r="B16" s="580"/>
      <c r="C16" s="304"/>
      <c r="D16" s="304"/>
      <c r="E16" s="247"/>
      <c r="F16" s="304"/>
      <c r="G16" s="304"/>
      <c r="H16" s="247"/>
      <c r="I16" s="345"/>
      <c r="J16" s="345"/>
      <c r="K16" s="345"/>
      <c r="L16" s="345"/>
      <c r="M16" s="345"/>
      <c r="N16" s="345"/>
      <c r="O16" s="345"/>
      <c r="P16" s="382">
        <f t="shared" si="0"/>
        <v>0</v>
      </c>
      <c r="Q16" s="383">
        <f t="shared" si="1"/>
        <v>0</v>
      </c>
      <c r="R16" s="345"/>
      <c r="S16" s="247"/>
      <c r="T16" s="247"/>
      <c r="U16" s="247"/>
    </row>
    <row r="17" spans="1:21" ht="135" customHeight="1" x14ac:dyDescent="0.25">
      <c r="A17" s="579"/>
      <c r="B17" s="578" t="s">
        <v>1462</v>
      </c>
      <c r="C17" s="304" t="s">
        <v>1751</v>
      </c>
      <c r="D17" s="616" t="s">
        <v>1740</v>
      </c>
      <c r="E17" s="622" t="s">
        <v>1752</v>
      </c>
      <c r="F17" s="304" t="s">
        <v>1781</v>
      </c>
      <c r="G17" s="304" t="s">
        <v>1826</v>
      </c>
      <c r="H17" s="248" t="s">
        <v>1741</v>
      </c>
      <c r="I17" s="516">
        <v>50056.66</v>
      </c>
      <c r="J17" s="347" t="s">
        <v>1741</v>
      </c>
      <c r="K17" s="516">
        <v>50056.66</v>
      </c>
      <c r="L17" s="347" t="s">
        <v>1741</v>
      </c>
      <c r="M17" s="516">
        <v>50056.66</v>
      </c>
      <c r="N17" s="347"/>
      <c r="O17" s="345"/>
      <c r="P17" s="382">
        <f>H17+J17+L17+N17</f>
        <v>0.99990000000000001</v>
      </c>
      <c r="Q17" s="383">
        <f>I17+K17+M17+O17</f>
        <v>150169.98000000001</v>
      </c>
      <c r="R17" s="518" t="s">
        <v>1742</v>
      </c>
      <c r="S17" s="247" t="s">
        <v>1743</v>
      </c>
      <c r="T17" s="247" t="s">
        <v>1744</v>
      </c>
      <c r="U17" s="247" t="s">
        <v>1782</v>
      </c>
    </row>
    <row r="18" spans="1:21" ht="126" hidden="1" x14ac:dyDescent="0.25">
      <c r="A18" s="579"/>
      <c r="B18" s="579"/>
      <c r="C18" s="304" t="s">
        <v>1575</v>
      </c>
      <c r="D18" s="304"/>
      <c r="E18" s="247"/>
      <c r="F18" s="304"/>
      <c r="G18" s="304"/>
      <c r="H18" s="248"/>
      <c r="I18" s="345"/>
      <c r="J18" s="347"/>
      <c r="K18" s="345"/>
      <c r="L18" s="347"/>
      <c r="M18" s="345"/>
      <c r="N18" s="347"/>
      <c r="O18" s="346"/>
      <c r="P18" s="347"/>
      <c r="Q18" s="383"/>
      <c r="R18" s="518"/>
      <c r="S18" s="247"/>
      <c r="T18" s="247"/>
      <c r="U18" s="247"/>
    </row>
    <row r="19" spans="1:21" ht="195.75" hidden="1" customHeight="1" x14ac:dyDescent="0.25">
      <c r="A19" s="579"/>
      <c r="B19" s="579"/>
      <c r="C19" s="304" t="s">
        <v>1575</v>
      </c>
      <c r="D19" s="304"/>
      <c r="E19" s="247"/>
      <c r="F19" s="304"/>
      <c r="G19" s="304"/>
      <c r="H19" s="248"/>
      <c r="I19" s="346"/>
      <c r="J19" s="347"/>
      <c r="K19" s="346"/>
      <c r="L19" s="347"/>
      <c r="M19" s="346"/>
      <c r="N19" s="347"/>
      <c r="O19" s="346"/>
      <c r="P19" s="382"/>
      <c r="Q19" s="384"/>
      <c r="R19" s="518"/>
      <c r="S19" s="247"/>
      <c r="T19" s="247"/>
      <c r="U19" s="247"/>
    </row>
    <row r="20" spans="1:21" ht="15.75" hidden="1" x14ac:dyDescent="0.25">
      <c r="A20" s="579"/>
      <c r="B20" s="581" t="s">
        <v>1463</v>
      </c>
      <c r="C20" s="304"/>
      <c r="D20" s="304"/>
      <c r="E20" s="247"/>
      <c r="F20" s="304"/>
      <c r="G20" s="304"/>
      <c r="H20" s="247"/>
      <c r="I20" s="346"/>
      <c r="J20" s="345"/>
      <c r="K20" s="345"/>
      <c r="L20" s="345"/>
      <c r="M20" s="345"/>
      <c r="N20" s="345"/>
      <c r="O20" s="345"/>
      <c r="P20" s="382">
        <f t="shared" si="0"/>
        <v>0</v>
      </c>
      <c r="Q20" s="383">
        <f t="shared" si="1"/>
        <v>0</v>
      </c>
      <c r="R20" s="247"/>
      <c r="S20" s="247"/>
      <c r="T20" s="247"/>
      <c r="U20" s="247"/>
    </row>
    <row r="21" spans="1:21" ht="15.75" hidden="1" x14ac:dyDescent="0.25">
      <c r="A21" s="579"/>
      <c r="B21" s="581"/>
      <c r="C21" s="304"/>
      <c r="D21" s="304"/>
      <c r="E21" s="247"/>
      <c r="F21" s="304"/>
      <c r="G21" s="304"/>
      <c r="H21" s="247"/>
      <c r="I21" s="346"/>
      <c r="J21" s="345"/>
      <c r="K21" s="345"/>
      <c r="L21" s="345"/>
      <c r="M21" s="345"/>
      <c r="N21" s="345"/>
      <c r="O21" s="345"/>
      <c r="P21" s="382">
        <f t="shared" si="0"/>
        <v>0</v>
      </c>
      <c r="Q21" s="383">
        <f t="shared" si="1"/>
        <v>0</v>
      </c>
      <c r="R21" s="247"/>
      <c r="S21" s="247"/>
      <c r="T21" s="247"/>
      <c r="U21" s="247"/>
    </row>
    <row r="22" spans="1:21" ht="15.75" hidden="1" x14ac:dyDescent="0.25">
      <c r="A22" s="579"/>
      <c r="B22" s="581"/>
      <c r="C22" s="304"/>
      <c r="D22" s="304"/>
      <c r="E22" s="247"/>
      <c r="F22" s="304"/>
      <c r="G22" s="304"/>
      <c r="H22" s="247"/>
      <c r="I22" s="346"/>
      <c r="J22" s="345"/>
      <c r="K22" s="345"/>
      <c r="L22" s="345"/>
      <c r="M22" s="345"/>
      <c r="N22" s="345"/>
      <c r="O22" s="345"/>
      <c r="P22" s="382">
        <f t="shared" si="0"/>
        <v>0</v>
      </c>
      <c r="Q22" s="383">
        <f t="shared" si="1"/>
        <v>0</v>
      </c>
      <c r="R22" s="247"/>
      <c r="S22" s="247"/>
      <c r="T22" s="247"/>
      <c r="U22" s="247"/>
    </row>
    <row r="23" spans="1:21" ht="15.75" hidden="1" x14ac:dyDescent="0.25">
      <c r="A23" s="579"/>
      <c r="B23" s="581"/>
      <c r="C23" s="304"/>
      <c r="D23" s="304"/>
      <c r="E23" s="247"/>
      <c r="F23" s="304"/>
      <c r="G23" s="304"/>
      <c r="H23" s="247"/>
      <c r="I23" s="346"/>
      <c r="J23" s="345"/>
      <c r="K23" s="345"/>
      <c r="L23" s="345"/>
      <c r="M23" s="345"/>
      <c r="N23" s="345"/>
      <c r="O23" s="345"/>
      <c r="P23" s="382">
        <f t="shared" si="0"/>
        <v>0</v>
      </c>
      <c r="Q23" s="383">
        <f t="shared" si="1"/>
        <v>0</v>
      </c>
      <c r="R23" s="247"/>
      <c r="S23" s="247"/>
      <c r="T23" s="247"/>
      <c r="U23" s="247"/>
    </row>
    <row r="24" spans="1:21" ht="15.75" hidden="1" x14ac:dyDescent="0.25">
      <c r="A24" s="579"/>
      <c r="B24" s="581"/>
      <c r="C24" s="304"/>
      <c r="D24" s="304"/>
      <c r="E24" s="247"/>
      <c r="F24" s="304"/>
      <c r="G24" s="304"/>
      <c r="H24" s="247"/>
      <c r="I24" s="346"/>
      <c r="J24" s="345"/>
      <c r="K24" s="345"/>
      <c r="L24" s="345"/>
      <c r="M24" s="345"/>
      <c r="N24" s="345"/>
      <c r="O24" s="345"/>
      <c r="P24" s="382">
        <f t="shared" si="0"/>
        <v>0</v>
      </c>
      <c r="Q24" s="383">
        <f t="shared" si="1"/>
        <v>0</v>
      </c>
      <c r="R24" s="247"/>
      <c r="S24" s="247"/>
      <c r="T24" s="247"/>
      <c r="U24" s="247"/>
    </row>
    <row r="25" spans="1:21" ht="15.75" hidden="1" x14ac:dyDescent="0.25">
      <c r="A25" s="579"/>
      <c r="B25" s="581" t="s">
        <v>1464</v>
      </c>
      <c r="C25" s="304"/>
      <c r="D25" s="304"/>
      <c r="E25" s="247"/>
      <c r="F25" s="304"/>
      <c r="G25" s="304"/>
      <c r="H25" s="247"/>
      <c r="I25" s="346"/>
      <c r="J25" s="345"/>
      <c r="K25" s="345"/>
      <c r="L25" s="345"/>
      <c r="M25" s="345"/>
      <c r="N25" s="345"/>
      <c r="O25" s="345"/>
      <c r="P25" s="382">
        <f t="shared" si="0"/>
        <v>0</v>
      </c>
      <c r="Q25" s="383">
        <f t="shared" si="1"/>
        <v>0</v>
      </c>
      <c r="R25" s="247"/>
      <c r="S25" s="247"/>
      <c r="T25" s="247"/>
      <c r="U25" s="247"/>
    </row>
    <row r="26" spans="1:21" ht="15.75" hidden="1" x14ac:dyDescent="0.25">
      <c r="A26" s="579"/>
      <c r="B26" s="581"/>
      <c r="C26" s="304"/>
      <c r="D26" s="304"/>
      <c r="E26" s="247"/>
      <c r="F26" s="304"/>
      <c r="G26" s="304"/>
      <c r="H26" s="247"/>
      <c r="I26" s="346"/>
      <c r="J26" s="345"/>
      <c r="K26" s="345"/>
      <c r="L26" s="345"/>
      <c r="M26" s="345"/>
      <c r="N26" s="345"/>
      <c r="O26" s="345"/>
      <c r="P26" s="382">
        <f t="shared" si="0"/>
        <v>0</v>
      </c>
      <c r="Q26" s="383">
        <f t="shared" si="1"/>
        <v>0</v>
      </c>
      <c r="R26" s="247"/>
      <c r="S26" s="247"/>
      <c r="T26" s="247"/>
      <c r="U26" s="247"/>
    </row>
    <row r="27" spans="1:21" ht="15.75" hidden="1" x14ac:dyDescent="0.25">
      <c r="A27" s="579"/>
      <c r="B27" s="581"/>
      <c r="C27" s="304"/>
      <c r="D27" s="304"/>
      <c r="E27" s="247"/>
      <c r="F27" s="304"/>
      <c r="G27" s="304"/>
      <c r="H27" s="247"/>
      <c r="I27" s="346"/>
      <c r="J27" s="345"/>
      <c r="K27" s="345"/>
      <c r="L27" s="345"/>
      <c r="M27" s="345"/>
      <c r="N27" s="345"/>
      <c r="O27" s="345"/>
      <c r="P27" s="382">
        <f t="shared" si="0"/>
        <v>0</v>
      </c>
      <c r="Q27" s="383">
        <f t="shared" si="1"/>
        <v>0</v>
      </c>
      <c r="R27" s="247"/>
      <c r="S27" s="247"/>
      <c r="T27" s="247"/>
      <c r="U27" s="247"/>
    </row>
    <row r="28" spans="1:21" ht="15.75" hidden="1" x14ac:dyDescent="0.25">
      <c r="A28" s="579"/>
      <c r="B28" s="581"/>
      <c r="C28" s="304"/>
      <c r="D28" s="304"/>
      <c r="E28" s="247"/>
      <c r="F28" s="304"/>
      <c r="G28" s="304"/>
      <c r="H28" s="247"/>
      <c r="I28" s="346"/>
      <c r="J28" s="345"/>
      <c r="K28" s="345"/>
      <c r="L28" s="345"/>
      <c r="M28" s="345"/>
      <c r="N28" s="345"/>
      <c r="O28" s="345"/>
      <c r="P28" s="382">
        <f t="shared" si="0"/>
        <v>0</v>
      </c>
      <c r="Q28" s="383">
        <f t="shared" si="1"/>
        <v>0</v>
      </c>
      <c r="R28" s="247"/>
      <c r="S28" s="247"/>
      <c r="T28" s="247"/>
      <c r="U28" s="247"/>
    </row>
    <row r="29" spans="1:21" ht="15.75" hidden="1" x14ac:dyDescent="0.25">
      <c r="A29" s="579"/>
      <c r="B29" s="581" t="s">
        <v>1465</v>
      </c>
      <c r="C29" s="304"/>
      <c r="D29" s="304"/>
      <c r="E29" s="247"/>
      <c r="F29" s="304"/>
      <c r="G29" s="304"/>
      <c r="H29" s="247"/>
      <c r="I29" s="346"/>
      <c r="J29" s="345"/>
      <c r="K29" s="345"/>
      <c r="L29" s="345"/>
      <c r="M29" s="345"/>
      <c r="N29" s="345"/>
      <c r="O29" s="345"/>
      <c r="P29" s="382">
        <f t="shared" si="0"/>
        <v>0</v>
      </c>
      <c r="Q29" s="383">
        <f t="shared" si="1"/>
        <v>0</v>
      </c>
      <c r="R29" s="247"/>
      <c r="S29" s="247"/>
      <c r="T29" s="247"/>
      <c r="U29" s="247"/>
    </row>
    <row r="30" spans="1:21" ht="15.75" hidden="1" x14ac:dyDescent="0.25">
      <c r="A30" s="579"/>
      <c r="B30" s="581"/>
      <c r="C30" s="304"/>
      <c r="D30" s="304"/>
      <c r="E30" s="247"/>
      <c r="F30" s="304"/>
      <c r="G30" s="304"/>
      <c r="H30" s="247"/>
      <c r="I30" s="346"/>
      <c r="J30" s="345"/>
      <c r="K30" s="345"/>
      <c r="L30" s="345"/>
      <c r="M30" s="345"/>
      <c r="N30" s="345"/>
      <c r="O30" s="345"/>
      <c r="P30" s="382">
        <f t="shared" si="0"/>
        <v>0</v>
      </c>
      <c r="Q30" s="383">
        <f t="shared" si="1"/>
        <v>0</v>
      </c>
      <c r="R30" s="247"/>
      <c r="S30" s="247"/>
      <c r="T30" s="247"/>
      <c r="U30" s="247"/>
    </row>
    <row r="31" spans="1:21" ht="15.75" hidden="1" x14ac:dyDescent="0.25">
      <c r="A31" s="579"/>
      <c r="B31" s="581"/>
      <c r="C31" s="304"/>
      <c r="D31" s="304"/>
      <c r="E31" s="247"/>
      <c r="F31" s="304"/>
      <c r="G31" s="304"/>
      <c r="H31" s="247"/>
      <c r="I31" s="346"/>
      <c r="J31" s="345"/>
      <c r="K31" s="345"/>
      <c r="L31" s="345"/>
      <c r="M31" s="345"/>
      <c r="N31" s="345"/>
      <c r="O31" s="345"/>
      <c r="P31" s="382">
        <f t="shared" si="0"/>
        <v>0</v>
      </c>
      <c r="Q31" s="383">
        <f t="shared" si="1"/>
        <v>0</v>
      </c>
      <c r="R31" s="247"/>
      <c r="S31" s="247"/>
      <c r="T31" s="247"/>
      <c r="U31" s="247"/>
    </row>
    <row r="32" spans="1:21" ht="15.75" hidden="1" x14ac:dyDescent="0.25">
      <c r="A32" s="579"/>
      <c r="B32" s="581"/>
      <c r="C32" s="304"/>
      <c r="D32" s="304"/>
      <c r="E32" s="247"/>
      <c r="F32" s="304"/>
      <c r="G32" s="304"/>
      <c r="H32" s="247"/>
      <c r="I32" s="346"/>
      <c r="J32" s="345"/>
      <c r="K32" s="345"/>
      <c r="L32" s="345"/>
      <c r="M32" s="345"/>
      <c r="N32" s="345"/>
      <c r="O32" s="345"/>
      <c r="P32" s="382">
        <f t="shared" ref="P32:P64" si="2">H32+J32+L32+N32</f>
        <v>0</v>
      </c>
      <c r="Q32" s="383">
        <f t="shared" ref="Q32:Q64" si="3">I32+K32+M32+O32</f>
        <v>0</v>
      </c>
      <c r="R32" s="247"/>
      <c r="S32" s="247"/>
      <c r="T32" s="247"/>
      <c r="U32" s="247"/>
    </row>
    <row r="33" spans="1:21" ht="15.75" hidden="1" x14ac:dyDescent="0.25">
      <c r="A33" s="579"/>
      <c r="B33" s="581"/>
      <c r="C33" s="304"/>
      <c r="D33" s="304"/>
      <c r="E33" s="247"/>
      <c r="F33" s="304"/>
      <c r="G33" s="304"/>
      <c r="H33" s="247"/>
      <c r="I33" s="346"/>
      <c r="J33" s="345"/>
      <c r="K33" s="345"/>
      <c r="L33" s="345"/>
      <c r="M33" s="345"/>
      <c r="N33" s="345"/>
      <c r="O33" s="345"/>
      <c r="P33" s="382">
        <f t="shared" si="2"/>
        <v>0</v>
      </c>
      <c r="Q33" s="383">
        <f t="shared" si="3"/>
        <v>0</v>
      </c>
      <c r="R33" s="247"/>
      <c r="S33" s="247"/>
      <c r="T33" s="247"/>
      <c r="U33" s="247"/>
    </row>
    <row r="34" spans="1:21" ht="15.75" hidden="1" x14ac:dyDescent="0.25">
      <c r="A34" s="578" t="s">
        <v>1460</v>
      </c>
      <c r="B34" s="581" t="s">
        <v>1466</v>
      </c>
      <c r="C34" s="304"/>
      <c r="D34" s="304"/>
      <c r="E34" s="247"/>
      <c r="F34" s="304"/>
      <c r="G34" s="304"/>
      <c r="H34" s="248"/>
      <c r="I34" s="345"/>
      <c r="J34" s="347"/>
      <c r="K34" s="345"/>
      <c r="L34" s="347"/>
      <c r="M34" s="345"/>
      <c r="N34" s="347"/>
      <c r="O34" s="345"/>
      <c r="P34" s="382">
        <f t="shared" si="2"/>
        <v>0</v>
      </c>
      <c r="Q34" s="383">
        <f t="shared" si="3"/>
        <v>0</v>
      </c>
      <c r="R34" s="345"/>
      <c r="S34" s="247"/>
      <c r="T34" s="247"/>
      <c r="U34" s="247"/>
    </row>
    <row r="35" spans="1:21" ht="15.75" hidden="1" x14ac:dyDescent="0.25">
      <c r="A35" s="579"/>
      <c r="B35" s="581"/>
      <c r="C35" s="304"/>
      <c r="D35" s="304"/>
      <c r="E35" s="247"/>
      <c r="F35" s="304"/>
      <c r="G35" s="304"/>
      <c r="H35" s="248"/>
      <c r="I35" s="345"/>
      <c r="J35" s="347"/>
      <c r="K35" s="345"/>
      <c r="L35" s="347"/>
      <c r="M35" s="345"/>
      <c r="N35" s="347"/>
      <c r="O35" s="345"/>
      <c r="P35" s="382">
        <f t="shared" si="2"/>
        <v>0</v>
      </c>
      <c r="Q35" s="383">
        <f t="shared" si="3"/>
        <v>0</v>
      </c>
      <c r="R35" s="345"/>
      <c r="S35" s="247"/>
      <c r="T35" s="247"/>
      <c r="U35" s="247"/>
    </row>
    <row r="36" spans="1:21" ht="15.75" hidden="1" x14ac:dyDescent="0.25">
      <c r="A36" s="579"/>
      <c r="B36" s="581"/>
      <c r="C36" s="304"/>
      <c r="D36" s="304"/>
      <c r="E36" s="247"/>
      <c r="F36" s="304"/>
      <c r="G36" s="304"/>
      <c r="H36" s="248"/>
      <c r="I36" s="345"/>
      <c r="J36" s="347"/>
      <c r="K36" s="345"/>
      <c r="L36" s="347"/>
      <c r="M36" s="345"/>
      <c r="N36" s="347"/>
      <c r="O36" s="345"/>
      <c r="P36" s="382">
        <f t="shared" si="2"/>
        <v>0</v>
      </c>
      <c r="Q36" s="383">
        <f t="shared" si="3"/>
        <v>0</v>
      </c>
      <c r="R36" s="345"/>
      <c r="S36" s="247"/>
      <c r="T36" s="247"/>
      <c r="U36" s="247"/>
    </row>
    <row r="37" spans="1:21" ht="15.75" hidden="1" x14ac:dyDescent="0.25">
      <c r="A37" s="579"/>
      <c r="B37" s="581"/>
      <c r="C37" s="304"/>
      <c r="D37" s="304"/>
      <c r="E37" s="247"/>
      <c r="F37" s="304"/>
      <c r="G37" s="304"/>
      <c r="H37" s="248"/>
      <c r="I37" s="345"/>
      <c r="J37" s="347"/>
      <c r="K37" s="345"/>
      <c r="L37" s="347"/>
      <c r="M37" s="345"/>
      <c r="N37" s="347"/>
      <c r="O37" s="345"/>
      <c r="P37" s="382">
        <f t="shared" si="2"/>
        <v>0</v>
      </c>
      <c r="Q37" s="383">
        <f t="shared" si="3"/>
        <v>0</v>
      </c>
      <c r="R37" s="345"/>
      <c r="S37" s="247"/>
      <c r="T37" s="247"/>
      <c r="U37" s="247"/>
    </row>
    <row r="38" spans="1:21" ht="15.75" hidden="1" x14ac:dyDescent="0.25">
      <c r="A38" s="579"/>
      <c r="B38" s="581"/>
      <c r="C38" s="304"/>
      <c r="D38" s="304"/>
      <c r="E38" s="247"/>
      <c r="F38" s="304"/>
      <c r="G38" s="304"/>
      <c r="H38" s="248"/>
      <c r="I38" s="345"/>
      <c r="J38" s="347"/>
      <c r="K38" s="345"/>
      <c r="L38" s="347"/>
      <c r="M38" s="345"/>
      <c r="N38" s="347"/>
      <c r="O38" s="345"/>
      <c r="P38" s="382">
        <f t="shared" si="2"/>
        <v>0</v>
      </c>
      <c r="Q38" s="383">
        <f t="shared" si="3"/>
        <v>0</v>
      </c>
      <c r="R38" s="345"/>
      <c r="S38" s="247"/>
      <c r="T38" s="247"/>
      <c r="U38" s="247"/>
    </row>
    <row r="39" spans="1:21" ht="15.75" hidden="1" x14ac:dyDescent="0.25">
      <c r="A39" s="579"/>
      <c r="B39" s="581"/>
      <c r="C39" s="304"/>
      <c r="D39" s="304"/>
      <c r="E39" s="247"/>
      <c r="F39" s="304"/>
      <c r="G39" s="304"/>
      <c r="H39" s="248"/>
      <c r="I39" s="345"/>
      <c r="J39" s="347"/>
      <c r="K39" s="345"/>
      <c r="L39" s="347"/>
      <c r="M39" s="345"/>
      <c r="N39" s="347"/>
      <c r="O39" s="345"/>
      <c r="P39" s="382">
        <f t="shared" si="2"/>
        <v>0</v>
      </c>
      <c r="Q39" s="383">
        <f t="shared" si="3"/>
        <v>0</v>
      </c>
      <c r="R39" s="345"/>
      <c r="S39" s="247"/>
      <c r="T39" s="247"/>
      <c r="U39" s="247"/>
    </row>
    <row r="40" spans="1:21" ht="15.75" hidden="1" customHeight="1" x14ac:dyDescent="0.25">
      <c r="A40" s="579"/>
      <c r="B40" s="581" t="s">
        <v>1467</v>
      </c>
      <c r="C40" s="304"/>
      <c r="D40" s="304"/>
      <c r="E40" s="247"/>
      <c r="F40" s="304"/>
      <c r="G40" s="304"/>
      <c r="H40" s="248"/>
      <c r="I40" s="345"/>
      <c r="J40" s="347"/>
      <c r="K40" s="345"/>
      <c r="L40" s="347"/>
      <c r="M40" s="345"/>
      <c r="N40" s="347"/>
      <c r="O40" s="345"/>
      <c r="P40" s="382">
        <f t="shared" si="2"/>
        <v>0</v>
      </c>
      <c r="Q40" s="383">
        <f t="shared" si="3"/>
        <v>0</v>
      </c>
      <c r="R40" s="345"/>
      <c r="S40" s="247"/>
      <c r="T40" s="247"/>
      <c r="U40" s="247"/>
    </row>
    <row r="41" spans="1:21" ht="15.75" hidden="1" customHeight="1" x14ac:dyDescent="0.25">
      <c r="A41" s="579"/>
      <c r="B41" s="581"/>
      <c r="C41" s="304"/>
      <c r="D41" s="304"/>
      <c r="E41" s="247"/>
      <c r="F41" s="304"/>
      <c r="G41" s="304"/>
      <c r="H41" s="248"/>
      <c r="I41" s="345"/>
      <c r="J41" s="347"/>
      <c r="K41" s="345"/>
      <c r="L41" s="347"/>
      <c r="M41" s="345"/>
      <c r="N41" s="347"/>
      <c r="O41" s="345"/>
      <c r="P41" s="382">
        <f t="shared" si="2"/>
        <v>0</v>
      </c>
      <c r="Q41" s="383">
        <f t="shared" si="3"/>
        <v>0</v>
      </c>
      <c r="R41" s="345"/>
      <c r="S41" s="247"/>
      <c r="T41" s="247"/>
      <c r="U41" s="247"/>
    </row>
    <row r="42" spans="1:21" ht="15.75" hidden="1" customHeight="1" x14ac:dyDescent="0.25">
      <c r="A42" s="579"/>
      <c r="B42" s="581"/>
      <c r="C42" s="304"/>
      <c r="D42" s="304"/>
      <c r="E42" s="247"/>
      <c r="F42" s="304"/>
      <c r="G42" s="304"/>
      <c r="H42" s="248"/>
      <c r="I42" s="345"/>
      <c r="J42" s="347"/>
      <c r="K42" s="345"/>
      <c r="L42" s="347"/>
      <c r="M42" s="345"/>
      <c r="N42" s="347"/>
      <c r="O42" s="345"/>
      <c r="P42" s="382">
        <f t="shared" si="2"/>
        <v>0</v>
      </c>
      <c r="Q42" s="383">
        <f t="shared" si="3"/>
        <v>0</v>
      </c>
      <c r="R42" s="345"/>
      <c r="S42" s="247"/>
      <c r="T42" s="247"/>
      <c r="U42" s="247"/>
    </row>
    <row r="43" spans="1:21" ht="15.75" hidden="1" customHeight="1" x14ac:dyDescent="0.25">
      <c r="A43" s="579"/>
      <c r="B43" s="581" t="s">
        <v>1468</v>
      </c>
      <c r="C43" s="304"/>
      <c r="D43" s="304"/>
      <c r="E43" s="247"/>
      <c r="F43" s="304"/>
      <c r="G43" s="304"/>
      <c r="H43" s="248"/>
      <c r="I43" s="345"/>
      <c r="J43" s="347"/>
      <c r="K43" s="345"/>
      <c r="L43" s="347"/>
      <c r="M43" s="345"/>
      <c r="N43" s="347"/>
      <c r="O43" s="345"/>
      <c r="P43" s="382">
        <f t="shared" si="2"/>
        <v>0</v>
      </c>
      <c r="Q43" s="383">
        <f t="shared" si="3"/>
        <v>0</v>
      </c>
      <c r="R43" s="345"/>
      <c r="S43" s="247"/>
      <c r="T43" s="247"/>
      <c r="U43" s="247"/>
    </row>
    <row r="44" spans="1:21" ht="15.75" hidden="1" customHeight="1" x14ac:dyDescent="0.25">
      <c r="A44" s="579"/>
      <c r="B44" s="581"/>
      <c r="C44" s="304"/>
      <c r="D44" s="304"/>
      <c r="E44" s="247"/>
      <c r="F44" s="304"/>
      <c r="G44" s="304"/>
      <c r="H44" s="248"/>
      <c r="I44" s="345"/>
      <c r="J44" s="347"/>
      <c r="K44" s="345"/>
      <c r="L44" s="347"/>
      <c r="M44" s="345"/>
      <c r="N44" s="347"/>
      <c r="O44" s="345"/>
      <c r="P44" s="382">
        <f t="shared" si="2"/>
        <v>0</v>
      </c>
      <c r="Q44" s="383">
        <f t="shared" si="3"/>
        <v>0</v>
      </c>
      <c r="R44" s="345"/>
      <c r="S44" s="247"/>
      <c r="T44" s="247"/>
      <c r="U44" s="247"/>
    </row>
    <row r="45" spans="1:21" ht="15.75" hidden="1" customHeight="1" x14ac:dyDescent="0.25">
      <c r="A45" s="579"/>
      <c r="B45" s="581"/>
      <c r="C45" s="304"/>
      <c r="D45" s="304"/>
      <c r="E45" s="247"/>
      <c r="F45" s="304"/>
      <c r="G45" s="304"/>
      <c r="H45" s="248"/>
      <c r="I45" s="345"/>
      <c r="J45" s="347"/>
      <c r="K45" s="345"/>
      <c r="L45" s="347"/>
      <c r="M45" s="345"/>
      <c r="N45" s="347"/>
      <c r="O45" s="345"/>
      <c r="P45" s="382">
        <f t="shared" si="2"/>
        <v>0</v>
      </c>
      <c r="Q45" s="383">
        <f t="shared" si="3"/>
        <v>0</v>
      </c>
      <c r="R45" s="345"/>
      <c r="S45" s="247"/>
      <c r="T45" s="247"/>
      <c r="U45" s="247"/>
    </row>
    <row r="46" spans="1:21" ht="15.75" hidden="1" customHeight="1" x14ac:dyDescent="0.25">
      <c r="A46" s="579"/>
      <c r="B46" s="581"/>
      <c r="C46" s="304"/>
      <c r="D46" s="304"/>
      <c r="E46" s="247"/>
      <c r="F46" s="304"/>
      <c r="G46" s="304"/>
      <c r="H46" s="248"/>
      <c r="I46" s="345"/>
      <c r="J46" s="347"/>
      <c r="K46" s="345"/>
      <c r="L46" s="347"/>
      <c r="M46" s="345"/>
      <c r="N46" s="347"/>
      <c r="O46" s="345"/>
      <c r="P46" s="382">
        <f t="shared" si="2"/>
        <v>0</v>
      </c>
      <c r="Q46" s="383">
        <f t="shared" si="3"/>
        <v>0</v>
      </c>
      <c r="R46" s="345"/>
      <c r="S46" s="247"/>
      <c r="T46" s="247"/>
      <c r="U46" s="247"/>
    </row>
    <row r="47" spans="1:21" ht="15.75" hidden="1" customHeight="1" x14ac:dyDescent="0.25">
      <c r="A47" s="579"/>
      <c r="B47" s="581" t="s">
        <v>1469</v>
      </c>
      <c r="C47" s="304"/>
      <c r="D47" s="304"/>
      <c r="E47" s="247"/>
      <c r="F47" s="304"/>
      <c r="G47" s="304"/>
      <c r="H47" s="248"/>
      <c r="I47" s="345"/>
      <c r="J47" s="347"/>
      <c r="K47" s="345"/>
      <c r="L47" s="347"/>
      <c r="M47" s="345"/>
      <c r="N47" s="347"/>
      <c r="O47" s="345"/>
      <c r="P47" s="382">
        <f t="shared" si="2"/>
        <v>0</v>
      </c>
      <c r="Q47" s="383">
        <f t="shared" si="3"/>
        <v>0</v>
      </c>
      <c r="R47" s="345"/>
      <c r="S47" s="247"/>
      <c r="T47" s="247"/>
      <c r="U47" s="247"/>
    </row>
    <row r="48" spans="1:21" ht="15.75" hidden="1" customHeight="1" x14ac:dyDescent="0.25">
      <c r="A48" s="579"/>
      <c r="B48" s="581"/>
      <c r="C48" s="304"/>
      <c r="D48" s="304"/>
      <c r="E48" s="247"/>
      <c r="F48" s="304"/>
      <c r="G48" s="304"/>
      <c r="H48" s="248"/>
      <c r="I48" s="345"/>
      <c r="J48" s="347"/>
      <c r="K48" s="345"/>
      <c r="L48" s="347"/>
      <c r="M48" s="345"/>
      <c r="N48" s="347"/>
      <c r="O48" s="345"/>
      <c r="P48" s="382">
        <f t="shared" si="2"/>
        <v>0</v>
      </c>
      <c r="Q48" s="383">
        <f t="shared" si="3"/>
        <v>0</v>
      </c>
      <c r="R48" s="345"/>
      <c r="S48" s="247"/>
      <c r="T48" s="247"/>
      <c r="U48" s="247"/>
    </row>
    <row r="49" spans="1:21" ht="15.75" hidden="1" customHeight="1" x14ac:dyDescent="0.25">
      <c r="A49" s="579"/>
      <c r="B49" s="581"/>
      <c r="C49" s="304"/>
      <c r="D49" s="304"/>
      <c r="E49" s="247"/>
      <c r="F49" s="304"/>
      <c r="G49" s="304"/>
      <c r="H49" s="248"/>
      <c r="I49" s="345"/>
      <c r="J49" s="347"/>
      <c r="K49" s="345"/>
      <c r="L49" s="347"/>
      <c r="M49" s="345"/>
      <c r="N49" s="347"/>
      <c r="O49" s="345"/>
      <c r="P49" s="382">
        <f t="shared" si="2"/>
        <v>0</v>
      </c>
      <c r="Q49" s="383">
        <f t="shared" si="3"/>
        <v>0</v>
      </c>
      <c r="R49" s="345"/>
      <c r="S49" s="247"/>
      <c r="T49" s="247"/>
      <c r="U49" s="247"/>
    </row>
    <row r="50" spans="1:21" ht="15.75" hidden="1" customHeight="1" x14ac:dyDescent="0.25">
      <c r="A50" s="579"/>
      <c r="B50" s="581"/>
      <c r="C50" s="304"/>
      <c r="D50" s="304"/>
      <c r="E50" s="247"/>
      <c r="F50" s="304"/>
      <c r="G50" s="304"/>
      <c r="H50" s="248"/>
      <c r="I50" s="345"/>
      <c r="J50" s="347"/>
      <c r="K50" s="345"/>
      <c r="L50" s="347"/>
      <c r="M50" s="345"/>
      <c r="N50" s="347"/>
      <c r="O50" s="345"/>
      <c r="P50" s="382">
        <f t="shared" si="2"/>
        <v>0</v>
      </c>
      <c r="Q50" s="383">
        <f t="shared" si="3"/>
        <v>0</v>
      </c>
      <c r="R50" s="345"/>
      <c r="S50" s="247"/>
      <c r="T50" s="247"/>
      <c r="U50" s="247"/>
    </row>
    <row r="51" spans="1:21" ht="15.75" hidden="1" x14ac:dyDescent="0.25">
      <c r="A51" s="579"/>
      <c r="B51" s="581" t="s">
        <v>1470</v>
      </c>
      <c r="C51" s="304"/>
      <c r="D51" s="304"/>
      <c r="E51" s="247"/>
      <c r="F51" s="304"/>
      <c r="G51" s="304"/>
      <c r="H51" s="248"/>
      <c r="I51" s="345"/>
      <c r="J51" s="347"/>
      <c r="K51" s="345"/>
      <c r="L51" s="347"/>
      <c r="M51" s="345"/>
      <c r="N51" s="347"/>
      <c r="O51" s="345"/>
      <c r="P51" s="382">
        <f t="shared" si="2"/>
        <v>0</v>
      </c>
      <c r="Q51" s="383">
        <f t="shared" si="3"/>
        <v>0</v>
      </c>
      <c r="R51" s="345"/>
      <c r="S51" s="247"/>
      <c r="T51" s="247"/>
      <c r="U51" s="247"/>
    </row>
    <row r="52" spans="1:21" ht="15.75" hidden="1" x14ac:dyDescent="0.25">
      <c r="A52" s="579"/>
      <c r="B52" s="581"/>
      <c r="C52" s="304"/>
      <c r="D52" s="304"/>
      <c r="E52" s="247"/>
      <c r="F52" s="304"/>
      <c r="G52" s="304"/>
      <c r="H52" s="248"/>
      <c r="I52" s="345"/>
      <c r="J52" s="347"/>
      <c r="K52" s="345"/>
      <c r="L52" s="347"/>
      <c r="M52" s="345"/>
      <c r="N52" s="347"/>
      <c r="O52" s="345"/>
      <c r="P52" s="382">
        <f t="shared" si="2"/>
        <v>0</v>
      </c>
      <c r="Q52" s="383">
        <f t="shared" si="3"/>
        <v>0</v>
      </c>
      <c r="R52" s="345"/>
      <c r="S52" s="247"/>
      <c r="T52" s="247"/>
      <c r="U52" s="247"/>
    </row>
    <row r="53" spans="1:21" ht="15.75" hidden="1" x14ac:dyDescent="0.25">
      <c r="A53" s="579"/>
      <c r="B53" s="581"/>
      <c r="C53" s="304"/>
      <c r="D53" s="304"/>
      <c r="E53" s="247"/>
      <c r="F53" s="304"/>
      <c r="G53" s="304"/>
      <c r="H53" s="248"/>
      <c r="I53" s="345"/>
      <c r="J53" s="347"/>
      <c r="K53" s="345"/>
      <c r="L53" s="347"/>
      <c r="M53" s="345"/>
      <c r="N53" s="347"/>
      <c r="O53" s="345"/>
      <c r="P53" s="382">
        <f t="shared" si="2"/>
        <v>0</v>
      </c>
      <c r="Q53" s="383">
        <f t="shared" si="3"/>
        <v>0</v>
      </c>
      <c r="R53" s="345"/>
      <c r="S53" s="247"/>
      <c r="T53" s="247"/>
      <c r="U53" s="247"/>
    </row>
    <row r="54" spans="1:21" ht="15.75" hidden="1" x14ac:dyDescent="0.25">
      <c r="A54" s="579"/>
      <c r="B54" s="581"/>
      <c r="C54" s="304"/>
      <c r="D54" s="304"/>
      <c r="E54" s="247"/>
      <c r="F54" s="304"/>
      <c r="G54" s="304"/>
      <c r="H54" s="248"/>
      <c r="I54" s="345"/>
      <c r="J54" s="347"/>
      <c r="K54" s="345"/>
      <c r="L54" s="347"/>
      <c r="M54" s="345"/>
      <c r="N54" s="347"/>
      <c r="O54" s="345"/>
      <c r="P54" s="382">
        <f t="shared" si="2"/>
        <v>0</v>
      </c>
      <c r="Q54" s="383">
        <f t="shared" si="3"/>
        <v>0</v>
      </c>
      <c r="R54" s="345"/>
      <c r="S54" s="247"/>
      <c r="T54" s="247"/>
      <c r="U54" s="247"/>
    </row>
    <row r="55" spans="1:21" ht="15.75" hidden="1" customHeight="1" x14ac:dyDescent="0.25">
      <c r="A55" s="579"/>
      <c r="B55" s="583" t="s">
        <v>1471</v>
      </c>
      <c r="C55" s="304"/>
      <c r="D55" s="304"/>
      <c r="E55" s="247"/>
      <c r="F55" s="304"/>
      <c r="G55" s="304"/>
      <c r="H55" s="248"/>
      <c r="I55" s="345"/>
      <c r="J55" s="347"/>
      <c r="K55" s="345"/>
      <c r="L55" s="347"/>
      <c r="M55" s="345"/>
      <c r="N55" s="347"/>
      <c r="O55" s="345"/>
      <c r="P55" s="382">
        <f t="shared" si="2"/>
        <v>0</v>
      </c>
      <c r="Q55" s="383">
        <f t="shared" si="3"/>
        <v>0</v>
      </c>
      <c r="R55" s="345"/>
      <c r="S55" s="247"/>
      <c r="T55" s="247"/>
      <c r="U55" s="247"/>
    </row>
    <row r="56" spans="1:21" ht="15.75" hidden="1" customHeight="1" x14ac:dyDescent="0.25">
      <c r="A56" s="579"/>
      <c r="B56" s="584"/>
      <c r="C56" s="304"/>
      <c r="D56" s="304"/>
      <c r="E56" s="247"/>
      <c r="F56" s="304"/>
      <c r="G56" s="304"/>
      <c r="H56" s="248"/>
      <c r="I56" s="345"/>
      <c r="J56" s="347"/>
      <c r="K56" s="345"/>
      <c r="L56" s="347"/>
      <c r="M56" s="345"/>
      <c r="N56" s="347"/>
      <c r="O56" s="345"/>
      <c r="P56" s="382">
        <f t="shared" si="2"/>
        <v>0</v>
      </c>
      <c r="Q56" s="383">
        <f t="shared" si="3"/>
        <v>0</v>
      </c>
      <c r="R56" s="345"/>
      <c r="S56" s="247"/>
      <c r="T56" s="247"/>
      <c r="U56" s="247"/>
    </row>
    <row r="57" spans="1:21" ht="15.75" hidden="1" customHeight="1" x14ac:dyDescent="0.25">
      <c r="A57" s="579"/>
      <c r="B57" s="584"/>
      <c r="C57" s="304"/>
      <c r="D57" s="304"/>
      <c r="E57" s="247"/>
      <c r="F57" s="304"/>
      <c r="G57" s="304"/>
      <c r="H57" s="248"/>
      <c r="I57" s="345"/>
      <c r="J57" s="347"/>
      <c r="K57" s="345"/>
      <c r="L57" s="347"/>
      <c r="M57" s="345"/>
      <c r="N57" s="347"/>
      <c r="O57" s="345"/>
      <c r="P57" s="382">
        <f t="shared" si="2"/>
        <v>0</v>
      </c>
      <c r="Q57" s="383">
        <f t="shared" si="3"/>
        <v>0</v>
      </c>
      <c r="R57" s="345"/>
      <c r="S57" s="247"/>
      <c r="T57" s="247"/>
      <c r="U57" s="247"/>
    </row>
    <row r="58" spans="1:21" ht="18" hidden="1" customHeight="1" x14ac:dyDescent="0.25">
      <c r="A58" s="579"/>
      <c r="B58" s="585"/>
      <c r="C58" s="304"/>
      <c r="D58" s="304"/>
      <c r="E58" s="247"/>
      <c r="F58" s="304"/>
      <c r="G58" s="304"/>
      <c r="H58" s="248"/>
      <c r="I58" s="345"/>
      <c r="J58" s="347"/>
      <c r="K58" s="345"/>
      <c r="L58" s="347"/>
      <c r="M58" s="345"/>
      <c r="N58" s="347"/>
      <c r="O58" s="345"/>
      <c r="P58" s="382">
        <f t="shared" si="2"/>
        <v>0</v>
      </c>
      <c r="Q58" s="383">
        <f t="shared" si="3"/>
        <v>0</v>
      </c>
      <c r="R58" s="345"/>
      <c r="S58" s="247"/>
      <c r="T58" s="247"/>
      <c r="U58" s="247"/>
    </row>
    <row r="59" spans="1:21" ht="15.75" hidden="1" x14ac:dyDescent="0.25">
      <c r="A59" s="579"/>
      <c r="B59" s="582" t="s">
        <v>1472</v>
      </c>
      <c r="C59" s="304"/>
      <c r="D59" s="304"/>
      <c r="E59" s="247"/>
      <c r="F59" s="304"/>
      <c r="G59" s="304"/>
      <c r="H59" s="248"/>
      <c r="I59" s="345"/>
      <c r="J59" s="347"/>
      <c r="K59" s="345"/>
      <c r="L59" s="347"/>
      <c r="M59" s="345"/>
      <c r="N59" s="347"/>
      <c r="O59" s="345"/>
      <c r="P59" s="382">
        <f t="shared" si="2"/>
        <v>0</v>
      </c>
      <c r="Q59" s="383">
        <f t="shared" si="3"/>
        <v>0</v>
      </c>
      <c r="R59" s="345"/>
      <c r="S59" s="247"/>
      <c r="T59" s="247"/>
      <c r="U59" s="247"/>
    </row>
    <row r="60" spans="1:21" ht="15.75" hidden="1" x14ac:dyDescent="0.25">
      <c r="A60" s="579"/>
      <c r="B60" s="582"/>
      <c r="C60" s="304"/>
      <c r="D60" s="304"/>
      <c r="E60" s="247"/>
      <c r="F60" s="304"/>
      <c r="G60" s="304"/>
      <c r="H60" s="248"/>
      <c r="I60" s="345"/>
      <c r="J60" s="347"/>
      <c r="K60" s="345"/>
      <c r="L60" s="347"/>
      <c r="M60" s="345"/>
      <c r="N60" s="347"/>
      <c r="O60" s="345"/>
      <c r="P60" s="382">
        <f t="shared" si="2"/>
        <v>0</v>
      </c>
      <c r="Q60" s="383">
        <f t="shared" si="3"/>
        <v>0</v>
      </c>
      <c r="R60" s="345"/>
      <c r="S60" s="247"/>
      <c r="T60" s="247"/>
      <c r="U60" s="247"/>
    </row>
    <row r="61" spans="1:21" ht="15.75" hidden="1" x14ac:dyDescent="0.25">
      <c r="A61" s="579"/>
      <c r="B61" s="582"/>
      <c r="C61" s="304"/>
      <c r="D61" s="304"/>
      <c r="E61" s="247"/>
      <c r="F61" s="304"/>
      <c r="G61" s="304"/>
      <c r="H61" s="248"/>
      <c r="I61" s="345"/>
      <c r="J61" s="347"/>
      <c r="K61" s="345"/>
      <c r="L61" s="347"/>
      <c r="M61" s="345"/>
      <c r="N61" s="347"/>
      <c r="O61" s="345"/>
      <c r="P61" s="382">
        <f t="shared" si="2"/>
        <v>0</v>
      </c>
      <c r="Q61" s="383">
        <f t="shared" si="3"/>
        <v>0</v>
      </c>
      <c r="R61" s="345"/>
      <c r="S61" s="247"/>
      <c r="T61" s="247"/>
      <c r="U61" s="247"/>
    </row>
    <row r="62" spans="1:21" ht="15.75" hidden="1" customHeight="1" x14ac:dyDescent="0.25">
      <c r="A62" s="579"/>
      <c r="B62" s="583" t="s">
        <v>1473</v>
      </c>
      <c r="C62" s="304"/>
      <c r="D62" s="304"/>
      <c r="E62" s="247"/>
      <c r="F62" s="304"/>
      <c r="G62" s="304"/>
      <c r="H62" s="248"/>
      <c r="I62" s="345"/>
      <c r="J62" s="347"/>
      <c r="K62" s="345"/>
      <c r="L62" s="347"/>
      <c r="M62" s="345"/>
      <c r="N62" s="347"/>
      <c r="O62" s="345"/>
      <c r="P62" s="382">
        <f t="shared" si="2"/>
        <v>0</v>
      </c>
      <c r="Q62" s="383">
        <f t="shared" si="3"/>
        <v>0</v>
      </c>
      <c r="R62" s="345"/>
      <c r="S62" s="247"/>
      <c r="T62" s="247"/>
      <c r="U62" s="247"/>
    </row>
    <row r="63" spans="1:21" ht="15.75" hidden="1" customHeight="1" x14ac:dyDescent="0.25">
      <c r="A63" s="579"/>
      <c r="B63" s="584"/>
      <c r="C63" s="304"/>
      <c r="D63" s="304"/>
      <c r="E63" s="247"/>
      <c r="F63" s="304"/>
      <c r="G63" s="304"/>
      <c r="H63" s="248"/>
      <c r="I63" s="345"/>
      <c r="J63" s="347"/>
      <c r="K63" s="345"/>
      <c r="L63" s="347"/>
      <c r="M63" s="345"/>
      <c r="N63" s="347"/>
      <c r="O63" s="345"/>
      <c r="P63" s="382">
        <f t="shared" si="2"/>
        <v>0</v>
      </c>
      <c r="Q63" s="383">
        <f t="shared" si="3"/>
        <v>0</v>
      </c>
      <c r="R63" s="345"/>
      <c r="S63" s="247"/>
      <c r="T63" s="247"/>
      <c r="U63" s="247"/>
    </row>
    <row r="64" spans="1:21" ht="15.75" hidden="1" x14ac:dyDescent="0.25">
      <c r="A64" s="579"/>
      <c r="B64" s="585"/>
      <c r="C64" s="304"/>
      <c r="D64" s="304"/>
      <c r="E64" s="247"/>
      <c r="F64" s="304"/>
      <c r="G64" s="304"/>
      <c r="H64" s="248"/>
      <c r="I64" s="345"/>
      <c r="J64" s="347"/>
      <c r="K64" s="345"/>
      <c r="L64" s="347"/>
      <c r="M64" s="345"/>
      <c r="N64" s="347"/>
      <c r="O64" s="345"/>
      <c r="P64" s="382">
        <f t="shared" si="2"/>
        <v>0</v>
      </c>
      <c r="Q64" s="383">
        <f t="shared" si="3"/>
        <v>0</v>
      </c>
      <c r="R64" s="345"/>
      <c r="S64" s="247"/>
      <c r="T64" s="247"/>
      <c r="U64" s="247"/>
    </row>
    <row r="65" spans="1:21" s="257" customFormat="1" ht="15.75" x14ac:dyDescent="0.25">
      <c r="A65" s="289"/>
      <c r="B65" s="290"/>
      <c r="C65" s="289" t="s">
        <v>97</v>
      </c>
      <c r="D65" s="290"/>
      <c r="E65" s="290"/>
      <c r="F65" s="290"/>
      <c r="G65" s="291"/>
      <c r="H65" s="260">
        <f>SUM(H8:H64)</f>
        <v>1</v>
      </c>
      <c r="I65" s="260">
        <f t="shared" ref="I65:Q65" si="4">SUM(I8:I64)</f>
        <v>314783.01</v>
      </c>
      <c r="J65" s="260">
        <f t="shared" si="4"/>
        <v>0</v>
      </c>
      <c r="K65" s="260">
        <f t="shared" si="4"/>
        <v>50056.66</v>
      </c>
      <c r="L65" s="260">
        <f t="shared" si="4"/>
        <v>0</v>
      </c>
      <c r="M65" s="260">
        <f t="shared" si="4"/>
        <v>50056.66</v>
      </c>
      <c r="N65" s="260">
        <f t="shared" si="4"/>
        <v>0</v>
      </c>
      <c r="O65" s="260">
        <f t="shared" si="4"/>
        <v>0</v>
      </c>
      <c r="P65" s="260">
        <f t="shared" si="4"/>
        <v>1.9999</v>
      </c>
      <c r="Q65" s="260">
        <f t="shared" si="4"/>
        <v>414896.32999999996</v>
      </c>
      <c r="R65" s="261"/>
      <c r="S65" s="261"/>
      <c r="T65" s="261"/>
      <c r="U65" s="261"/>
    </row>
    <row r="66" spans="1:21" ht="15.75" x14ac:dyDescent="0.25">
      <c r="A66" s="257"/>
      <c r="B66" s="257"/>
      <c r="C66" s="257"/>
      <c r="D66" s="257"/>
      <c r="E66" s="257"/>
      <c r="F66" s="256"/>
      <c r="G66" s="257"/>
      <c r="H66" s="257"/>
      <c r="S66" s="262"/>
      <c r="T66" s="262"/>
      <c r="U66" s="263"/>
    </row>
    <row r="67" spans="1:21" ht="15.75" x14ac:dyDescent="0.25">
      <c r="F67" s="256"/>
      <c r="S67" s="262"/>
      <c r="T67" s="262"/>
    </row>
    <row r="68" spans="1:21" ht="15.75" x14ac:dyDescent="0.25">
      <c r="F68" s="256"/>
      <c r="S68" s="262"/>
      <c r="T68" s="262"/>
    </row>
    <row r="69" spans="1:21" ht="15.75" x14ac:dyDescent="0.25">
      <c r="F69" s="256"/>
      <c r="S69" s="262"/>
      <c r="T69" s="262"/>
    </row>
    <row r="70" spans="1:21" ht="15.75" x14ac:dyDescent="0.25">
      <c r="F70" s="256"/>
      <c r="S70" s="262"/>
      <c r="T70" s="262"/>
    </row>
    <row r="71" spans="1:21" ht="15.75" x14ac:dyDescent="0.25">
      <c r="F71" s="256"/>
      <c r="S71" s="262"/>
      <c r="T71" s="262"/>
    </row>
    <row r="72" spans="1:21" ht="15.75" x14ac:dyDescent="0.25">
      <c r="F72" s="256"/>
      <c r="S72" s="262"/>
      <c r="T72" s="262"/>
    </row>
    <row r="73" spans="1:21" ht="15.75" x14ac:dyDescent="0.25">
      <c r="F73" s="256"/>
      <c r="S73" s="262"/>
      <c r="T73" s="262"/>
    </row>
    <row r="74" spans="1:21" ht="15.75" x14ac:dyDescent="0.25">
      <c r="F74" s="256"/>
      <c r="S74" s="262"/>
      <c r="T74" s="262"/>
    </row>
    <row r="75" spans="1:21" ht="15.75" x14ac:dyDescent="0.25">
      <c r="F75" s="256"/>
      <c r="S75" s="264"/>
      <c r="T75" s="264"/>
    </row>
    <row r="76" spans="1:21" ht="15.75" x14ac:dyDescent="0.25">
      <c r="F76" s="256"/>
      <c r="S76" s="262"/>
      <c r="T76" s="262"/>
    </row>
    <row r="77" spans="1:21" ht="15.75" x14ac:dyDescent="0.25">
      <c r="F77" s="256"/>
      <c r="S77" s="262"/>
      <c r="T77" s="262"/>
    </row>
    <row r="78" spans="1:21" ht="15.75" x14ac:dyDescent="0.25">
      <c r="F78" s="256"/>
      <c r="S78" s="262"/>
      <c r="T78" s="262"/>
    </row>
    <row r="79" spans="1:21" ht="15.75" x14ac:dyDescent="0.25">
      <c r="F79" s="256"/>
      <c r="S79" s="262"/>
      <c r="T79" s="262"/>
    </row>
    <row r="80" spans="1:21" ht="15.75" x14ac:dyDescent="0.25">
      <c r="F80" s="256"/>
      <c r="S80" s="262"/>
      <c r="T80" s="262"/>
    </row>
    <row r="81" spans="6:20" ht="15.75" x14ac:dyDescent="0.25">
      <c r="F81" s="256"/>
      <c r="S81" s="262"/>
      <c r="T81" s="262"/>
    </row>
    <row r="82" spans="6:20" ht="15.75" x14ac:dyDescent="0.25">
      <c r="F82" s="256"/>
      <c r="S82" s="262"/>
      <c r="T82" s="262"/>
    </row>
    <row r="83" spans="6:20" ht="15.75" x14ac:dyDescent="0.25">
      <c r="F83" s="256"/>
      <c r="S83" s="262"/>
      <c r="T83" s="262"/>
    </row>
    <row r="84" spans="6:20" ht="15.75" x14ac:dyDescent="0.25">
      <c r="F84" s="256"/>
      <c r="S84" s="262"/>
      <c r="T84" s="262"/>
    </row>
    <row r="85" spans="6:20" x14ac:dyDescent="0.25">
      <c r="S85" s="262"/>
      <c r="T85" s="262"/>
    </row>
    <row r="86" spans="6:20" x14ac:dyDescent="0.25">
      <c r="S86" s="262"/>
      <c r="T86" s="262"/>
    </row>
    <row r="87" spans="6:20" x14ac:dyDescent="0.25">
      <c r="S87" s="262"/>
      <c r="T87" s="262"/>
    </row>
    <row r="88" spans="6:20" x14ac:dyDescent="0.25">
      <c r="S88" s="262"/>
      <c r="T88" s="262"/>
    </row>
    <row r="89" spans="6:20" x14ac:dyDescent="0.25">
      <c r="S89" s="262"/>
      <c r="T89" s="262"/>
    </row>
    <row r="90" spans="6:20" x14ac:dyDescent="0.25">
      <c r="S90" s="262"/>
      <c r="T90" s="262"/>
    </row>
    <row r="91" spans="6:20" x14ac:dyDescent="0.25">
      <c r="S91" s="262"/>
      <c r="T91" s="262"/>
    </row>
    <row r="92" spans="6:20" x14ac:dyDescent="0.25">
      <c r="S92" s="262"/>
      <c r="T92" s="262"/>
    </row>
    <row r="96" spans="6:20" x14ac:dyDescent="0.25">
      <c r="F96" s="250"/>
      <c r="S96" s="259"/>
      <c r="T96" s="259"/>
    </row>
    <row r="97" spans="6:20" x14ac:dyDescent="0.25">
      <c r="F97" s="250"/>
      <c r="S97" s="259"/>
      <c r="T97" s="259"/>
    </row>
    <row r="98" spans="6:20" x14ac:dyDescent="0.25">
      <c r="F98" s="250"/>
      <c r="S98" s="259"/>
      <c r="T98" s="259"/>
    </row>
    <row r="99" spans="6:20" x14ac:dyDescent="0.25">
      <c r="F99" s="250"/>
      <c r="S99" s="259"/>
      <c r="T99" s="259"/>
    </row>
    <row r="100" spans="6:20" x14ac:dyDescent="0.25">
      <c r="F100" s="250"/>
      <c r="S100" s="259"/>
      <c r="T100" s="259"/>
    </row>
    <row r="101" spans="6:20" x14ac:dyDescent="0.25">
      <c r="F101" s="250"/>
      <c r="S101" s="259"/>
      <c r="T101" s="259"/>
    </row>
    <row r="102" spans="6:20" x14ac:dyDescent="0.25">
      <c r="F102" s="250"/>
      <c r="S102" s="259"/>
      <c r="T102" s="259"/>
    </row>
    <row r="103" spans="6:20" x14ac:dyDescent="0.25">
      <c r="F103" s="250"/>
      <c r="S103" s="259"/>
      <c r="T103" s="259"/>
    </row>
    <row r="104" spans="6:20" x14ac:dyDescent="0.25">
      <c r="F104" s="250"/>
      <c r="S104" s="259"/>
      <c r="T104" s="259"/>
    </row>
    <row r="105" spans="6:20" x14ac:dyDescent="0.25">
      <c r="F105" s="250"/>
      <c r="S105" s="259"/>
      <c r="T105" s="259"/>
    </row>
    <row r="106" spans="6:20" x14ac:dyDescent="0.25">
      <c r="F106" s="250"/>
      <c r="S106" s="259"/>
      <c r="T106" s="259"/>
    </row>
    <row r="107" spans="6:20" x14ac:dyDescent="0.25">
      <c r="F107" s="250"/>
      <c r="S107" s="259"/>
      <c r="T107" s="259"/>
    </row>
    <row r="108" spans="6:20" x14ac:dyDescent="0.25">
      <c r="F108" s="250"/>
      <c r="S108" s="259"/>
      <c r="T108" s="259"/>
    </row>
    <row r="109" spans="6:20" x14ac:dyDescent="0.25">
      <c r="F109" s="250"/>
      <c r="S109" s="259"/>
      <c r="T109" s="259"/>
    </row>
    <row r="110" spans="6:20" x14ac:dyDescent="0.25">
      <c r="F110" s="250"/>
      <c r="S110" s="259"/>
      <c r="T110" s="259"/>
    </row>
    <row r="111" spans="6:20" x14ac:dyDescent="0.25">
      <c r="F111" s="250"/>
      <c r="S111" s="259"/>
      <c r="T111" s="259"/>
    </row>
    <row r="112" spans="6:20" x14ac:dyDescent="0.25">
      <c r="F112" s="250"/>
      <c r="S112" s="259"/>
      <c r="T112" s="259"/>
    </row>
    <row r="113" spans="6:20" x14ac:dyDescent="0.25">
      <c r="F113" s="250"/>
      <c r="S113" s="259"/>
      <c r="T113" s="259"/>
    </row>
    <row r="114" spans="6:20" x14ac:dyDescent="0.25">
      <c r="F114" s="250"/>
      <c r="S114" s="259"/>
      <c r="T114" s="259"/>
    </row>
    <row r="115" spans="6:20" x14ac:dyDescent="0.25">
      <c r="F115" s="250"/>
      <c r="S115" s="259"/>
      <c r="T115" s="259"/>
    </row>
    <row r="116" spans="6:20" x14ac:dyDescent="0.25">
      <c r="F116" s="250"/>
      <c r="S116" s="259"/>
      <c r="T116" s="259"/>
    </row>
    <row r="117" spans="6:20" x14ac:dyDescent="0.25">
      <c r="F117" s="250"/>
      <c r="S117" s="259"/>
      <c r="T117" s="259"/>
    </row>
    <row r="118" spans="6:20" x14ac:dyDescent="0.25">
      <c r="F118" s="250"/>
      <c r="S118" s="259"/>
      <c r="T118" s="259"/>
    </row>
    <row r="119" spans="6:20" x14ac:dyDescent="0.25">
      <c r="F119" s="250"/>
      <c r="S119" s="259"/>
      <c r="T119" s="259"/>
    </row>
    <row r="120" spans="6:20" x14ac:dyDescent="0.25">
      <c r="F120" s="250"/>
      <c r="S120" s="259"/>
      <c r="T120" s="259"/>
    </row>
    <row r="121" spans="6:20" x14ac:dyDescent="0.25">
      <c r="F121" s="250"/>
      <c r="S121" s="259"/>
      <c r="T121" s="259"/>
    </row>
    <row r="122" spans="6:20" x14ac:dyDescent="0.25">
      <c r="F122" s="250"/>
    </row>
    <row r="123" spans="6:20" x14ac:dyDescent="0.25">
      <c r="F123" s="250"/>
    </row>
    <row r="124" spans="6:20" x14ac:dyDescent="0.25">
      <c r="F124" s="250"/>
    </row>
    <row r="125" spans="6:20" x14ac:dyDescent="0.25">
      <c r="F125" s="250"/>
    </row>
    <row r="126" spans="6:20" x14ac:dyDescent="0.25">
      <c r="F126" s="250"/>
    </row>
    <row r="127" spans="6:20" x14ac:dyDescent="0.25">
      <c r="F127" s="250"/>
    </row>
    <row r="128" spans="6:20" x14ac:dyDescent="0.25">
      <c r="F128" s="250"/>
    </row>
    <row r="129" spans="6:6" x14ac:dyDescent="0.25">
      <c r="F129" s="250"/>
    </row>
    <row r="130" spans="6:6" x14ac:dyDescent="0.25">
      <c r="F130" s="250"/>
    </row>
    <row r="131" spans="6:6" x14ac:dyDescent="0.25">
      <c r="F131" s="250"/>
    </row>
    <row r="132" spans="6:6" x14ac:dyDescent="0.25">
      <c r="F132" s="250"/>
    </row>
    <row r="133" spans="6:6" x14ac:dyDescent="0.25">
      <c r="F133" s="250"/>
    </row>
    <row r="134" spans="6:6" x14ac:dyDescent="0.25">
      <c r="F134" s="250"/>
    </row>
    <row r="135" spans="6:6" x14ac:dyDescent="0.25">
      <c r="F135" s="250"/>
    </row>
    <row r="136" spans="6:6" x14ac:dyDescent="0.25">
      <c r="F136" s="250"/>
    </row>
    <row r="137" spans="6:6" x14ac:dyDescent="0.25">
      <c r="F137" s="250"/>
    </row>
    <row r="138" spans="6:6" x14ac:dyDescent="0.25">
      <c r="F138" s="250"/>
    </row>
    <row r="139" spans="6:6" x14ac:dyDescent="0.25">
      <c r="F139" s="250"/>
    </row>
    <row r="140" spans="6:6" x14ac:dyDescent="0.25">
      <c r="F140" s="250"/>
    </row>
    <row r="141" spans="6:6" x14ac:dyDescent="0.25">
      <c r="F141" s="250"/>
    </row>
    <row r="142" spans="6:6" x14ac:dyDescent="0.25">
      <c r="F142" s="250"/>
    </row>
    <row r="143" spans="6:6" x14ac:dyDescent="0.25">
      <c r="F143" s="250"/>
    </row>
    <row r="144" spans="6:6" x14ac:dyDescent="0.25">
      <c r="F144" s="250"/>
    </row>
    <row r="145" spans="6:6" x14ac:dyDescent="0.25">
      <c r="F145" s="250"/>
    </row>
    <row r="146" spans="6:6" x14ac:dyDescent="0.25">
      <c r="F146" s="250"/>
    </row>
    <row r="147" spans="6:6" x14ac:dyDescent="0.25">
      <c r="F147" s="250"/>
    </row>
    <row r="148" spans="6:6" x14ac:dyDescent="0.25">
      <c r="F148" s="250"/>
    </row>
    <row r="149" spans="6:6" x14ac:dyDescent="0.25">
      <c r="F149" s="250"/>
    </row>
    <row r="150" spans="6:6" x14ac:dyDescent="0.25">
      <c r="F150" s="250"/>
    </row>
    <row r="151" spans="6:6" x14ac:dyDescent="0.25">
      <c r="F151" s="250"/>
    </row>
    <row r="152" spans="6:6" x14ac:dyDescent="0.25">
      <c r="F152" s="250"/>
    </row>
    <row r="153" spans="6:6" x14ac:dyDescent="0.25">
      <c r="F153" s="250"/>
    </row>
    <row r="154" spans="6:6" x14ac:dyDescent="0.25">
      <c r="F154" s="250"/>
    </row>
    <row r="155" spans="6:6" x14ac:dyDescent="0.25">
      <c r="F155" s="250"/>
    </row>
    <row r="156" spans="6:6" x14ac:dyDescent="0.25">
      <c r="F156" s="250"/>
    </row>
    <row r="157" spans="6:6" x14ac:dyDescent="0.25">
      <c r="F157" s="250"/>
    </row>
    <row r="158" spans="6:6" x14ac:dyDescent="0.25">
      <c r="F158" s="250"/>
    </row>
    <row r="159" spans="6:6" x14ac:dyDescent="0.25">
      <c r="F159" s="250"/>
    </row>
    <row r="160" spans="6:6" x14ac:dyDescent="0.25">
      <c r="F160" s="250"/>
    </row>
    <row r="161" spans="6:6" x14ac:dyDescent="0.25">
      <c r="F161" s="250"/>
    </row>
  </sheetData>
  <mergeCells count="32">
    <mergeCell ref="L6:M6"/>
    <mergeCell ref="N6:O6"/>
    <mergeCell ref="B47:B50"/>
    <mergeCell ref="B51:B54"/>
    <mergeCell ref="U5:U7"/>
    <mergeCell ref="P5:Q6"/>
    <mergeCell ref="T5:T7"/>
    <mergeCell ref="B5:B7"/>
    <mergeCell ref="R5:R7"/>
    <mergeCell ref="G5:G7"/>
    <mergeCell ref="F5:F7"/>
    <mergeCell ref="H5:O5"/>
    <mergeCell ref="S5:S7"/>
    <mergeCell ref="C5:C7"/>
    <mergeCell ref="E5:E7"/>
    <mergeCell ref="H6:I6"/>
    <mergeCell ref="J6:K6"/>
    <mergeCell ref="B59:B61"/>
    <mergeCell ref="B55:B58"/>
    <mergeCell ref="B62:B64"/>
    <mergeCell ref="B11:B16"/>
    <mergeCell ref="D5:D7"/>
    <mergeCell ref="A5:A7"/>
    <mergeCell ref="A34:A64"/>
    <mergeCell ref="A11:A33"/>
    <mergeCell ref="B17:B19"/>
    <mergeCell ref="B20:B24"/>
    <mergeCell ref="B25:B28"/>
    <mergeCell ref="B29:B33"/>
    <mergeCell ref="B34:B39"/>
    <mergeCell ref="B40:B42"/>
    <mergeCell ref="B43:B4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64">
      <formula1>$M$1:$AJ$1</formula1>
    </dataValidation>
  </dataValidations>
  <pageMargins left="0.23622047244094491" right="0.23622047244094491" top="0.74803149606299213" bottom="0.74803149606299213" header="0.31496062992125984" footer="0.31496062992125984"/>
  <pageSetup paperSize="5" scale="41" firstPageNumber="15" orientation="landscape" useFirstPageNumber="1" r:id="rId1"/>
  <headerFooter>
    <oddFooter>&amp;R&amp;P</oddFooter>
  </headerFooter>
  <colBreaks count="1" manualBreakCount="1">
    <brk id="21"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K25" sqref="K25"/>
    </sheetView>
  </sheetViews>
  <sheetFormatPr baseColWidth="10" defaultRowHeight="15" x14ac:dyDescent="0.25"/>
  <cols>
    <col min="1" max="1" width="40" customWidth="1"/>
    <col min="2" max="2" width="21.7109375" customWidth="1"/>
    <col min="3" max="3" width="30.5703125" customWidth="1"/>
    <col min="4" max="4" width="30.5703125" style="460"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1"/>
      <c r="C1" s="508" t="s">
        <v>1690</v>
      </c>
      <c r="D1" s="281"/>
      <c r="E1" s="281"/>
      <c r="F1" s="281"/>
      <c r="G1" s="281"/>
      <c r="H1" s="281" t="s">
        <v>476</v>
      </c>
      <c r="J1" s="281"/>
      <c r="K1" s="281"/>
      <c r="L1" s="281"/>
      <c r="M1" s="281"/>
      <c r="N1" s="281"/>
      <c r="O1" s="281"/>
      <c r="P1" s="281"/>
      <c r="Q1" s="281"/>
      <c r="R1" s="281"/>
      <c r="S1" s="281"/>
      <c r="T1" s="281"/>
      <c r="U1" s="281"/>
      <c r="V1" s="281"/>
    </row>
    <row r="2" spans="1:22" ht="18.75" x14ac:dyDescent="0.25">
      <c r="A2" s="315" t="s">
        <v>1346</v>
      </c>
      <c r="B2" s="281"/>
      <c r="C2" s="281"/>
      <c r="D2" s="281"/>
      <c r="E2" s="281"/>
      <c r="F2" s="281"/>
      <c r="G2" s="281"/>
      <c r="H2" s="281"/>
      <c r="J2" s="281"/>
      <c r="K2" s="281"/>
      <c r="L2" s="281"/>
      <c r="M2" s="281"/>
      <c r="N2" s="281"/>
      <c r="O2" s="281"/>
      <c r="P2" s="281"/>
      <c r="Q2" s="281"/>
      <c r="R2" s="281"/>
      <c r="S2" s="281"/>
      <c r="T2" s="281"/>
      <c r="U2" s="281"/>
      <c r="V2" s="281"/>
    </row>
    <row r="3" spans="1:22" x14ac:dyDescent="0.25">
      <c r="A3" s="586" t="s">
        <v>1348</v>
      </c>
      <c r="B3" s="586"/>
      <c r="C3" s="586"/>
      <c r="D3" s="586"/>
      <c r="E3" s="586"/>
      <c r="F3" s="586"/>
      <c r="G3" s="586"/>
      <c r="H3" s="586"/>
      <c r="I3" s="586"/>
      <c r="J3" s="586"/>
      <c r="K3" s="586"/>
      <c r="L3" s="586"/>
      <c r="M3" s="586"/>
      <c r="N3" s="586"/>
      <c r="O3" s="586"/>
      <c r="P3" s="586"/>
      <c r="Q3" s="586"/>
      <c r="R3" s="586"/>
      <c r="S3" s="586"/>
      <c r="T3" s="586"/>
      <c r="U3" s="586"/>
      <c r="V3" s="586"/>
    </row>
    <row r="4" spans="1:22" ht="15" customHeight="1" x14ac:dyDescent="0.25">
      <c r="A4" s="558" t="s">
        <v>96</v>
      </c>
      <c r="B4" s="557" t="s">
        <v>110</v>
      </c>
      <c r="C4" s="560" t="s">
        <v>1537</v>
      </c>
      <c r="D4" s="560" t="s">
        <v>1538</v>
      </c>
      <c r="E4" s="560" t="s">
        <v>86</v>
      </c>
      <c r="F4" s="560" t="s">
        <v>391</v>
      </c>
      <c r="G4" s="560" t="s">
        <v>87</v>
      </c>
      <c r="H4" s="563" t="s">
        <v>99</v>
      </c>
      <c r="I4" s="569"/>
      <c r="J4" s="569"/>
      <c r="K4" s="569"/>
      <c r="L4" s="569"/>
      <c r="M4" s="569"/>
      <c r="N4" s="569"/>
      <c r="O4" s="564"/>
      <c r="P4" s="565" t="s">
        <v>100</v>
      </c>
      <c r="Q4" s="566"/>
      <c r="R4" s="557" t="s">
        <v>101</v>
      </c>
      <c r="S4" s="557" t="s">
        <v>102</v>
      </c>
      <c r="T4" s="557" t="s">
        <v>109</v>
      </c>
      <c r="U4" s="557" t="s">
        <v>108</v>
      </c>
      <c r="V4" s="554" t="s">
        <v>88</v>
      </c>
    </row>
    <row r="5" spans="1:22" ht="15" customHeight="1" x14ac:dyDescent="0.25">
      <c r="A5" s="558"/>
      <c r="B5" s="558"/>
      <c r="C5" s="561"/>
      <c r="D5" s="561"/>
      <c r="E5" s="561"/>
      <c r="F5" s="561"/>
      <c r="G5" s="561"/>
      <c r="H5" s="563" t="s">
        <v>103</v>
      </c>
      <c r="I5" s="564"/>
      <c r="J5" s="563" t="s">
        <v>104</v>
      </c>
      <c r="K5" s="564"/>
      <c r="L5" s="563" t="s">
        <v>105</v>
      </c>
      <c r="M5" s="564"/>
      <c r="N5" s="563" t="s">
        <v>106</v>
      </c>
      <c r="O5" s="564"/>
      <c r="P5" s="567"/>
      <c r="Q5" s="568"/>
      <c r="R5" s="558"/>
      <c r="S5" s="558"/>
      <c r="T5" s="558"/>
      <c r="U5" s="558"/>
      <c r="V5" s="555"/>
    </row>
    <row r="6" spans="1:22" ht="25.5" x14ac:dyDescent="0.25">
      <c r="A6" s="559"/>
      <c r="B6" s="559"/>
      <c r="C6" s="562"/>
      <c r="D6" s="562"/>
      <c r="E6" s="562"/>
      <c r="F6" s="562"/>
      <c r="G6" s="562"/>
      <c r="H6" s="436" t="s">
        <v>107</v>
      </c>
      <c r="I6" s="436" t="s">
        <v>12</v>
      </c>
      <c r="J6" s="436" t="s">
        <v>107</v>
      </c>
      <c r="K6" s="436" t="s">
        <v>12</v>
      </c>
      <c r="L6" s="436" t="s">
        <v>107</v>
      </c>
      <c r="M6" s="436" t="s">
        <v>12</v>
      </c>
      <c r="N6" s="436" t="s">
        <v>107</v>
      </c>
      <c r="O6" s="436" t="s">
        <v>12</v>
      </c>
      <c r="P6" s="436" t="s">
        <v>107</v>
      </c>
      <c r="Q6" s="436" t="s">
        <v>12</v>
      </c>
      <c r="R6" s="559"/>
      <c r="S6" s="559"/>
      <c r="T6" s="559"/>
      <c r="U6" s="559"/>
      <c r="V6" s="556"/>
    </row>
    <row r="7" spans="1:22" s="362" customFormat="1" ht="15.75" x14ac:dyDescent="0.25">
      <c r="A7" s="437"/>
      <c r="B7" s="438"/>
      <c r="C7" s="439"/>
      <c r="D7" s="439"/>
      <c r="E7" s="439"/>
      <c r="F7" s="440"/>
      <c r="G7" s="439"/>
      <c r="H7" s="441"/>
      <c r="I7" s="441"/>
      <c r="J7" s="441"/>
      <c r="K7" s="441"/>
      <c r="L7" s="441"/>
      <c r="M7" s="441"/>
      <c r="N7" s="441"/>
      <c r="O7" s="441"/>
      <c r="P7" s="441"/>
      <c r="Q7" s="441"/>
      <c r="R7" s="442"/>
      <c r="S7" s="442"/>
      <c r="T7" s="442"/>
      <c r="U7" s="442"/>
      <c r="V7" s="443"/>
    </row>
    <row r="8" spans="1:22" ht="15.75" x14ac:dyDescent="0.25">
      <c r="A8" s="578" t="s">
        <v>1380</v>
      </c>
      <c r="B8" s="578" t="s">
        <v>1381</v>
      </c>
      <c r="C8" s="322"/>
      <c r="D8" s="489"/>
      <c r="E8" s="322"/>
      <c r="F8" s="361"/>
      <c r="G8" s="247"/>
      <c r="H8" s="248"/>
      <c r="I8" s="230"/>
      <c r="J8" s="248"/>
      <c r="K8" s="230"/>
      <c r="L8" s="248"/>
      <c r="M8" s="230"/>
      <c r="N8" s="248"/>
      <c r="O8" s="230"/>
      <c r="P8" s="377">
        <f t="shared" ref="P8:P20" si="0">H8+J8+L8+N8</f>
        <v>0</v>
      </c>
      <c r="Q8" s="378">
        <f t="shared" ref="Q8:Q20" si="1">I8+K8+M8+O8</f>
        <v>0</v>
      </c>
      <c r="R8" s="247"/>
      <c r="S8" s="247"/>
      <c r="T8" s="247"/>
      <c r="U8" s="247"/>
      <c r="V8" s="247"/>
    </row>
    <row r="9" spans="1:22" ht="15.75" x14ac:dyDescent="0.25">
      <c r="A9" s="579"/>
      <c r="B9" s="579"/>
      <c r="C9" s="322"/>
      <c r="D9" s="489"/>
      <c r="E9" s="322"/>
      <c r="F9" s="361"/>
      <c r="G9" s="247"/>
      <c r="H9" s="248"/>
      <c r="I9" s="230"/>
      <c r="J9" s="248"/>
      <c r="K9" s="230"/>
      <c r="L9" s="248"/>
      <c r="M9" s="230"/>
      <c r="N9" s="248"/>
      <c r="O9" s="230"/>
      <c r="P9" s="377">
        <f t="shared" si="0"/>
        <v>0</v>
      </c>
      <c r="Q9" s="378">
        <f t="shared" si="1"/>
        <v>0</v>
      </c>
      <c r="R9" s="247"/>
      <c r="S9" s="247"/>
      <c r="T9" s="247"/>
      <c r="U9" s="247"/>
      <c r="V9" s="247"/>
    </row>
    <row r="10" spans="1:22" ht="15.75" x14ac:dyDescent="0.25">
      <c r="A10" s="579"/>
      <c r="B10" s="579"/>
      <c r="C10" s="322"/>
      <c r="D10" s="489"/>
      <c r="E10" s="322"/>
      <c r="F10" s="361"/>
      <c r="G10" s="247"/>
      <c r="H10" s="248"/>
      <c r="I10" s="230"/>
      <c r="J10" s="248"/>
      <c r="K10" s="230"/>
      <c r="L10" s="248"/>
      <c r="M10" s="230"/>
      <c r="N10" s="248"/>
      <c r="O10" s="230"/>
      <c r="P10" s="377">
        <f t="shared" si="0"/>
        <v>0</v>
      </c>
      <c r="Q10" s="378">
        <f t="shared" si="1"/>
        <v>0</v>
      </c>
      <c r="R10" s="247"/>
      <c r="S10" s="247"/>
      <c r="T10" s="247"/>
      <c r="U10" s="247"/>
      <c r="V10" s="247"/>
    </row>
    <row r="11" spans="1:22" ht="15.75" x14ac:dyDescent="0.25">
      <c r="A11" s="579"/>
      <c r="B11" s="579"/>
      <c r="C11" s="322"/>
      <c r="D11" s="489"/>
      <c r="E11" s="322"/>
      <c r="F11" s="361"/>
      <c r="G11" s="247"/>
      <c r="H11" s="248"/>
      <c r="I11" s="230"/>
      <c r="J11" s="248"/>
      <c r="K11" s="230"/>
      <c r="L11" s="248"/>
      <c r="M11" s="230"/>
      <c r="N11" s="248"/>
      <c r="O11" s="230"/>
      <c r="P11" s="377">
        <f t="shared" si="0"/>
        <v>0</v>
      </c>
      <c r="Q11" s="378">
        <f t="shared" si="1"/>
        <v>0</v>
      </c>
      <c r="R11" s="247"/>
      <c r="S11" s="247"/>
      <c r="T11" s="247"/>
      <c r="U11" s="247"/>
      <c r="V11" s="247"/>
    </row>
    <row r="12" spans="1:22" ht="15.75" x14ac:dyDescent="0.25">
      <c r="A12" s="579"/>
      <c r="B12" s="579"/>
      <c r="C12" s="322"/>
      <c r="D12" s="489"/>
      <c r="E12" s="322"/>
      <c r="F12" s="361"/>
      <c r="G12" s="247"/>
      <c r="H12" s="248"/>
      <c r="I12" s="230"/>
      <c r="J12" s="248"/>
      <c r="K12" s="230"/>
      <c r="L12" s="248"/>
      <c r="M12" s="230"/>
      <c r="N12" s="248"/>
      <c r="O12" s="230"/>
      <c r="P12" s="377">
        <f t="shared" si="0"/>
        <v>0</v>
      </c>
      <c r="Q12" s="378">
        <f t="shared" si="1"/>
        <v>0</v>
      </c>
      <c r="R12" s="247"/>
      <c r="S12" s="247"/>
      <c r="T12" s="247"/>
      <c r="U12" s="247"/>
      <c r="V12" s="247"/>
    </row>
    <row r="13" spans="1:22" ht="15.75" x14ac:dyDescent="0.25">
      <c r="A13" s="579"/>
      <c r="B13" s="579"/>
      <c r="C13" s="322"/>
      <c r="D13" s="489"/>
      <c r="E13" s="322"/>
      <c r="F13" s="361"/>
      <c r="G13" s="247"/>
      <c r="H13" s="248"/>
      <c r="I13" s="230"/>
      <c r="J13" s="248"/>
      <c r="K13" s="230"/>
      <c r="L13" s="248"/>
      <c r="M13" s="230"/>
      <c r="N13" s="248"/>
      <c r="O13" s="230"/>
      <c r="P13" s="377">
        <f t="shared" si="0"/>
        <v>0</v>
      </c>
      <c r="Q13" s="378">
        <f t="shared" si="1"/>
        <v>0</v>
      </c>
      <c r="R13" s="247"/>
      <c r="S13" s="247"/>
      <c r="T13" s="247"/>
      <c r="U13" s="247"/>
      <c r="V13" s="247"/>
    </row>
    <row r="14" spans="1:22" ht="15.75" x14ac:dyDescent="0.25">
      <c r="A14" s="579"/>
      <c r="B14" s="579"/>
      <c r="C14" s="322"/>
      <c r="D14" s="489"/>
      <c r="E14" s="322"/>
      <c r="F14" s="361"/>
      <c r="G14" s="247"/>
      <c r="H14" s="248"/>
      <c r="I14" s="230"/>
      <c r="J14" s="248"/>
      <c r="K14" s="230"/>
      <c r="L14" s="248"/>
      <c r="M14" s="230"/>
      <c r="N14" s="248"/>
      <c r="O14" s="230"/>
      <c r="P14" s="377">
        <f t="shared" si="0"/>
        <v>0</v>
      </c>
      <c r="Q14" s="378">
        <f t="shared" si="1"/>
        <v>0</v>
      </c>
      <c r="R14" s="247"/>
      <c r="S14" s="247"/>
      <c r="T14" s="247"/>
      <c r="U14" s="247"/>
      <c r="V14" s="247"/>
    </row>
    <row r="15" spans="1:22" ht="15.75" x14ac:dyDescent="0.25">
      <c r="A15" s="579"/>
      <c r="B15" s="579"/>
      <c r="C15" s="322"/>
      <c r="D15" s="489"/>
      <c r="E15" s="322"/>
      <c r="F15" s="361"/>
      <c r="G15" s="247"/>
      <c r="H15" s="248"/>
      <c r="I15" s="230"/>
      <c r="J15" s="248"/>
      <c r="K15" s="230"/>
      <c r="L15" s="248"/>
      <c r="M15" s="230"/>
      <c r="N15" s="248"/>
      <c r="O15" s="230"/>
      <c r="P15" s="377">
        <f t="shared" si="0"/>
        <v>0</v>
      </c>
      <c r="Q15" s="378">
        <f t="shared" si="1"/>
        <v>0</v>
      </c>
      <c r="R15" s="247"/>
      <c r="S15" s="247"/>
      <c r="T15" s="247"/>
      <c r="U15" s="247"/>
      <c r="V15" s="247"/>
    </row>
    <row r="16" spans="1:22" ht="15.75" x14ac:dyDescent="0.25">
      <c r="A16" s="579"/>
      <c r="B16" s="579"/>
      <c r="C16" s="322"/>
      <c r="D16" s="489"/>
      <c r="E16" s="322"/>
      <c r="F16" s="361"/>
      <c r="G16" s="247"/>
      <c r="H16" s="248"/>
      <c r="I16" s="230"/>
      <c r="J16" s="248"/>
      <c r="K16" s="230"/>
      <c r="L16" s="248"/>
      <c r="M16" s="230"/>
      <c r="N16" s="248"/>
      <c r="O16" s="230"/>
      <c r="P16" s="377">
        <f t="shared" si="0"/>
        <v>0</v>
      </c>
      <c r="Q16" s="378">
        <f t="shared" si="1"/>
        <v>0</v>
      </c>
      <c r="R16" s="247"/>
      <c r="S16" s="247"/>
      <c r="T16" s="247"/>
      <c r="U16" s="247"/>
      <c r="V16" s="247"/>
    </row>
    <row r="17" spans="1:22" ht="15.75" x14ac:dyDescent="0.25">
      <c r="A17" s="579"/>
      <c r="B17" s="579"/>
      <c r="C17" s="322"/>
      <c r="D17" s="489"/>
      <c r="E17" s="322"/>
      <c r="F17" s="361"/>
      <c r="G17" s="251"/>
      <c r="H17" s="251"/>
      <c r="I17" s="267"/>
      <c r="J17" s="251"/>
      <c r="K17" s="267"/>
      <c r="L17" s="251"/>
      <c r="M17" s="267"/>
      <c r="N17" s="251"/>
      <c r="O17" s="267"/>
      <c r="P17" s="385">
        <f t="shared" si="0"/>
        <v>0</v>
      </c>
      <c r="Q17" s="386">
        <f t="shared" si="1"/>
        <v>0</v>
      </c>
      <c r="R17" s="251"/>
      <c r="S17" s="251"/>
      <c r="T17" s="251"/>
      <c r="U17" s="251"/>
      <c r="V17" s="251"/>
    </row>
    <row r="18" spans="1:22" ht="15.75" x14ac:dyDescent="0.25">
      <c r="A18" s="579"/>
      <c r="B18" s="579"/>
      <c r="C18" s="322"/>
      <c r="D18" s="489"/>
      <c r="E18" s="322"/>
      <c r="F18" s="361"/>
      <c r="G18" s="247"/>
      <c r="H18" s="247"/>
      <c r="I18" s="230"/>
      <c r="J18" s="247"/>
      <c r="K18" s="230"/>
      <c r="L18" s="247"/>
      <c r="M18" s="230"/>
      <c r="N18" s="247"/>
      <c r="O18" s="230"/>
      <c r="P18" s="377">
        <f t="shared" si="0"/>
        <v>0</v>
      </c>
      <c r="Q18" s="378">
        <f t="shared" si="1"/>
        <v>0</v>
      </c>
      <c r="R18" s="268"/>
      <c r="S18" s="268"/>
      <c r="T18" s="268"/>
      <c r="U18" s="247"/>
      <c r="V18" s="269"/>
    </row>
    <row r="19" spans="1:22" ht="15.75" x14ac:dyDescent="0.25">
      <c r="A19" s="579"/>
      <c r="B19" s="579"/>
      <c r="C19" s="322"/>
      <c r="D19" s="489"/>
      <c r="E19" s="322"/>
      <c r="F19" s="361"/>
      <c r="G19" s="251"/>
      <c r="H19" s="251"/>
      <c r="I19" s="267"/>
      <c r="J19" s="251"/>
      <c r="K19" s="267"/>
      <c r="L19" s="251"/>
      <c r="M19" s="267"/>
      <c r="N19" s="251"/>
      <c r="O19" s="267"/>
      <c r="P19" s="385">
        <f t="shared" si="0"/>
        <v>0</v>
      </c>
      <c r="Q19" s="386">
        <f t="shared" si="1"/>
        <v>0</v>
      </c>
      <c r="R19" s="251"/>
      <c r="S19" s="251"/>
      <c r="T19" s="251"/>
      <c r="U19" s="251"/>
      <c r="V19" s="251"/>
    </row>
    <row r="20" spans="1:22" ht="15.75" x14ac:dyDescent="0.25">
      <c r="A20" s="580"/>
      <c r="B20" s="580"/>
      <c r="C20" s="322"/>
      <c r="D20" s="489"/>
      <c r="E20" s="322"/>
      <c r="F20" s="361"/>
      <c r="G20" s="247"/>
      <c r="H20" s="248"/>
      <c r="I20" s="230"/>
      <c r="J20" s="248"/>
      <c r="K20" s="230"/>
      <c r="L20" s="248"/>
      <c r="M20" s="230"/>
      <c r="N20" s="247"/>
      <c r="O20" s="230"/>
      <c r="P20" s="377">
        <f t="shared" si="0"/>
        <v>0</v>
      </c>
      <c r="Q20" s="378">
        <f t="shared" si="1"/>
        <v>0</v>
      </c>
      <c r="R20" s="247"/>
      <c r="S20" s="247"/>
      <c r="T20" s="247"/>
      <c r="U20" s="247"/>
      <c r="V20" s="247"/>
    </row>
    <row r="21" spans="1:22" ht="15.75" x14ac:dyDescent="0.25">
      <c r="A21" s="289"/>
      <c r="B21" s="290"/>
      <c r="C21" s="289" t="s">
        <v>1382</v>
      </c>
      <c r="D21" s="290"/>
      <c r="E21" s="290"/>
      <c r="F21" s="290"/>
      <c r="G21" s="291"/>
      <c r="H21" s="260">
        <f t="shared" ref="H21:Q21" si="2">SUM(H8:H20)</f>
        <v>0</v>
      </c>
      <c r="I21" s="270">
        <f t="shared" si="2"/>
        <v>0</v>
      </c>
      <c r="J21" s="260">
        <f t="shared" si="2"/>
        <v>0</v>
      </c>
      <c r="K21" s="270">
        <f t="shared" si="2"/>
        <v>0</v>
      </c>
      <c r="L21" s="260">
        <f t="shared" si="2"/>
        <v>0</v>
      </c>
      <c r="M21" s="270">
        <f t="shared" si="2"/>
        <v>0</v>
      </c>
      <c r="N21" s="260">
        <f t="shared" si="2"/>
        <v>0</v>
      </c>
      <c r="O21" s="270">
        <f t="shared" si="2"/>
        <v>0</v>
      </c>
      <c r="P21" s="270">
        <f t="shared" si="2"/>
        <v>0</v>
      </c>
      <c r="Q21" s="270">
        <f t="shared" si="2"/>
        <v>0</v>
      </c>
      <c r="R21" s="261"/>
      <c r="S21" s="261"/>
      <c r="T21" s="261"/>
      <c r="U21" s="261"/>
      <c r="V21" s="261"/>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I43" sqref="I43"/>
    </sheetView>
  </sheetViews>
  <sheetFormatPr baseColWidth="10" defaultRowHeight="15" x14ac:dyDescent="0.25"/>
  <cols>
    <col min="1" max="1" width="21.7109375" customWidth="1"/>
    <col min="2" max="2" width="41.42578125" customWidth="1"/>
    <col min="3" max="3" width="27.42578125" customWidth="1"/>
    <col min="4" max="4" width="27.42578125" style="460"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0" customWidth="1"/>
    <col min="17" max="17" width="18.28515625" style="391" customWidth="1"/>
    <col min="18" max="20" width="14.140625" customWidth="1"/>
    <col min="21" max="21" width="17" customWidth="1"/>
  </cols>
  <sheetData>
    <row r="1" spans="1:33" ht="18.75" x14ac:dyDescent="0.25">
      <c r="C1" s="509" t="s">
        <v>1601</v>
      </c>
      <c r="D1" s="509" t="s">
        <v>1602</v>
      </c>
      <c r="H1" s="281" t="s">
        <v>1383</v>
      </c>
      <c r="J1" s="281"/>
      <c r="K1" s="281"/>
      <c r="M1" s="509" t="s">
        <v>1580</v>
      </c>
      <c r="N1" s="509" t="s">
        <v>1581</v>
      </c>
      <c r="O1" s="509" t="s">
        <v>1582</v>
      </c>
      <c r="P1" s="509" t="s">
        <v>1583</v>
      </c>
      <c r="Q1" s="509" t="s">
        <v>1584</v>
      </c>
      <c r="R1" s="509" t="s">
        <v>1585</v>
      </c>
      <c r="S1" s="509" t="s">
        <v>1586</v>
      </c>
      <c r="T1" s="509" t="s">
        <v>1587</v>
      </c>
      <c r="U1" s="509" t="s">
        <v>1588</v>
      </c>
      <c r="V1" s="509" t="s">
        <v>1589</v>
      </c>
      <c r="W1" s="509" t="s">
        <v>1590</v>
      </c>
      <c r="X1" s="509" t="s">
        <v>1591</v>
      </c>
      <c r="Y1" s="509" t="s">
        <v>1592</v>
      </c>
      <c r="Z1" s="509" t="s">
        <v>1593</v>
      </c>
      <c r="AA1" s="509" t="s">
        <v>1594</v>
      </c>
      <c r="AB1" s="509" t="s">
        <v>1595</v>
      </c>
      <c r="AC1" s="509" t="s">
        <v>1596</v>
      </c>
      <c r="AD1" s="509" t="s">
        <v>1597</v>
      </c>
      <c r="AE1" s="509" t="s">
        <v>1598</v>
      </c>
      <c r="AF1" s="509" t="s">
        <v>1599</v>
      </c>
      <c r="AG1" s="509" t="s">
        <v>1600</v>
      </c>
    </row>
    <row r="2" spans="1:33" ht="18.75" x14ac:dyDescent="0.25">
      <c r="A2" s="312" t="s">
        <v>1346</v>
      </c>
      <c r="H2" s="281"/>
      <c r="J2" s="281"/>
      <c r="K2" s="281"/>
      <c r="L2" s="281"/>
      <c r="M2" s="281"/>
      <c r="N2" s="281"/>
      <c r="O2" s="281"/>
      <c r="P2" s="387"/>
      <c r="Q2" s="387"/>
      <c r="R2" s="281"/>
      <c r="S2" s="281"/>
      <c r="T2" s="281"/>
      <c r="U2" s="281"/>
      <c r="V2" s="281"/>
      <c r="W2" s="281"/>
      <c r="X2" s="281"/>
      <c r="Y2" s="281"/>
      <c r="Z2" s="281"/>
      <c r="AA2" s="281"/>
    </row>
    <row r="3" spans="1:33" ht="18.75" x14ac:dyDescent="0.25">
      <c r="A3" s="313" t="s">
        <v>1391</v>
      </c>
      <c r="H3" s="281"/>
      <c r="J3" s="281"/>
      <c r="K3" s="281"/>
      <c r="L3" s="281"/>
      <c r="M3" s="281"/>
      <c r="N3" s="281"/>
      <c r="O3" s="281"/>
      <c r="P3" s="387"/>
      <c r="Q3" s="387"/>
      <c r="R3" s="281"/>
      <c r="S3" s="281"/>
      <c r="T3" s="281"/>
      <c r="U3" s="281"/>
      <c r="V3" s="281"/>
      <c r="W3" s="281"/>
      <c r="X3" s="281"/>
      <c r="Y3" s="281"/>
      <c r="Z3" s="281"/>
      <c r="AA3" s="281"/>
    </row>
    <row r="4" spans="1:33" ht="18.75" x14ac:dyDescent="0.25">
      <c r="A4" s="313" t="s">
        <v>1390</v>
      </c>
      <c r="H4" s="281"/>
      <c r="J4" s="281"/>
      <c r="K4" s="281"/>
      <c r="L4" s="281"/>
      <c r="M4" s="281"/>
      <c r="N4" s="281"/>
      <c r="O4" s="281"/>
      <c r="P4" s="387"/>
      <c r="Q4" s="387"/>
      <c r="R4" s="281"/>
      <c r="S4" s="281"/>
      <c r="T4" s="281"/>
      <c r="U4" s="281"/>
      <c r="V4" s="281"/>
      <c r="W4" s="281"/>
      <c r="X4" s="281"/>
      <c r="Y4" s="281"/>
      <c r="Z4" s="281"/>
      <c r="AA4" s="281"/>
    </row>
    <row r="5" spans="1:33" x14ac:dyDescent="0.25">
      <c r="A5" s="285" t="s">
        <v>1393</v>
      </c>
      <c r="B5" s="266"/>
      <c r="C5" s="266"/>
      <c r="D5" s="266"/>
      <c r="E5" s="266"/>
      <c r="F5" s="266"/>
      <c r="G5" s="266"/>
      <c r="H5" s="266"/>
      <c r="I5" s="266"/>
      <c r="J5" s="266"/>
      <c r="K5" s="266"/>
      <c r="L5" s="266"/>
      <c r="M5" s="266"/>
      <c r="N5" s="266"/>
      <c r="O5" s="266"/>
      <c r="P5" s="388"/>
      <c r="Q5" s="388"/>
      <c r="R5" s="266"/>
      <c r="S5" s="266"/>
      <c r="T5" s="266"/>
      <c r="U5" s="266"/>
    </row>
    <row r="6" spans="1:33" ht="15" customHeight="1" x14ac:dyDescent="0.25">
      <c r="A6" s="558" t="s">
        <v>96</v>
      </c>
      <c r="B6" s="557" t="s">
        <v>110</v>
      </c>
      <c r="C6" s="560" t="s">
        <v>1537</v>
      </c>
      <c r="D6" s="560" t="s">
        <v>1538</v>
      </c>
      <c r="E6" s="560" t="s">
        <v>86</v>
      </c>
      <c r="F6" s="560" t="s">
        <v>391</v>
      </c>
      <c r="G6" s="560" t="s">
        <v>87</v>
      </c>
      <c r="H6" s="563" t="s">
        <v>99</v>
      </c>
      <c r="I6" s="569"/>
      <c r="J6" s="569"/>
      <c r="K6" s="569"/>
      <c r="L6" s="569"/>
      <c r="M6" s="569"/>
      <c r="N6" s="569"/>
      <c r="O6" s="564"/>
      <c r="P6" s="565" t="s">
        <v>100</v>
      </c>
      <c r="Q6" s="566"/>
      <c r="R6" s="557" t="s">
        <v>102</v>
      </c>
      <c r="S6" s="557" t="s">
        <v>109</v>
      </c>
      <c r="T6" s="557" t="s">
        <v>108</v>
      </c>
      <c r="U6" s="554" t="s">
        <v>88</v>
      </c>
    </row>
    <row r="7" spans="1:33" ht="15" customHeight="1" x14ac:dyDescent="0.25">
      <c r="A7" s="558"/>
      <c r="B7" s="558"/>
      <c r="C7" s="561"/>
      <c r="D7" s="561"/>
      <c r="E7" s="561"/>
      <c r="F7" s="561"/>
      <c r="G7" s="561"/>
      <c r="H7" s="563" t="s">
        <v>103</v>
      </c>
      <c r="I7" s="564"/>
      <c r="J7" s="563" t="s">
        <v>104</v>
      </c>
      <c r="K7" s="564"/>
      <c r="L7" s="563" t="s">
        <v>105</v>
      </c>
      <c r="M7" s="564"/>
      <c r="N7" s="563" t="s">
        <v>106</v>
      </c>
      <c r="O7" s="564"/>
      <c r="P7" s="567"/>
      <c r="Q7" s="568"/>
      <c r="R7" s="558"/>
      <c r="S7" s="558"/>
      <c r="T7" s="558"/>
      <c r="U7" s="555"/>
    </row>
    <row r="8" spans="1:33" ht="25.5" x14ac:dyDescent="0.25">
      <c r="A8" s="559"/>
      <c r="B8" s="559"/>
      <c r="C8" s="562"/>
      <c r="D8" s="562"/>
      <c r="E8" s="562"/>
      <c r="F8" s="562"/>
      <c r="G8" s="562"/>
      <c r="H8" s="436" t="s">
        <v>107</v>
      </c>
      <c r="I8" s="436" t="s">
        <v>12</v>
      </c>
      <c r="J8" s="436" t="s">
        <v>107</v>
      </c>
      <c r="K8" s="436" t="s">
        <v>12</v>
      </c>
      <c r="L8" s="436" t="s">
        <v>107</v>
      </c>
      <c r="M8" s="436" t="s">
        <v>12</v>
      </c>
      <c r="N8" s="436" t="s">
        <v>107</v>
      </c>
      <c r="O8" s="436" t="s">
        <v>12</v>
      </c>
      <c r="P8" s="436" t="s">
        <v>107</v>
      </c>
      <c r="Q8" s="436" t="s">
        <v>12</v>
      </c>
      <c r="R8" s="559"/>
      <c r="S8" s="559"/>
      <c r="T8" s="559"/>
      <c r="U8" s="556"/>
    </row>
    <row r="9" spans="1:33" s="362" customFormat="1" ht="15.75" x14ac:dyDescent="0.25">
      <c r="A9" s="437"/>
      <c r="B9" s="438"/>
      <c r="C9" s="439"/>
      <c r="D9" s="439"/>
      <c r="E9" s="439"/>
      <c r="F9" s="440"/>
      <c r="G9" s="439"/>
      <c r="H9" s="441"/>
      <c r="I9" s="441"/>
      <c r="J9" s="441"/>
      <c r="K9" s="441"/>
      <c r="L9" s="441"/>
      <c r="M9" s="441"/>
      <c r="N9" s="441"/>
      <c r="O9" s="441"/>
      <c r="P9" s="441"/>
      <c r="Q9" s="441"/>
      <c r="R9" s="442"/>
      <c r="S9" s="442"/>
      <c r="T9" s="442"/>
      <c r="U9" s="443"/>
    </row>
    <row r="10" spans="1:33" ht="15.75" x14ac:dyDescent="0.25">
      <c r="A10" s="578" t="s">
        <v>1384</v>
      </c>
      <c r="B10" s="578" t="s">
        <v>1385</v>
      </c>
      <c r="C10" s="247"/>
      <c r="D10" s="247"/>
      <c r="E10" s="247"/>
      <c r="F10" s="247"/>
      <c r="G10" s="251"/>
      <c r="H10" s="251"/>
      <c r="I10" s="267"/>
      <c r="J10" s="251"/>
      <c r="K10" s="267"/>
      <c r="L10" s="251"/>
      <c r="M10" s="267"/>
      <c r="N10" s="251"/>
      <c r="O10" s="267"/>
      <c r="P10" s="385">
        <f t="shared" ref="P10:P29" si="0">H10+J10+L10+N10</f>
        <v>0</v>
      </c>
      <c r="Q10" s="386">
        <f t="shared" ref="Q10:Q29" si="1">I10+K10+M10+O10</f>
        <v>0</v>
      </c>
      <c r="R10" s="251"/>
      <c r="S10" s="251"/>
      <c r="T10" s="251"/>
      <c r="U10" s="73"/>
    </row>
    <row r="11" spans="1:33" ht="15.75" x14ac:dyDescent="0.25">
      <c r="A11" s="579"/>
      <c r="B11" s="579"/>
      <c r="C11" s="247"/>
      <c r="D11" s="247"/>
      <c r="E11" s="247"/>
      <c r="F11" s="247"/>
      <c r="G11" s="251"/>
      <c r="H11" s="251"/>
      <c r="I11" s="267"/>
      <c r="J11" s="251"/>
      <c r="K11" s="267"/>
      <c r="L11" s="251"/>
      <c r="M11" s="267"/>
      <c r="N11" s="251"/>
      <c r="O11" s="267"/>
      <c r="P11" s="385">
        <f t="shared" si="0"/>
        <v>0</v>
      </c>
      <c r="Q11" s="386">
        <f t="shared" si="1"/>
        <v>0</v>
      </c>
      <c r="R11" s="251"/>
      <c r="S11" s="251"/>
      <c r="T11" s="251"/>
      <c r="U11" s="73"/>
    </row>
    <row r="12" spans="1:33" ht="15.75" x14ac:dyDescent="0.25">
      <c r="A12" s="579"/>
      <c r="B12" s="579"/>
      <c r="C12" s="247"/>
      <c r="D12" s="247"/>
      <c r="E12" s="247"/>
      <c r="F12" s="247"/>
      <c r="G12" s="251"/>
      <c r="H12" s="251"/>
      <c r="I12" s="267"/>
      <c r="J12" s="251"/>
      <c r="K12" s="267"/>
      <c r="L12" s="251"/>
      <c r="M12" s="267"/>
      <c r="N12" s="251"/>
      <c r="O12" s="267"/>
      <c r="P12" s="385">
        <f t="shared" si="0"/>
        <v>0</v>
      </c>
      <c r="Q12" s="386">
        <f t="shared" si="1"/>
        <v>0</v>
      </c>
      <c r="R12" s="251"/>
      <c r="S12" s="251"/>
      <c r="T12" s="251"/>
      <c r="U12" s="73"/>
    </row>
    <row r="13" spans="1:33" ht="15.75" x14ac:dyDescent="0.25">
      <c r="A13" s="579"/>
      <c r="B13" s="579"/>
      <c r="C13" s="247"/>
      <c r="D13" s="247"/>
      <c r="E13" s="247"/>
      <c r="F13" s="247"/>
      <c r="G13" s="251"/>
      <c r="H13" s="251"/>
      <c r="I13" s="267"/>
      <c r="J13" s="251"/>
      <c r="K13" s="267"/>
      <c r="L13" s="251"/>
      <c r="M13" s="267"/>
      <c r="N13" s="251"/>
      <c r="O13" s="267"/>
      <c r="P13" s="385">
        <f t="shared" si="0"/>
        <v>0</v>
      </c>
      <c r="Q13" s="386">
        <f t="shared" si="1"/>
        <v>0</v>
      </c>
      <c r="R13" s="251"/>
      <c r="S13" s="251"/>
      <c r="T13" s="251"/>
      <c r="U13" s="73"/>
    </row>
    <row r="14" spans="1:33" ht="15.75" x14ac:dyDescent="0.25">
      <c r="A14" s="579"/>
      <c r="B14" s="579"/>
      <c r="C14" s="247"/>
      <c r="D14" s="247"/>
      <c r="E14" s="247"/>
      <c r="F14" s="247"/>
      <c r="G14" s="251"/>
      <c r="H14" s="251"/>
      <c r="I14" s="267"/>
      <c r="J14" s="251"/>
      <c r="K14" s="267"/>
      <c r="L14" s="251"/>
      <c r="M14" s="267"/>
      <c r="N14" s="251"/>
      <c r="O14" s="267"/>
      <c r="P14" s="385">
        <f t="shared" si="0"/>
        <v>0</v>
      </c>
      <c r="Q14" s="386">
        <f t="shared" si="1"/>
        <v>0</v>
      </c>
      <c r="R14" s="251"/>
      <c r="S14" s="251"/>
      <c r="T14" s="251"/>
      <c r="U14" s="73"/>
    </row>
    <row r="15" spans="1:33" ht="15.75" x14ac:dyDescent="0.25">
      <c r="A15" s="579"/>
      <c r="B15" s="580"/>
      <c r="C15" s="247"/>
      <c r="D15" s="247"/>
      <c r="E15" s="247"/>
      <c r="F15" s="247"/>
      <c r="G15" s="251"/>
      <c r="H15" s="251"/>
      <c r="I15" s="267"/>
      <c r="J15" s="251"/>
      <c r="K15" s="267"/>
      <c r="L15" s="251"/>
      <c r="M15" s="267"/>
      <c r="N15" s="251"/>
      <c r="O15" s="267"/>
      <c r="P15" s="385">
        <f t="shared" si="0"/>
        <v>0</v>
      </c>
      <c r="Q15" s="386">
        <f t="shared" si="1"/>
        <v>0</v>
      </c>
      <c r="R15" s="251"/>
      <c r="S15" s="251"/>
      <c r="T15" s="251"/>
      <c r="U15" s="73"/>
    </row>
    <row r="16" spans="1:33" ht="15.75" x14ac:dyDescent="0.25">
      <c r="A16" s="579"/>
      <c r="B16" s="578" t="s">
        <v>1387</v>
      </c>
      <c r="C16" s="247"/>
      <c r="D16" s="247"/>
      <c r="E16" s="247"/>
      <c r="F16" s="247"/>
      <c r="G16" s="251"/>
      <c r="H16" s="251"/>
      <c r="I16" s="267"/>
      <c r="J16" s="251"/>
      <c r="K16" s="267"/>
      <c r="L16" s="251"/>
      <c r="M16" s="267"/>
      <c r="N16" s="251"/>
      <c r="O16" s="267"/>
      <c r="P16" s="385">
        <f t="shared" si="0"/>
        <v>0</v>
      </c>
      <c r="Q16" s="386">
        <f t="shared" si="1"/>
        <v>0</v>
      </c>
      <c r="R16" s="251"/>
      <c r="S16" s="251"/>
      <c r="T16" s="251"/>
      <c r="U16" s="73"/>
    </row>
    <row r="17" spans="1:21" ht="15.75" x14ac:dyDescent="0.25">
      <c r="A17" s="579"/>
      <c r="B17" s="579"/>
      <c r="C17" s="247"/>
      <c r="D17" s="247"/>
      <c r="E17" s="247"/>
      <c r="F17" s="247"/>
      <c r="G17" s="251"/>
      <c r="H17" s="251"/>
      <c r="I17" s="267"/>
      <c r="J17" s="251"/>
      <c r="K17" s="267"/>
      <c r="L17" s="251"/>
      <c r="M17" s="267"/>
      <c r="N17" s="251"/>
      <c r="O17" s="267"/>
      <c r="P17" s="385">
        <f t="shared" si="0"/>
        <v>0</v>
      </c>
      <c r="Q17" s="386">
        <f t="shared" si="1"/>
        <v>0</v>
      </c>
      <c r="R17" s="251"/>
      <c r="S17" s="251"/>
      <c r="T17" s="251"/>
      <c r="U17" s="73"/>
    </row>
    <row r="18" spans="1:21" ht="15.75" x14ac:dyDescent="0.25">
      <c r="A18" s="579"/>
      <c r="B18" s="579"/>
      <c r="C18" s="247"/>
      <c r="D18" s="247"/>
      <c r="E18" s="247"/>
      <c r="F18" s="247"/>
      <c r="G18" s="251"/>
      <c r="H18" s="251"/>
      <c r="I18" s="267"/>
      <c r="J18" s="251"/>
      <c r="K18" s="267"/>
      <c r="L18" s="251"/>
      <c r="M18" s="267"/>
      <c r="N18" s="251"/>
      <c r="O18" s="267"/>
      <c r="P18" s="385">
        <f t="shared" si="0"/>
        <v>0</v>
      </c>
      <c r="Q18" s="386">
        <f t="shared" si="1"/>
        <v>0</v>
      </c>
      <c r="R18" s="251"/>
      <c r="S18" s="251"/>
      <c r="T18" s="251"/>
      <c r="U18" s="73"/>
    </row>
    <row r="19" spans="1:21" ht="15.75" x14ac:dyDescent="0.25">
      <c r="A19" s="579"/>
      <c r="B19" s="579"/>
      <c r="C19" s="247"/>
      <c r="D19" s="247"/>
      <c r="E19" s="247"/>
      <c r="F19" s="247"/>
      <c r="G19" s="251"/>
      <c r="H19" s="251"/>
      <c r="I19" s="267"/>
      <c r="J19" s="251"/>
      <c r="K19" s="267"/>
      <c r="L19" s="251"/>
      <c r="M19" s="267"/>
      <c r="N19" s="251"/>
      <c r="O19" s="267"/>
      <c r="P19" s="385">
        <f t="shared" si="0"/>
        <v>0</v>
      </c>
      <c r="Q19" s="386">
        <f t="shared" si="1"/>
        <v>0</v>
      </c>
      <c r="R19" s="251"/>
      <c r="S19" s="251"/>
      <c r="T19" s="251"/>
      <c r="U19" s="73"/>
    </row>
    <row r="20" spans="1:21" ht="15.75" x14ac:dyDescent="0.25">
      <c r="A20" s="579"/>
      <c r="B20" s="580"/>
      <c r="C20" s="247"/>
      <c r="D20" s="247"/>
      <c r="E20" s="247"/>
      <c r="F20" s="247"/>
      <c r="G20" s="247"/>
      <c r="H20" s="247"/>
      <c r="I20" s="230"/>
      <c r="J20" s="247"/>
      <c r="K20" s="230"/>
      <c r="L20" s="247"/>
      <c r="M20" s="230"/>
      <c r="N20" s="247"/>
      <c r="O20" s="230"/>
      <c r="P20" s="377">
        <f t="shared" si="0"/>
        <v>0</v>
      </c>
      <c r="Q20" s="378">
        <f t="shared" si="1"/>
        <v>0</v>
      </c>
      <c r="R20" s="247"/>
      <c r="S20" s="247"/>
      <c r="T20" s="247"/>
      <c r="U20" s="323"/>
    </row>
    <row r="21" spans="1:21" ht="15.75" x14ac:dyDescent="0.25">
      <c r="A21" s="579"/>
      <c r="B21" s="578" t="s">
        <v>1388</v>
      </c>
      <c r="C21" s="247"/>
      <c r="D21" s="247"/>
      <c r="E21" s="247"/>
      <c r="F21" s="247"/>
      <c r="G21" s="251"/>
      <c r="H21" s="248"/>
      <c r="I21" s="349"/>
      <c r="J21" s="248"/>
      <c r="K21" s="349"/>
      <c r="L21" s="248"/>
      <c r="M21" s="230"/>
      <c r="N21" s="247"/>
      <c r="O21" s="230"/>
      <c r="P21" s="377">
        <f t="shared" si="0"/>
        <v>0</v>
      </c>
      <c r="Q21" s="389">
        <f t="shared" si="1"/>
        <v>0</v>
      </c>
      <c r="R21" s="247"/>
      <c r="S21" s="247"/>
      <c r="T21" s="247"/>
      <c r="U21" s="247"/>
    </row>
    <row r="22" spans="1:21" ht="15.75" x14ac:dyDescent="0.25">
      <c r="A22" s="579"/>
      <c r="B22" s="579"/>
      <c r="C22" s="247"/>
      <c r="D22" s="247"/>
      <c r="E22" s="247"/>
      <c r="F22" s="247"/>
      <c r="G22" s="251"/>
      <c r="H22" s="248"/>
      <c r="I22" s="349"/>
      <c r="J22" s="248"/>
      <c r="K22" s="349"/>
      <c r="L22" s="248"/>
      <c r="M22" s="230"/>
      <c r="N22" s="247"/>
      <c r="O22" s="230"/>
      <c r="P22" s="377">
        <f t="shared" si="0"/>
        <v>0</v>
      </c>
      <c r="Q22" s="389">
        <f t="shared" si="1"/>
        <v>0</v>
      </c>
      <c r="R22" s="247"/>
      <c r="S22" s="247"/>
      <c r="T22" s="247"/>
      <c r="U22" s="247"/>
    </row>
    <row r="23" spans="1:21" ht="15.75" x14ac:dyDescent="0.25">
      <c r="A23" s="579"/>
      <c r="B23" s="579"/>
      <c r="C23" s="247"/>
      <c r="D23" s="247"/>
      <c r="E23" s="247"/>
      <c r="F23" s="247"/>
      <c r="G23" s="251"/>
      <c r="H23" s="248"/>
      <c r="I23" s="349"/>
      <c r="J23" s="248"/>
      <c r="K23" s="349"/>
      <c r="L23" s="248"/>
      <c r="M23" s="230"/>
      <c r="N23" s="247"/>
      <c r="O23" s="230"/>
      <c r="P23" s="377">
        <f t="shared" si="0"/>
        <v>0</v>
      </c>
      <c r="Q23" s="389">
        <f t="shared" si="1"/>
        <v>0</v>
      </c>
      <c r="R23" s="247"/>
      <c r="S23" s="247"/>
      <c r="T23" s="247"/>
      <c r="U23" s="247"/>
    </row>
    <row r="24" spans="1:21" ht="15.75" x14ac:dyDescent="0.25">
      <c r="A24" s="579"/>
      <c r="B24" s="580"/>
      <c r="C24" s="247"/>
      <c r="D24" s="247"/>
      <c r="E24" s="247"/>
      <c r="F24" s="247"/>
      <c r="G24" s="251"/>
      <c r="H24" s="248"/>
      <c r="I24" s="349"/>
      <c r="J24" s="248"/>
      <c r="K24" s="349"/>
      <c r="L24" s="248"/>
      <c r="M24" s="230"/>
      <c r="N24" s="247"/>
      <c r="O24" s="230"/>
      <c r="P24" s="377">
        <f t="shared" si="0"/>
        <v>0</v>
      </c>
      <c r="Q24" s="389">
        <f t="shared" si="1"/>
        <v>0</v>
      </c>
      <c r="R24" s="247"/>
      <c r="S24" s="247"/>
      <c r="T24" s="247"/>
      <c r="U24" s="247"/>
    </row>
    <row r="25" spans="1:21" ht="15.75" x14ac:dyDescent="0.25">
      <c r="A25" s="579"/>
      <c r="B25" s="581" t="s">
        <v>1389</v>
      </c>
      <c r="C25" s="247"/>
      <c r="D25" s="247"/>
      <c r="E25" s="247"/>
      <c r="F25" s="247"/>
      <c r="G25" s="251"/>
      <c r="H25" s="248"/>
      <c r="I25" s="349"/>
      <c r="J25" s="248"/>
      <c r="K25" s="349"/>
      <c r="L25" s="248"/>
      <c r="M25" s="230"/>
      <c r="N25" s="247"/>
      <c r="O25" s="230"/>
      <c r="P25" s="377">
        <f t="shared" si="0"/>
        <v>0</v>
      </c>
      <c r="Q25" s="389">
        <f t="shared" si="1"/>
        <v>0</v>
      </c>
      <c r="R25" s="247"/>
      <c r="S25" s="247"/>
      <c r="T25" s="247"/>
      <c r="U25" s="247"/>
    </row>
    <row r="26" spans="1:21" ht="15.75" customHeight="1" x14ac:dyDescent="0.25">
      <c r="A26" s="579"/>
      <c r="B26" s="581"/>
      <c r="C26" s="247"/>
      <c r="D26" s="247"/>
      <c r="E26" s="247"/>
      <c r="F26" s="247"/>
      <c r="G26" s="251"/>
      <c r="H26" s="248"/>
      <c r="I26" s="349"/>
      <c r="J26" s="248"/>
      <c r="K26" s="349"/>
      <c r="L26" s="248"/>
      <c r="M26" s="230"/>
      <c r="N26" s="247"/>
      <c r="O26" s="230"/>
      <c r="P26" s="377">
        <f t="shared" si="0"/>
        <v>0</v>
      </c>
      <c r="Q26" s="389">
        <f t="shared" si="1"/>
        <v>0</v>
      </c>
      <c r="R26" s="247"/>
      <c r="S26" s="247"/>
      <c r="T26" s="247"/>
      <c r="U26" s="247"/>
    </row>
    <row r="27" spans="1:21" ht="15.75" x14ac:dyDescent="0.25">
      <c r="A27" s="579"/>
      <c r="B27" s="581"/>
      <c r="C27" s="247"/>
      <c r="D27" s="247"/>
      <c r="E27" s="247"/>
      <c r="F27" s="247"/>
      <c r="G27" s="251"/>
      <c r="H27" s="248"/>
      <c r="I27" s="349"/>
      <c r="J27" s="248"/>
      <c r="K27" s="349"/>
      <c r="L27" s="248"/>
      <c r="M27" s="230"/>
      <c r="N27" s="247"/>
      <c r="O27" s="230"/>
      <c r="P27" s="377">
        <f t="shared" si="0"/>
        <v>0</v>
      </c>
      <c r="Q27" s="389">
        <f t="shared" si="1"/>
        <v>0</v>
      </c>
      <c r="R27" s="247"/>
      <c r="S27" s="247"/>
      <c r="T27" s="247"/>
      <c r="U27" s="247"/>
    </row>
    <row r="28" spans="1:21" ht="15.75" x14ac:dyDescent="0.25">
      <c r="A28" s="579"/>
      <c r="B28" s="581"/>
      <c r="C28" s="247"/>
      <c r="D28" s="247"/>
      <c r="E28" s="247"/>
      <c r="F28" s="247"/>
      <c r="G28" s="247"/>
      <c r="H28" s="247"/>
      <c r="I28" s="230"/>
      <c r="J28" s="247"/>
      <c r="K28" s="230"/>
      <c r="L28" s="247"/>
      <c r="M28" s="230"/>
      <c r="N28" s="247"/>
      <c r="O28" s="230"/>
      <c r="P28" s="377">
        <f t="shared" si="0"/>
        <v>0</v>
      </c>
      <c r="Q28" s="378">
        <f t="shared" si="1"/>
        <v>0</v>
      </c>
      <c r="R28" s="247"/>
      <c r="S28" s="247"/>
      <c r="T28" s="247"/>
      <c r="U28" s="247"/>
    </row>
    <row r="29" spans="1:21" ht="15.75" x14ac:dyDescent="0.25">
      <c r="A29" s="580"/>
      <c r="B29" s="581"/>
      <c r="C29" s="247"/>
      <c r="D29" s="247"/>
      <c r="E29" s="247"/>
      <c r="F29" s="247"/>
      <c r="G29" s="247"/>
      <c r="H29" s="247"/>
      <c r="I29" s="230"/>
      <c r="J29" s="247"/>
      <c r="K29" s="230"/>
      <c r="L29" s="247"/>
      <c r="M29" s="230"/>
      <c r="N29" s="247"/>
      <c r="O29" s="230"/>
      <c r="P29" s="377">
        <f t="shared" si="0"/>
        <v>0</v>
      </c>
      <c r="Q29" s="378">
        <f t="shared" si="1"/>
        <v>0</v>
      </c>
      <c r="R29" s="247"/>
      <c r="S29" s="247"/>
      <c r="T29" s="247"/>
      <c r="U29" s="247"/>
    </row>
    <row r="30" spans="1:21" ht="15.75" x14ac:dyDescent="0.25">
      <c r="A30" s="587" t="s">
        <v>477</v>
      </c>
      <c r="B30" s="588"/>
      <c r="C30" s="588"/>
      <c r="D30" s="588"/>
      <c r="E30" s="588"/>
      <c r="F30" s="588"/>
      <c r="G30" s="588"/>
      <c r="H30" s="588"/>
      <c r="I30" s="588"/>
      <c r="J30" s="588"/>
      <c r="K30" s="588"/>
      <c r="L30" s="588"/>
      <c r="M30" s="588"/>
      <c r="N30" s="588"/>
      <c r="O30" s="588"/>
      <c r="P30" s="588"/>
      <c r="Q30" s="588"/>
      <c r="R30" s="588"/>
      <c r="S30" s="588"/>
      <c r="T30" s="588"/>
      <c r="U30" s="589"/>
    </row>
    <row r="31" spans="1:21" ht="15.75" customHeight="1" x14ac:dyDescent="0.25">
      <c r="A31" s="578" t="s">
        <v>1394</v>
      </c>
      <c r="B31" s="581" t="s">
        <v>1395</v>
      </c>
      <c r="C31" s="247"/>
      <c r="D31" s="247"/>
      <c r="E31" s="247"/>
      <c r="F31" s="247"/>
      <c r="G31" s="251"/>
      <c r="H31" s="247"/>
      <c r="I31" s="230"/>
      <c r="J31" s="247"/>
      <c r="K31" s="230"/>
      <c r="L31" s="247"/>
      <c r="M31" s="230"/>
      <c r="N31" s="247"/>
      <c r="O31" s="230"/>
      <c r="P31" s="377">
        <f t="shared" ref="P31:P42" si="2">H31+J31+L31+N31</f>
        <v>0</v>
      </c>
      <c r="Q31" s="378">
        <f t="shared" ref="Q31:Q42" si="3">I31+K31+M31+O31</f>
        <v>0</v>
      </c>
      <c r="R31" s="247"/>
      <c r="S31" s="247"/>
      <c r="T31" s="247"/>
      <c r="U31" s="269"/>
    </row>
    <row r="32" spans="1:21" ht="15.75" x14ac:dyDescent="0.25">
      <c r="A32" s="579"/>
      <c r="B32" s="581"/>
      <c r="C32" s="247"/>
      <c r="D32" s="247"/>
      <c r="E32" s="247"/>
      <c r="F32" s="247"/>
      <c r="G32" s="251"/>
      <c r="H32" s="247"/>
      <c r="I32" s="230"/>
      <c r="J32" s="247"/>
      <c r="K32" s="230"/>
      <c r="L32" s="247"/>
      <c r="M32" s="230"/>
      <c r="N32" s="247"/>
      <c r="O32" s="230"/>
      <c r="P32" s="377">
        <f t="shared" si="2"/>
        <v>0</v>
      </c>
      <c r="Q32" s="378">
        <f t="shared" si="3"/>
        <v>0</v>
      </c>
      <c r="R32" s="247"/>
      <c r="S32" s="247"/>
      <c r="T32" s="247"/>
      <c r="U32" s="269"/>
    </row>
    <row r="33" spans="1:21" ht="15.75" x14ac:dyDescent="0.25">
      <c r="A33" s="579"/>
      <c r="B33" s="581"/>
      <c r="C33" s="247"/>
      <c r="D33" s="247"/>
      <c r="E33" s="247"/>
      <c r="F33" s="247"/>
      <c r="G33" s="251"/>
      <c r="H33" s="247"/>
      <c r="I33" s="230"/>
      <c r="J33" s="247"/>
      <c r="K33" s="230"/>
      <c r="L33" s="247"/>
      <c r="M33" s="230"/>
      <c r="N33" s="247"/>
      <c r="O33" s="230"/>
      <c r="P33" s="377">
        <f t="shared" si="2"/>
        <v>0</v>
      </c>
      <c r="Q33" s="378">
        <f t="shared" si="3"/>
        <v>0</v>
      </c>
      <c r="R33" s="247"/>
      <c r="S33" s="247"/>
      <c r="T33" s="247"/>
      <c r="U33" s="269"/>
    </row>
    <row r="34" spans="1:21" ht="15.75" x14ac:dyDescent="0.25">
      <c r="A34" s="579"/>
      <c r="B34" s="581"/>
      <c r="C34" s="247"/>
      <c r="D34" s="247"/>
      <c r="E34" s="247"/>
      <c r="F34" s="247"/>
      <c r="G34" s="251"/>
      <c r="H34" s="247"/>
      <c r="I34" s="230"/>
      <c r="J34" s="247"/>
      <c r="K34" s="230"/>
      <c r="L34" s="247"/>
      <c r="M34" s="230"/>
      <c r="N34" s="247"/>
      <c r="O34" s="230"/>
      <c r="P34" s="377">
        <f t="shared" si="2"/>
        <v>0</v>
      </c>
      <c r="Q34" s="378">
        <f t="shared" si="3"/>
        <v>0</v>
      </c>
      <c r="R34" s="247"/>
      <c r="S34" s="247"/>
      <c r="T34" s="247"/>
      <c r="U34" s="269"/>
    </row>
    <row r="35" spans="1:21" ht="15.75" x14ac:dyDescent="0.25">
      <c r="A35" s="579"/>
      <c r="B35" s="581"/>
      <c r="C35" s="247"/>
      <c r="D35" s="247"/>
      <c r="E35" s="247"/>
      <c r="F35" s="247"/>
      <c r="G35" s="251"/>
      <c r="H35" s="247"/>
      <c r="I35" s="230"/>
      <c r="J35" s="247"/>
      <c r="K35" s="230"/>
      <c r="L35" s="247"/>
      <c r="M35" s="230"/>
      <c r="N35" s="247"/>
      <c r="O35" s="230"/>
      <c r="P35" s="377">
        <f t="shared" si="2"/>
        <v>0</v>
      </c>
      <c r="Q35" s="378">
        <f t="shared" si="3"/>
        <v>0</v>
      </c>
      <c r="R35" s="247"/>
      <c r="S35" s="247"/>
      <c r="T35" s="247"/>
      <c r="U35" s="269"/>
    </row>
    <row r="36" spans="1:21" ht="15.75" x14ac:dyDescent="0.25">
      <c r="A36" s="580"/>
      <c r="B36" s="581"/>
      <c r="C36" s="247"/>
      <c r="D36" s="247"/>
      <c r="E36" s="247"/>
      <c r="F36" s="247"/>
      <c r="G36" s="251"/>
      <c r="H36" s="247"/>
      <c r="I36" s="230"/>
      <c r="J36" s="247"/>
      <c r="K36" s="230"/>
      <c r="L36" s="247"/>
      <c r="M36" s="230"/>
      <c r="N36" s="247"/>
      <c r="O36" s="230"/>
      <c r="P36" s="377">
        <f t="shared" si="2"/>
        <v>0</v>
      </c>
      <c r="Q36" s="378">
        <f t="shared" si="3"/>
        <v>0</v>
      </c>
      <c r="R36" s="247"/>
      <c r="S36" s="247"/>
      <c r="T36" s="247"/>
      <c r="U36" s="269"/>
    </row>
    <row r="37" spans="1:21" ht="15.75" x14ac:dyDescent="0.25">
      <c r="A37" s="581" t="s">
        <v>1392</v>
      </c>
      <c r="B37" s="581" t="s">
        <v>1396</v>
      </c>
      <c r="C37" s="247"/>
      <c r="D37" s="247"/>
      <c r="E37" s="247"/>
      <c r="F37" s="247"/>
      <c r="G37" s="247"/>
      <c r="H37" s="247"/>
      <c r="I37" s="230"/>
      <c r="J37" s="247"/>
      <c r="K37" s="230"/>
      <c r="L37" s="248"/>
      <c r="M37" s="230"/>
      <c r="N37" s="247"/>
      <c r="O37" s="230"/>
      <c r="P37" s="379">
        <f t="shared" si="2"/>
        <v>0</v>
      </c>
      <c r="Q37" s="378">
        <f t="shared" si="3"/>
        <v>0</v>
      </c>
      <c r="R37" s="247"/>
      <c r="S37" s="247"/>
      <c r="T37" s="247"/>
      <c r="U37" s="323"/>
    </row>
    <row r="38" spans="1:21" ht="15.75" x14ac:dyDescent="0.25">
      <c r="A38" s="581"/>
      <c r="B38" s="581"/>
      <c r="C38" s="247"/>
      <c r="D38" s="247"/>
      <c r="E38" s="247"/>
      <c r="F38" s="247"/>
      <c r="G38" s="247"/>
      <c r="H38" s="247"/>
      <c r="I38" s="230"/>
      <c r="J38" s="247"/>
      <c r="K38" s="230"/>
      <c r="L38" s="248"/>
      <c r="M38" s="230"/>
      <c r="N38" s="247"/>
      <c r="O38" s="230"/>
      <c r="P38" s="379">
        <f t="shared" si="2"/>
        <v>0</v>
      </c>
      <c r="Q38" s="378">
        <f t="shared" si="3"/>
        <v>0</v>
      </c>
      <c r="R38" s="247"/>
      <c r="S38" s="247"/>
      <c r="T38" s="247"/>
      <c r="U38" s="323"/>
    </row>
    <row r="39" spans="1:21" ht="15.75" x14ac:dyDescent="0.25">
      <c r="A39" s="581"/>
      <c r="B39" s="581"/>
      <c r="C39" s="247"/>
      <c r="D39" s="247"/>
      <c r="E39" s="247"/>
      <c r="F39" s="247"/>
      <c r="G39" s="247"/>
      <c r="H39" s="247"/>
      <c r="I39" s="230"/>
      <c r="J39" s="247"/>
      <c r="K39" s="230"/>
      <c r="L39" s="248"/>
      <c r="M39" s="230"/>
      <c r="N39" s="247"/>
      <c r="O39" s="230"/>
      <c r="P39" s="379">
        <f t="shared" si="2"/>
        <v>0</v>
      </c>
      <c r="Q39" s="378">
        <f t="shared" si="3"/>
        <v>0</v>
      </c>
      <c r="R39" s="247"/>
      <c r="S39" s="247"/>
      <c r="T39" s="247"/>
      <c r="U39" s="323"/>
    </row>
    <row r="40" spans="1:21" ht="15.75" x14ac:dyDescent="0.25">
      <c r="A40" s="581"/>
      <c r="B40" s="581"/>
      <c r="C40" s="247"/>
      <c r="D40" s="247"/>
      <c r="E40" s="247"/>
      <c r="F40" s="247"/>
      <c r="G40" s="247"/>
      <c r="H40" s="247"/>
      <c r="I40" s="230"/>
      <c r="J40" s="247"/>
      <c r="K40" s="230"/>
      <c r="L40" s="248"/>
      <c r="M40" s="230"/>
      <c r="N40" s="247"/>
      <c r="O40" s="230"/>
      <c r="P40" s="379">
        <f t="shared" si="2"/>
        <v>0</v>
      </c>
      <c r="Q40" s="378">
        <f t="shared" si="3"/>
        <v>0</v>
      </c>
      <c r="R40" s="247"/>
      <c r="S40" s="247"/>
      <c r="T40" s="247"/>
      <c r="U40" s="323"/>
    </row>
    <row r="41" spans="1:21" ht="15.75" x14ac:dyDescent="0.25">
      <c r="A41" s="581"/>
      <c r="B41" s="581"/>
      <c r="C41" s="247"/>
      <c r="D41" s="247"/>
      <c r="E41" s="247"/>
      <c r="F41" s="247"/>
      <c r="G41" s="247"/>
      <c r="H41" s="247"/>
      <c r="I41" s="230"/>
      <c r="J41" s="247"/>
      <c r="K41" s="230"/>
      <c r="L41" s="248"/>
      <c r="M41" s="230"/>
      <c r="N41" s="247"/>
      <c r="O41" s="230"/>
      <c r="P41" s="379">
        <f t="shared" si="2"/>
        <v>0</v>
      </c>
      <c r="Q41" s="378">
        <f t="shared" si="3"/>
        <v>0</v>
      </c>
      <c r="R41" s="247"/>
      <c r="S41" s="247"/>
      <c r="T41" s="247"/>
      <c r="U41" s="323"/>
    </row>
    <row r="42" spans="1:21" ht="15.75" x14ac:dyDescent="0.25">
      <c r="A42" s="581"/>
      <c r="B42" s="581"/>
      <c r="C42" s="247"/>
      <c r="D42" s="247"/>
      <c r="E42" s="247"/>
      <c r="F42" s="247"/>
      <c r="G42" s="247"/>
      <c r="H42" s="247"/>
      <c r="I42" s="230"/>
      <c r="J42" s="247"/>
      <c r="K42" s="230"/>
      <c r="L42" s="247"/>
      <c r="M42" s="230"/>
      <c r="N42" s="248"/>
      <c r="O42" s="230"/>
      <c r="P42" s="379">
        <f t="shared" si="2"/>
        <v>0</v>
      </c>
      <c r="Q42" s="378">
        <f t="shared" si="3"/>
        <v>0</v>
      </c>
      <c r="R42" s="247"/>
      <c r="S42" s="247"/>
      <c r="T42" s="247"/>
      <c r="U42" s="323"/>
    </row>
    <row r="43" spans="1:21" ht="15.75" x14ac:dyDescent="0.25">
      <c r="A43" s="289"/>
      <c r="B43" s="290"/>
      <c r="C43" s="290"/>
      <c r="D43" s="290"/>
      <c r="E43" s="289" t="s">
        <v>1386</v>
      </c>
      <c r="F43" s="290"/>
      <c r="G43" s="291"/>
      <c r="H43" s="271">
        <f t="shared" ref="H43:Q43" si="4">SUM(H10:H42)</f>
        <v>0</v>
      </c>
      <c r="I43" s="272">
        <f t="shared" si="4"/>
        <v>0</v>
      </c>
      <c r="J43" s="271">
        <f t="shared" si="4"/>
        <v>0</v>
      </c>
      <c r="K43" s="272">
        <f t="shared" si="4"/>
        <v>0</v>
      </c>
      <c r="L43" s="271">
        <f t="shared" si="4"/>
        <v>0</v>
      </c>
      <c r="M43" s="272">
        <f t="shared" si="4"/>
        <v>0</v>
      </c>
      <c r="N43" s="271">
        <f t="shared" si="4"/>
        <v>0</v>
      </c>
      <c r="O43" s="272">
        <f t="shared" si="4"/>
        <v>0</v>
      </c>
      <c r="P43" s="272">
        <f t="shared" si="4"/>
        <v>0</v>
      </c>
      <c r="Q43" s="272">
        <f t="shared" si="4"/>
        <v>0</v>
      </c>
      <c r="R43" s="261"/>
      <c r="S43" s="261"/>
      <c r="T43" s="261"/>
      <c r="U43" s="261"/>
    </row>
    <row r="45" spans="1:21" x14ac:dyDescent="0.25">
      <c r="I45"/>
      <c r="K45"/>
      <c r="M45"/>
      <c r="O45"/>
      <c r="Q45" s="390"/>
    </row>
    <row r="46" spans="1:21" x14ac:dyDescent="0.25">
      <c r="I46"/>
      <c r="K46"/>
      <c r="M46"/>
      <c r="O46"/>
      <c r="Q46" s="390"/>
    </row>
    <row r="47" spans="1:21" x14ac:dyDescent="0.25">
      <c r="I47"/>
      <c r="K47"/>
      <c r="M47"/>
      <c r="O47"/>
      <c r="Q47" s="390"/>
    </row>
    <row r="48" spans="1:21" x14ac:dyDescent="0.25">
      <c r="I48"/>
      <c r="K48"/>
      <c r="M48"/>
      <c r="O48"/>
      <c r="Q48" s="390"/>
    </row>
    <row r="49" spans="3:17" x14ac:dyDescent="0.25">
      <c r="C49" s="460"/>
      <c r="I49"/>
      <c r="K49"/>
      <c r="M49"/>
      <c r="O49"/>
      <c r="Q49" s="390"/>
    </row>
    <row r="50" spans="3:17" x14ac:dyDescent="0.25">
      <c r="C50" s="460"/>
      <c r="I50"/>
      <c r="K50"/>
      <c r="M50"/>
      <c r="O50"/>
      <c r="Q50" s="390"/>
    </row>
    <row r="51" spans="3:17" x14ac:dyDescent="0.25">
      <c r="C51" s="460"/>
      <c r="I51"/>
      <c r="K51"/>
      <c r="M51"/>
      <c r="O51"/>
      <c r="Q51" s="390"/>
    </row>
    <row r="52" spans="3:17" x14ac:dyDescent="0.25">
      <c r="C52" s="460"/>
      <c r="I52"/>
      <c r="K52"/>
      <c r="M52"/>
      <c r="O52"/>
      <c r="Q52" s="390"/>
    </row>
    <row r="53" spans="3:17" x14ac:dyDescent="0.25">
      <c r="C53" s="460"/>
      <c r="I53"/>
      <c r="K53"/>
      <c r="M53"/>
      <c r="O53"/>
      <c r="Q53" s="390"/>
    </row>
    <row r="54" spans="3:17" x14ac:dyDescent="0.25">
      <c r="C54" s="460"/>
      <c r="I54"/>
      <c r="K54"/>
      <c r="M54"/>
      <c r="O54"/>
      <c r="Q54" s="390"/>
    </row>
    <row r="55" spans="3:17" x14ac:dyDescent="0.25">
      <c r="C55" s="460"/>
      <c r="I55"/>
      <c r="K55"/>
      <c r="M55"/>
      <c r="O55"/>
      <c r="Q55" s="390"/>
    </row>
    <row r="56" spans="3:17" x14ac:dyDescent="0.25">
      <c r="C56" s="460"/>
      <c r="I56"/>
      <c r="K56"/>
      <c r="M56"/>
      <c r="O56"/>
      <c r="Q56" s="390"/>
    </row>
    <row r="57" spans="3:17" x14ac:dyDescent="0.25">
      <c r="C57" s="460"/>
      <c r="I57"/>
      <c r="K57"/>
      <c r="M57"/>
      <c r="O57"/>
      <c r="Q57" s="390"/>
    </row>
    <row r="58" spans="3:17" x14ac:dyDescent="0.25">
      <c r="C58" s="460"/>
      <c r="I58"/>
      <c r="K58"/>
      <c r="M58"/>
      <c r="O58"/>
      <c r="Q58" s="390"/>
    </row>
    <row r="59" spans="3:17" x14ac:dyDescent="0.25">
      <c r="C59" s="460"/>
      <c r="I59"/>
      <c r="K59"/>
      <c r="M59"/>
      <c r="O59"/>
      <c r="Q59" s="390"/>
    </row>
    <row r="60" spans="3:17" x14ac:dyDescent="0.25">
      <c r="C60" s="460"/>
      <c r="I60"/>
      <c r="K60"/>
      <c r="M60"/>
      <c r="O60"/>
      <c r="Q60" s="390"/>
    </row>
    <row r="61" spans="3:17" x14ac:dyDescent="0.25">
      <c r="C61" s="460"/>
      <c r="I61"/>
      <c r="K61"/>
      <c r="M61"/>
      <c r="O61"/>
      <c r="Q61" s="390"/>
    </row>
    <row r="62" spans="3:17" x14ac:dyDescent="0.25">
      <c r="C62" s="460"/>
      <c r="I62"/>
      <c r="K62"/>
      <c r="M62"/>
      <c r="O62"/>
      <c r="Q62" s="390"/>
    </row>
    <row r="63" spans="3:17" x14ac:dyDescent="0.25">
      <c r="C63" s="460"/>
    </row>
    <row r="64" spans="3:17" x14ac:dyDescent="0.25">
      <c r="C64" s="460"/>
    </row>
    <row r="65" spans="3:3" x14ac:dyDescent="0.25">
      <c r="C65" s="460"/>
    </row>
    <row r="66" spans="3:3" x14ac:dyDescent="0.25">
      <c r="C66" s="460"/>
    </row>
    <row r="67" spans="3:3" x14ac:dyDescent="0.25">
      <c r="C67" s="460"/>
    </row>
    <row r="68" spans="3:3" x14ac:dyDescent="0.25">
      <c r="C68" s="460"/>
    </row>
    <row r="69" spans="3:3" x14ac:dyDescent="0.25">
      <c r="C69" s="460"/>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E16" sqref="E16"/>
    </sheetView>
  </sheetViews>
  <sheetFormatPr baseColWidth="10" defaultRowHeight="15" x14ac:dyDescent="0.25"/>
  <cols>
    <col min="1" max="1" width="21.7109375" customWidth="1"/>
    <col min="2" max="2" width="42.85546875" customWidth="1"/>
    <col min="3" max="3" width="27.42578125" customWidth="1"/>
    <col min="4" max="4" width="27.42578125" style="460"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2" customFormat="1" ht="18" customHeight="1" x14ac:dyDescent="0.25">
      <c r="B1" s="281"/>
      <c r="C1" s="509" t="s">
        <v>1603</v>
      </c>
      <c r="D1" s="509" t="s">
        <v>1604</v>
      </c>
      <c r="E1" s="509" t="s">
        <v>1605</v>
      </c>
      <c r="F1" s="281"/>
      <c r="G1" s="281"/>
      <c r="H1" s="281" t="s">
        <v>114</v>
      </c>
      <c r="J1" s="281"/>
      <c r="K1" s="281"/>
      <c r="L1" s="281"/>
      <c r="M1" s="281"/>
      <c r="N1" s="281"/>
      <c r="O1" s="281"/>
      <c r="P1" s="281"/>
      <c r="Q1" s="281"/>
      <c r="R1" s="281"/>
      <c r="S1" s="281"/>
      <c r="T1" s="281"/>
      <c r="U1" s="281"/>
    </row>
    <row r="2" spans="1:21" s="282" customFormat="1" ht="18" customHeight="1" x14ac:dyDescent="0.25">
      <c r="A2" s="316" t="s">
        <v>1349</v>
      </c>
      <c r="B2" s="281"/>
      <c r="C2" s="281"/>
      <c r="D2" s="281"/>
      <c r="E2" s="281"/>
      <c r="F2" s="281"/>
      <c r="G2" s="281"/>
      <c r="H2" s="281"/>
      <c r="J2" s="281"/>
      <c r="K2" s="281"/>
      <c r="L2" s="281"/>
      <c r="M2" s="281"/>
      <c r="N2" s="281"/>
      <c r="O2" s="281"/>
      <c r="P2" s="281"/>
      <c r="Q2" s="281"/>
      <c r="R2" s="281"/>
      <c r="S2" s="281"/>
      <c r="T2" s="281"/>
      <c r="U2" s="281"/>
    </row>
    <row r="3" spans="1:21" s="282" customFormat="1" ht="18.75" x14ac:dyDescent="0.2">
      <c r="A3" s="350" t="s">
        <v>1397</v>
      </c>
      <c r="B3" s="281"/>
      <c r="C3" s="281"/>
      <c r="D3" s="281"/>
      <c r="E3" s="281"/>
      <c r="F3" s="281"/>
      <c r="G3" s="281"/>
      <c r="H3" s="281"/>
      <c r="J3" s="281"/>
      <c r="K3" s="281"/>
      <c r="L3" s="281"/>
      <c r="M3" s="281"/>
      <c r="N3" s="281"/>
      <c r="O3" s="281"/>
      <c r="P3" s="281"/>
      <c r="Q3" s="281"/>
      <c r="R3" s="281"/>
      <c r="S3" s="281"/>
      <c r="T3" s="281"/>
      <c r="U3" s="281"/>
    </row>
    <row r="4" spans="1:21" s="66" customFormat="1" ht="15.75" customHeight="1" x14ac:dyDescent="0.25">
      <c r="A4" s="558" t="s">
        <v>96</v>
      </c>
      <c r="B4" s="557" t="s">
        <v>110</v>
      </c>
      <c r="C4" s="560" t="s">
        <v>1537</v>
      </c>
      <c r="D4" s="560" t="s">
        <v>1538</v>
      </c>
      <c r="E4" s="560" t="s">
        <v>86</v>
      </c>
      <c r="F4" s="560" t="s">
        <v>391</v>
      </c>
      <c r="G4" s="560" t="s">
        <v>87</v>
      </c>
      <c r="H4" s="563" t="s">
        <v>99</v>
      </c>
      <c r="I4" s="569"/>
      <c r="J4" s="569"/>
      <c r="K4" s="569"/>
      <c r="L4" s="569"/>
      <c r="M4" s="569"/>
      <c r="N4" s="569"/>
      <c r="O4" s="564"/>
      <c r="P4" s="565" t="s">
        <v>100</v>
      </c>
      <c r="Q4" s="566"/>
      <c r="R4" s="557" t="s">
        <v>102</v>
      </c>
      <c r="S4" s="557" t="s">
        <v>109</v>
      </c>
      <c r="T4" s="557" t="s">
        <v>108</v>
      </c>
      <c r="U4" s="554" t="s">
        <v>88</v>
      </c>
    </row>
    <row r="5" spans="1:21" s="66" customFormat="1" ht="15" customHeight="1" x14ac:dyDescent="0.25">
      <c r="A5" s="558"/>
      <c r="B5" s="558"/>
      <c r="C5" s="561"/>
      <c r="D5" s="561"/>
      <c r="E5" s="561"/>
      <c r="F5" s="561"/>
      <c r="G5" s="561"/>
      <c r="H5" s="563" t="s">
        <v>103</v>
      </c>
      <c r="I5" s="564"/>
      <c r="J5" s="563" t="s">
        <v>104</v>
      </c>
      <c r="K5" s="564"/>
      <c r="L5" s="563" t="s">
        <v>105</v>
      </c>
      <c r="M5" s="564"/>
      <c r="N5" s="563" t="s">
        <v>106</v>
      </c>
      <c r="O5" s="564"/>
      <c r="P5" s="567"/>
      <c r="Q5" s="568"/>
      <c r="R5" s="558"/>
      <c r="S5" s="558"/>
      <c r="T5" s="558"/>
      <c r="U5" s="555"/>
    </row>
    <row r="6" spans="1:21" s="67" customFormat="1" ht="25.5" x14ac:dyDescent="0.25">
      <c r="A6" s="559"/>
      <c r="B6" s="559"/>
      <c r="C6" s="562"/>
      <c r="D6" s="562"/>
      <c r="E6" s="562"/>
      <c r="F6" s="562"/>
      <c r="G6" s="562"/>
      <c r="H6" s="436" t="s">
        <v>107</v>
      </c>
      <c r="I6" s="436" t="s">
        <v>12</v>
      </c>
      <c r="J6" s="436" t="s">
        <v>107</v>
      </c>
      <c r="K6" s="436" t="s">
        <v>12</v>
      </c>
      <c r="L6" s="436" t="s">
        <v>107</v>
      </c>
      <c r="M6" s="436" t="s">
        <v>12</v>
      </c>
      <c r="N6" s="436" t="s">
        <v>107</v>
      </c>
      <c r="O6" s="436" t="s">
        <v>12</v>
      </c>
      <c r="P6" s="436" t="s">
        <v>107</v>
      </c>
      <c r="Q6" s="436" t="s">
        <v>12</v>
      </c>
      <c r="R6" s="559"/>
      <c r="S6" s="559"/>
      <c r="T6" s="559"/>
      <c r="U6" s="556"/>
    </row>
    <row r="7" spans="1:21" s="67" customFormat="1" ht="15.75" x14ac:dyDescent="0.25">
      <c r="A7" s="437"/>
      <c r="B7" s="438"/>
      <c r="C7" s="439"/>
      <c r="D7" s="439"/>
      <c r="E7" s="439"/>
      <c r="F7" s="440"/>
      <c r="G7" s="439"/>
      <c r="H7" s="441"/>
      <c r="I7" s="441"/>
      <c r="J7" s="441"/>
      <c r="K7" s="441"/>
      <c r="L7" s="441"/>
      <c r="M7" s="441"/>
      <c r="N7" s="441"/>
      <c r="O7" s="441"/>
      <c r="P7" s="441"/>
      <c r="Q7" s="441"/>
      <c r="R7" s="442"/>
      <c r="S7" s="442"/>
      <c r="T7" s="442"/>
      <c r="U7" s="443"/>
    </row>
    <row r="8" spans="1:21" ht="15.75" x14ac:dyDescent="0.25">
      <c r="A8" s="590" t="s">
        <v>1398</v>
      </c>
      <c r="B8" s="590" t="s">
        <v>111</v>
      </c>
      <c r="C8" s="323"/>
    </row>
    <row r="9" spans="1:21" ht="15.75" x14ac:dyDescent="0.25">
      <c r="A9" s="590"/>
      <c r="B9" s="590"/>
      <c r="C9" s="323"/>
      <c r="D9" s="323"/>
      <c r="E9" s="323"/>
      <c r="F9" s="323"/>
      <c r="G9" s="73"/>
      <c r="H9" s="348"/>
      <c r="I9" s="351"/>
      <c r="J9" s="348"/>
      <c r="K9" s="351"/>
      <c r="L9" s="348"/>
      <c r="M9" s="351"/>
      <c r="N9" s="348"/>
      <c r="O9" s="351"/>
      <c r="P9" s="392">
        <f t="shared" ref="P9:P26" si="0">H9+J9+L9+N9</f>
        <v>0</v>
      </c>
      <c r="Q9" s="520"/>
      <c r="R9" s="345"/>
      <c r="S9" s="247"/>
      <c r="T9" s="247"/>
      <c r="U9" s="247"/>
    </row>
    <row r="10" spans="1:21" ht="15.75" x14ac:dyDescent="0.25">
      <c r="A10" s="590"/>
      <c r="B10" s="590"/>
      <c r="C10" s="323"/>
      <c r="D10" s="323"/>
      <c r="E10" s="323"/>
      <c r="F10" s="323"/>
      <c r="G10" s="73"/>
      <c r="H10" s="348"/>
      <c r="I10" s="351"/>
      <c r="J10" s="348"/>
      <c r="K10" s="351"/>
      <c r="L10" s="348"/>
      <c r="M10" s="351"/>
      <c r="N10" s="348"/>
      <c r="O10" s="351"/>
      <c r="P10" s="392">
        <f t="shared" si="0"/>
        <v>0</v>
      </c>
      <c r="Q10" s="393">
        <f t="shared" ref="Q10:Q26" si="1">I10+K10+M10+O10</f>
        <v>0</v>
      </c>
      <c r="R10" s="345"/>
      <c r="S10" s="247"/>
      <c r="T10" s="247"/>
      <c r="U10" s="247"/>
    </row>
    <row r="11" spans="1:21" ht="15.75" x14ac:dyDescent="0.25">
      <c r="A11" s="590"/>
      <c r="B11" s="590"/>
      <c r="C11" s="323"/>
      <c r="D11" s="323"/>
      <c r="E11" s="323"/>
      <c r="F11" s="323"/>
      <c r="G11" s="73"/>
      <c r="H11" s="348"/>
      <c r="I11" s="351"/>
      <c r="J11" s="348"/>
      <c r="K11" s="351"/>
      <c r="L11" s="348"/>
      <c r="M11" s="351"/>
      <c r="N11" s="348"/>
      <c r="O11" s="351"/>
      <c r="P11" s="392">
        <f t="shared" si="0"/>
        <v>0</v>
      </c>
      <c r="Q11" s="393">
        <f t="shared" si="1"/>
        <v>0</v>
      </c>
      <c r="R11" s="345"/>
      <c r="S11" s="247"/>
      <c r="T11" s="247"/>
      <c r="U11" s="247"/>
    </row>
    <row r="12" spans="1:21" ht="15.75" x14ac:dyDescent="0.25">
      <c r="A12" s="590"/>
      <c r="B12" s="590"/>
      <c r="C12" s="323"/>
      <c r="D12" s="323"/>
      <c r="E12" s="323"/>
      <c r="F12" s="323"/>
      <c r="G12" s="73"/>
      <c r="H12" s="348"/>
      <c r="I12" s="351"/>
      <c r="J12" s="348"/>
      <c r="K12" s="351"/>
      <c r="L12" s="348"/>
      <c r="M12" s="351"/>
      <c r="N12" s="348"/>
      <c r="O12" s="351"/>
      <c r="P12" s="392">
        <f t="shared" si="0"/>
        <v>0</v>
      </c>
      <c r="Q12" s="393">
        <f t="shared" si="1"/>
        <v>0</v>
      </c>
      <c r="R12" s="345"/>
      <c r="S12" s="247"/>
      <c r="T12" s="247"/>
      <c r="U12" s="247"/>
    </row>
    <row r="13" spans="1:21" ht="15.75" x14ac:dyDescent="0.25">
      <c r="A13" s="590"/>
      <c r="B13" s="590"/>
      <c r="C13" s="323"/>
      <c r="D13" s="323"/>
      <c r="E13" s="323"/>
      <c r="F13" s="323"/>
      <c r="G13" s="73"/>
      <c r="H13" s="348"/>
      <c r="I13" s="351"/>
      <c r="J13" s="348"/>
      <c r="K13" s="351"/>
      <c r="L13" s="348"/>
      <c r="M13" s="351"/>
      <c r="N13" s="348"/>
      <c r="O13" s="351"/>
      <c r="P13" s="392">
        <f t="shared" si="0"/>
        <v>0</v>
      </c>
      <c r="Q13" s="393">
        <f t="shared" si="1"/>
        <v>0</v>
      </c>
      <c r="R13" s="345"/>
      <c r="S13" s="247"/>
      <c r="T13" s="247"/>
      <c r="U13" s="247"/>
    </row>
    <row r="14" spans="1:21" ht="15.75" x14ac:dyDescent="0.25">
      <c r="A14" s="590"/>
      <c r="B14" s="590" t="s">
        <v>112</v>
      </c>
      <c r="C14" s="323"/>
      <c r="D14" s="323"/>
      <c r="E14" s="323"/>
      <c r="F14" s="323"/>
      <c r="G14" s="73"/>
      <c r="H14" s="348"/>
      <c r="I14" s="351"/>
      <c r="J14" s="348"/>
      <c r="K14" s="351"/>
      <c r="L14" s="348"/>
      <c r="M14" s="351"/>
      <c r="N14" s="348"/>
      <c r="O14" s="351"/>
      <c r="P14" s="392">
        <f t="shared" si="0"/>
        <v>0</v>
      </c>
      <c r="Q14" s="393">
        <f t="shared" si="1"/>
        <v>0</v>
      </c>
      <c r="R14" s="345"/>
      <c r="S14" s="247"/>
      <c r="T14" s="247"/>
      <c r="U14" s="247"/>
    </row>
    <row r="15" spans="1:21" ht="15.75" x14ac:dyDescent="0.25">
      <c r="A15" s="590"/>
      <c r="B15" s="590"/>
      <c r="C15" s="323"/>
      <c r="D15" s="323"/>
      <c r="E15" s="323"/>
      <c r="F15" s="323"/>
      <c r="G15" s="73"/>
      <c r="H15" s="348"/>
      <c r="I15" s="351"/>
      <c r="J15" s="348"/>
      <c r="K15" s="351"/>
      <c r="L15" s="348"/>
      <c r="M15" s="351"/>
      <c r="N15" s="348"/>
      <c r="O15" s="351"/>
      <c r="P15" s="392">
        <f t="shared" si="0"/>
        <v>0</v>
      </c>
      <c r="Q15" s="393">
        <f t="shared" si="1"/>
        <v>0</v>
      </c>
      <c r="R15" s="345"/>
      <c r="S15" s="247"/>
      <c r="T15" s="247"/>
      <c r="U15" s="247"/>
    </row>
    <row r="16" spans="1:21" ht="15.75" x14ac:dyDescent="0.25">
      <c r="A16" s="590"/>
      <c r="B16" s="590"/>
      <c r="C16" s="323"/>
      <c r="D16" s="323"/>
      <c r="E16" s="323"/>
      <c r="F16" s="323"/>
      <c r="G16" s="73"/>
      <c r="H16" s="348"/>
      <c r="I16" s="351"/>
      <c r="J16" s="348"/>
      <c r="K16" s="351"/>
      <c r="L16" s="348"/>
      <c r="M16" s="351"/>
      <c r="N16" s="348"/>
      <c r="O16" s="351"/>
      <c r="P16" s="392">
        <f t="shared" si="0"/>
        <v>0</v>
      </c>
      <c r="Q16" s="393">
        <f t="shared" si="1"/>
        <v>0</v>
      </c>
      <c r="R16" s="345"/>
      <c r="S16" s="247"/>
      <c r="T16" s="247"/>
      <c r="U16" s="247"/>
    </row>
    <row r="17" spans="1:21" ht="15.75" x14ac:dyDescent="0.25">
      <c r="A17" s="590"/>
      <c r="B17" s="590"/>
      <c r="C17" s="323"/>
      <c r="D17" s="323"/>
      <c r="E17" s="323"/>
      <c r="F17" s="323"/>
      <c r="G17" s="73"/>
      <c r="H17" s="348"/>
      <c r="I17" s="351"/>
      <c r="J17" s="348"/>
      <c r="K17" s="351"/>
      <c r="L17" s="348"/>
      <c r="M17" s="351"/>
      <c r="N17" s="348"/>
      <c r="O17" s="351"/>
      <c r="P17" s="392">
        <f t="shared" si="0"/>
        <v>0</v>
      </c>
      <c r="Q17" s="393">
        <f t="shared" si="1"/>
        <v>0</v>
      </c>
      <c r="R17" s="345"/>
      <c r="S17" s="247"/>
      <c r="T17" s="247"/>
      <c r="U17" s="247"/>
    </row>
    <row r="18" spans="1:21" ht="15.75" x14ac:dyDescent="0.25">
      <c r="A18" s="590"/>
      <c r="B18" s="590"/>
      <c r="C18" s="323"/>
      <c r="D18" s="323"/>
      <c r="E18" s="323"/>
      <c r="F18" s="323"/>
      <c r="G18" s="73"/>
      <c r="H18" s="348"/>
      <c r="I18" s="351"/>
      <c r="J18" s="348"/>
      <c r="K18" s="351"/>
      <c r="L18" s="348"/>
      <c r="M18" s="351"/>
      <c r="N18" s="348"/>
      <c r="O18" s="351"/>
      <c r="P18" s="392">
        <f t="shared" si="0"/>
        <v>0</v>
      </c>
      <c r="Q18" s="393">
        <f t="shared" si="1"/>
        <v>0</v>
      </c>
      <c r="R18" s="345"/>
      <c r="S18" s="247"/>
      <c r="T18" s="247"/>
      <c r="U18" s="247"/>
    </row>
    <row r="19" spans="1:21" ht="15.75" x14ac:dyDescent="0.25">
      <c r="A19" s="590"/>
      <c r="B19" s="590"/>
      <c r="C19" s="323"/>
      <c r="D19" s="323"/>
      <c r="E19" s="323"/>
      <c r="F19" s="323"/>
      <c r="G19" s="73"/>
      <c r="H19" s="348"/>
      <c r="I19" s="351"/>
      <c r="J19" s="348"/>
      <c r="K19" s="351"/>
      <c r="L19" s="348"/>
      <c r="M19" s="351"/>
      <c r="N19" s="348"/>
      <c r="O19" s="351"/>
      <c r="P19" s="392">
        <f t="shared" si="0"/>
        <v>0</v>
      </c>
      <c r="Q19" s="393">
        <f t="shared" si="1"/>
        <v>0</v>
      </c>
      <c r="R19" s="345"/>
      <c r="S19" s="247"/>
      <c r="T19" s="247"/>
      <c r="U19" s="247"/>
    </row>
    <row r="20" spans="1:21" ht="15.75" x14ac:dyDescent="0.25">
      <c r="A20" s="590"/>
      <c r="B20" s="590" t="s">
        <v>1399</v>
      </c>
      <c r="C20" s="323"/>
      <c r="D20" s="323"/>
      <c r="E20" s="323"/>
      <c r="F20" s="323"/>
      <c r="G20" s="73"/>
      <c r="H20" s="348"/>
      <c r="I20" s="351"/>
      <c r="J20" s="348"/>
      <c r="K20" s="351"/>
      <c r="L20" s="348"/>
      <c r="M20" s="351"/>
      <c r="N20" s="348"/>
      <c r="O20" s="351"/>
      <c r="P20" s="392">
        <f t="shared" si="0"/>
        <v>0</v>
      </c>
      <c r="Q20" s="393">
        <f t="shared" si="1"/>
        <v>0</v>
      </c>
      <c r="R20" s="345"/>
      <c r="S20" s="247"/>
      <c r="T20" s="247"/>
      <c r="U20" s="247"/>
    </row>
    <row r="21" spans="1:21" ht="15.75" x14ac:dyDescent="0.25">
      <c r="A21" s="590"/>
      <c r="B21" s="590"/>
      <c r="C21" s="323"/>
      <c r="D21" s="323"/>
      <c r="E21" s="323"/>
      <c r="F21" s="323"/>
      <c r="G21" s="73"/>
      <c r="H21" s="348"/>
      <c r="I21" s="351"/>
      <c r="J21" s="348"/>
      <c r="K21" s="351"/>
      <c r="L21" s="348"/>
      <c r="M21" s="351"/>
      <c r="N21" s="348"/>
      <c r="O21" s="351"/>
      <c r="P21" s="392">
        <f t="shared" si="0"/>
        <v>0</v>
      </c>
      <c r="Q21" s="393">
        <f t="shared" si="1"/>
        <v>0</v>
      </c>
      <c r="R21" s="345"/>
      <c r="S21" s="247"/>
      <c r="T21" s="247"/>
      <c r="U21" s="247"/>
    </row>
    <row r="22" spans="1:21" ht="15.75" x14ac:dyDescent="0.25">
      <c r="A22" s="590"/>
      <c r="B22" s="590"/>
      <c r="C22" s="323"/>
      <c r="D22" s="323"/>
      <c r="E22" s="323"/>
      <c r="F22" s="323"/>
      <c r="G22" s="73"/>
      <c r="H22" s="348"/>
      <c r="I22" s="351"/>
      <c r="J22" s="348"/>
      <c r="K22" s="351"/>
      <c r="L22" s="348"/>
      <c r="M22" s="351"/>
      <c r="N22" s="348"/>
      <c r="O22" s="351"/>
      <c r="P22" s="392">
        <f t="shared" si="0"/>
        <v>0</v>
      </c>
      <c r="Q22" s="393">
        <f t="shared" si="1"/>
        <v>0</v>
      </c>
      <c r="R22" s="345"/>
      <c r="S22" s="247"/>
      <c r="T22" s="247"/>
      <c r="U22" s="247"/>
    </row>
    <row r="23" spans="1:21" ht="15.75" x14ac:dyDescent="0.25">
      <c r="A23" s="590"/>
      <c r="B23" s="590"/>
      <c r="C23" s="323"/>
      <c r="D23" s="323"/>
      <c r="E23" s="323"/>
      <c r="F23" s="323"/>
      <c r="G23" s="73"/>
      <c r="H23" s="348"/>
      <c r="I23" s="351"/>
      <c r="J23" s="348"/>
      <c r="K23" s="351"/>
      <c r="L23" s="348"/>
      <c r="M23" s="351"/>
      <c r="N23" s="348"/>
      <c r="O23" s="351"/>
      <c r="P23" s="392">
        <f t="shared" si="0"/>
        <v>0</v>
      </c>
      <c r="Q23" s="393">
        <f t="shared" si="1"/>
        <v>0</v>
      </c>
      <c r="R23" s="345"/>
      <c r="S23" s="247"/>
      <c r="T23" s="247"/>
      <c r="U23" s="247"/>
    </row>
    <row r="24" spans="1:21" ht="15.75" x14ac:dyDescent="0.25">
      <c r="A24" s="590"/>
      <c r="B24" s="590"/>
      <c r="C24" s="74"/>
      <c r="D24" s="74"/>
      <c r="E24" s="323"/>
      <c r="F24" s="323"/>
      <c r="G24" s="73"/>
      <c r="H24" s="348"/>
      <c r="I24" s="351"/>
      <c r="J24" s="348"/>
      <c r="K24" s="351"/>
      <c r="L24" s="348"/>
      <c r="M24" s="351"/>
      <c r="N24" s="348"/>
      <c r="O24" s="351"/>
      <c r="P24" s="392">
        <f t="shared" si="0"/>
        <v>0</v>
      </c>
      <c r="Q24" s="393">
        <f t="shared" si="1"/>
        <v>0</v>
      </c>
      <c r="R24" s="345"/>
      <c r="S24" s="247"/>
      <c r="T24" s="247"/>
      <c r="U24" s="247"/>
    </row>
    <row r="25" spans="1:21" ht="15.75" x14ac:dyDescent="0.25">
      <c r="A25" s="590"/>
      <c r="B25" s="590"/>
      <c r="C25" s="74"/>
      <c r="D25" s="74"/>
      <c r="E25" s="323"/>
      <c r="F25" s="323"/>
      <c r="G25" s="73"/>
      <c r="H25" s="348"/>
      <c r="I25" s="351"/>
      <c r="J25" s="348"/>
      <c r="K25" s="351"/>
      <c r="L25" s="348"/>
      <c r="M25" s="351"/>
      <c r="N25" s="348"/>
      <c r="O25" s="351"/>
      <c r="P25" s="392">
        <f t="shared" si="0"/>
        <v>0</v>
      </c>
      <c r="Q25" s="393">
        <f t="shared" si="1"/>
        <v>0</v>
      </c>
      <c r="R25" s="345"/>
      <c r="S25" s="247"/>
      <c r="T25" s="247"/>
      <c r="U25" s="247"/>
    </row>
    <row r="26" spans="1:21" ht="15.75" x14ac:dyDescent="0.25">
      <c r="A26" s="590"/>
      <c r="B26" s="590"/>
      <c r="C26" s="323"/>
      <c r="D26" s="323"/>
      <c r="E26" s="323"/>
      <c r="F26" s="323"/>
      <c r="G26" s="73"/>
      <c r="H26" s="348"/>
      <c r="I26" s="351"/>
      <c r="J26" s="348"/>
      <c r="K26" s="351"/>
      <c r="L26" s="348"/>
      <c r="M26" s="351"/>
      <c r="N26" s="348"/>
      <c r="O26" s="351"/>
      <c r="P26" s="392">
        <f t="shared" si="0"/>
        <v>0</v>
      </c>
      <c r="Q26" s="393">
        <f t="shared" si="1"/>
        <v>0</v>
      </c>
      <c r="R26" s="345"/>
      <c r="S26" s="247"/>
      <c r="T26" s="247"/>
      <c r="U26" s="247"/>
    </row>
    <row r="27" spans="1:21" s="283" customFormat="1" ht="15.75" x14ac:dyDescent="0.2">
      <c r="A27" s="295"/>
      <c r="B27" s="296"/>
      <c r="C27" s="295" t="s">
        <v>113</v>
      </c>
      <c r="D27" s="296"/>
      <c r="E27" s="296"/>
      <c r="F27" s="296"/>
      <c r="G27" s="297"/>
      <c r="H27" s="261">
        <f t="shared" ref="H27:Q27" si="2">SUM(H9:H26)</f>
        <v>0</v>
      </c>
      <c r="I27" s="232">
        <f t="shared" si="2"/>
        <v>0</v>
      </c>
      <c r="J27" s="261">
        <f t="shared" si="2"/>
        <v>0</v>
      </c>
      <c r="K27" s="232">
        <f t="shared" si="2"/>
        <v>0</v>
      </c>
      <c r="L27" s="261">
        <f t="shared" si="2"/>
        <v>0</v>
      </c>
      <c r="M27" s="232">
        <f t="shared" si="2"/>
        <v>0</v>
      </c>
      <c r="N27" s="261">
        <f t="shared" si="2"/>
        <v>0</v>
      </c>
      <c r="O27" s="232">
        <f t="shared" si="2"/>
        <v>0</v>
      </c>
      <c r="P27" s="232">
        <f t="shared" si="2"/>
        <v>0</v>
      </c>
      <c r="Q27" s="232">
        <f t="shared" si="2"/>
        <v>0</v>
      </c>
      <c r="R27" s="261"/>
      <c r="S27" s="261"/>
      <c r="T27" s="261"/>
      <c r="U27" s="261"/>
    </row>
    <row r="28" spans="1:21" x14ac:dyDescent="0.25">
      <c r="I28"/>
      <c r="K28"/>
      <c r="M28"/>
      <c r="O28"/>
      <c r="Q28"/>
    </row>
    <row r="29" spans="1:21" x14ac:dyDescent="0.25">
      <c r="I29"/>
      <c r="K29"/>
      <c r="M29"/>
      <c r="O29"/>
      <c r="Q29"/>
    </row>
    <row r="30" spans="1:21" x14ac:dyDescent="0.25">
      <c r="C30" s="460"/>
      <c r="I30"/>
      <c r="K30"/>
      <c r="M30"/>
      <c r="O30"/>
      <c r="Q30"/>
    </row>
    <row r="31" spans="1:21" x14ac:dyDescent="0.25">
      <c r="C31" s="460"/>
      <c r="I31"/>
      <c r="K31"/>
      <c r="M31"/>
      <c r="O31"/>
      <c r="Q31"/>
    </row>
    <row r="32" spans="1:21" x14ac:dyDescent="0.25">
      <c r="C32" s="460"/>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0"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09" t="s">
        <v>1606</v>
      </c>
      <c r="C1" s="509" t="s">
        <v>1607</v>
      </c>
      <c r="D1" s="509" t="s">
        <v>1608</v>
      </c>
      <c r="E1" s="509" t="s">
        <v>1609</v>
      </c>
      <c r="F1" s="281"/>
      <c r="G1" s="281"/>
      <c r="H1" s="281" t="s">
        <v>478</v>
      </c>
      <c r="J1" s="281"/>
      <c r="K1" s="281"/>
      <c r="L1" s="281"/>
      <c r="M1" s="281"/>
      <c r="N1" s="281"/>
      <c r="O1" s="281"/>
      <c r="P1" s="281"/>
      <c r="Q1" s="281"/>
      <c r="R1" s="281"/>
      <c r="S1" s="281"/>
      <c r="T1" s="281"/>
      <c r="U1" s="281"/>
      <c r="V1" s="281"/>
    </row>
    <row r="2" spans="1:22" x14ac:dyDescent="0.25">
      <c r="A2" s="266" t="s">
        <v>1339</v>
      </c>
      <c r="B2" s="266"/>
      <c r="C2" s="266"/>
      <c r="D2" s="266"/>
      <c r="E2" s="266"/>
      <c r="F2" s="266"/>
      <c r="G2" s="266"/>
      <c r="H2" s="266"/>
      <c r="I2" s="266"/>
      <c r="J2" s="266"/>
      <c r="K2" s="266"/>
      <c r="L2" s="266"/>
      <c r="M2" s="266"/>
      <c r="N2" s="266"/>
      <c r="O2" s="266"/>
      <c r="P2" s="266"/>
      <c r="Q2" s="266"/>
      <c r="R2" s="266"/>
      <c r="S2" s="266"/>
      <c r="T2" s="266"/>
      <c r="U2" s="266"/>
      <c r="V2" s="266"/>
    </row>
    <row r="3" spans="1:22" ht="15" customHeight="1" x14ac:dyDescent="0.25">
      <c r="A3" s="558" t="s">
        <v>96</v>
      </c>
      <c r="B3" s="557" t="s">
        <v>110</v>
      </c>
      <c r="C3" s="560" t="s">
        <v>1537</v>
      </c>
      <c r="D3" s="560" t="s">
        <v>1538</v>
      </c>
      <c r="E3" s="560" t="s">
        <v>86</v>
      </c>
      <c r="F3" s="560" t="s">
        <v>391</v>
      </c>
      <c r="G3" s="560" t="s">
        <v>87</v>
      </c>
      <c r="H3" s="563" t="s">
        <v>99</v>
      </c>
      <c r="I3" s="569"/>
      <c r="J3" s="569"/>
      <c r="K3" s="569"/>
      <c r="L3" s="569"/>
      <c r="M3" s="569"/>
      <c r="N3" s="569"/>
      <c r="O3" s="564"/>
      <c r="P3" s="565" t="s">
        <v>100</v>
      </c>
      <c r="Q3" s="566"/>
      <c r="R3" s="557" t="s">
        <v>101</v>
      </c>
      <c r="S3" s="557" t="s">
        <v>102</v>
      </c>
      <c r="T3" s="557" t="s">
        <v>109</v>
      </c>
      <c r="U3" s="557" t="s">
        <v>108</v>
      </c>
      <c r="V3" s="554" t="s">
        <v>88</v>
      </c>
    </row>
    <row r="4" spans="1:22" ht="15" customHeight="1" x14ac:dyDescent="0.25">
      <c r="A4" s="558"/>
      <c r="B4" s="558"/>
      <c r="C4" s="561"/>
      <c r="D4" s="561"/>
      <c r="E4" s="561"/>
      <c r="F4" s="561"/>
      <c r="G4" s="561"/>
      <c r="H4" s="563" t="s">
        <v>103</v>
      </c>
      <c r="I4" s="564"/>
      <c r="J4" s="563" t="s">
        <v>104</v>
      </c>
      <c r="K4" s="564"/>
      <c r="L4" s="563" t="s">
        <v>105</v>
      </c>
      <c r="M4" s="564"/>
      <c r="N4" s="563" t="s">
        <v>106</v>
      </c>
      <c r="O4" s="564"/>
      <c r="P4" s="567"/>
      <c r="Q4" s="568"/>
      <c r="R4" s="558"/>
      <c r="S4" s="558"/>
      <c r="T4" s="558"/>
      <c r="U4" s="558"/>
      <c r="V4" s="555"/>
    </row>
    <row r="5" spans="1:22" ht="25.5" x14ac:dyDescent="0.25">
      <c r="A5" s="559"/>
      <c r="B5" s="559"/>
      <c r="C5" s="562"/>
      <c r="D5" s="562"/>
      <c r="E5" s="562"/>
      <c r="F5" s="562"/>
      <c r="G5" s="562"/>
      <c r="H5" s="436" t="s">
        <v>107</v>
      </c>
      <c r="I5" s="436" t="s">
        <v>12</v>
      </c>
      <c r="J5" s="436" t="s">
        <v>107</v>
      </c>
      <c r="K5" s="436" t="s">
        <v>12</v>
      </c>
      <c r="L5" s="436" t="s">
        <v>107</v>
      </c>
      <c r="M5" s="436" t="s">
        <v>12</v>
      </c>
      <c r="N5" s="436" t="s">
        <v>107</v>
      </c>
      <c r="O5" s="436" t="s">
        <v>12</v>
      </c>
      <c r="P5" s="436" t="s">
        <v>107</v>
      </c>
      <c r="Q5" s="436" t="s">
        <v>12</v>
      </c>
      <c r="R5" s="559"/>
      <c r="S5" s="559"/>
      <c r="T5" s="559"/>
      <c r="U5" s="559"/>
      <c r="V5" s="556"/>
    </row>
    <row r="6" spans="1:22" s="362" customFormat="1" ht="15.75" x14ac:dyDescent="0.25">
      <c r="A6" s="437"/>
      <c r="B6" s="438"/>
      <c r="C6" s="439"/>
      <c r="D6" s="439"/>
      <c r="E6" s="439"/>
      <c r="F6" s="440"/>
      <c r="G6" s="439"/>
      <c r="H6" s="441"/>
      <c r="I6" s="441"/>
      <c r="J6" s="441"/>
      <c r="K6" s="441"/>
      <c r="L6" s="441"/>
      <c r="M6" s="441"/>
      <c r="N6" s="441"/>
      <c r="O6" s="441"/>
      <c r="P6" s="441"/>
      <c r="Q6" s="441"/>
      <c r="R6" s="442"/>
      <c r="S6" s="442"/>
      <c r="T6" s="442"/>
      <c r="U6" s="442"/>
      <c r="V6" s="443"/>
    </row>
    <row r="7" spans="1:22" ht="15.75" x14ac:dyDescent="0.25">
      <c r="A7" s="581" t="s">
        <v>1435</v>
      </c>
      <c r="B7" s="578" t="s">
        <v>1340</v>
      </c>
      <c r="C7" s="74"/>
      <c r="D7" s="74"/>
      <c r="E7" s="323"/>
      <c r="F7" s="323"/>
      <c r="G7" s="274"/>
      <c r="H7" s="352"/>
      <c r="I7" s="353"/>
      <c r="J7" s="352"/>
      <c r="K7" s="353"/>
      <c r="L7" s="352"/>
      <c r="M7" s="353"/>
      <c r="N7" s="352"/>
      <c r="O7" s="353"/>
      <c r="P7" s="394">
        <f>H7+J7+L7+N7</f>
        <v>0</v>
      </c>
      <c r="Q7" s="395">
        <f>I7+K7+M7+O7</f>
        <v>0</v>
      </c>
      <c r="R7" s="323"/>
      <c r="S7" s="323"/>
      <c r="T7" s="323"/>
      <c r="U7" s="323"/>
      <c r="V7" s="323"/>
    </row>
    <row r="8" spans="1:22" s="362" customFormat="1" ht="15.75" x14ac:dyDescent="0.25">
      <c r="A8" s="581"/>
      <c r="B8" s="579"/>
      <c r="C8" s="74"/>
      <c r="D8" s="74"/>
      <c r="E8" s="323"/>
      <c r="F8" s="323"/>
      <c r="G8" s="274"/>
      <c r="H8" s="352"/>
      <c r="I8" s="353"/>
      <c r="J8" s="352"/>
      <c r="K8" s="353"/>
      <c r="L8" s="352"/>
      <c r="M8" s="353"/>
      <c r="N8" s="352"/>
      <c r="O8" s="353"/>
      <c r="P8" s="394">
        <f t="shared" ref="P8:P33" si="0">H8+J8+L8+N8</f>
        <v>0</v>
      </c>
      <c r="Q8" s="395">
        <f t="shared" ref="Q8:Q33" si="1">I8+K8+M8+O8</f>
        <v>0</v>
      </c>
      <c r="R8" s="323"/>
      <c r="S8" s="323"/>
      <c r="T8" s="323"/>
      <c r="U8" s="323"/>
      <c r="V8" s="323"/>
    </row>
    <row r="9" spans="1:22" s="362" customFormat="1" ht="15.75" x14ac:dyDescent="0.25">
      <c r="A9" s="581"/>
      <c r="B9" s="579"/>
      <c r="C9" s="74"/>
      <c r="D9" s="74"/>
      <c r="E9" s="323"/>
      <c r="F9" s="323"/>
      <c r="G9" s="274"/>
      <c r="H9" s="352"/>
      <c r="I9" s="353"/>
      <c r="J9" s="352"/>
      <c r="K9" s="353"/>
      <c r="L9" s="352"/>
      <c r="M9" s="353"/>
      <c r="N9" s="352"/>
      <c r="O9" s="353"/>
      <c r="P9" s="394">
        <f t="shared" si="0"/>
        <v>0</v>
      </c>
      <c r="Q9" s="395">
        <f t="shared" si="1"/>
        <v>0</v>
      </c>
      <c r="R9" s="323"/>
      <c r="S9" s="323"/>
      <c r="T9" s="323"/>
      <c r="U9" s="323"/>
      <c r="V9" s="323"/>
    </row>
    <row r="10" spans="1:22" ht="15.75" x14ac:dyDescent="0.25">
      <c r="A10" s="581"/>
      <c r="B10" s="579"/>
      <c r="C10" s="74"/>
      <c r="D10" s="74"/>
      <c r="E10" s="323"/>
      <c r="F10" s="323"/>
      <c r="G10" s="274"/>
      <c r="H10" s="352"/>
      <c r="I10" s="353"/>
      <c r="J10" s="352"/>
      <c r="K10" s="353"/>
      <c r="L10" s="352"/>
      <c r="M10" s="353"/>
      <c r="N10" s="352"/>
      <c r="O10" s="353"/>
      <c r="P10" s="394">
        <f t="shared" si="0"/>
        <v>0</v>
      </c>
      <c r="Q10" s="395">
        <f t="shared" si="1"/>
        <v>0</v>
      </c>
      <c r="R10" s="323"/>
      <c r="S10" s="323"/>
      <c r="T10" s="323"/>
      <c r="U10" s="323"/>
      <c r="V10" s="323"/>
    </row>
    <row r="11" spans="1:22" ht="15.75" x14ac:dyDescent="0.25">
      <c r="A11" s="581"/>
      <c r="B11" s="579"/>
      <c r="C11" s="74"/>
      <c r="D11" s="74"/>
      <c r="E11" s="323"/>
      <c r="F11" s="323"/>
      <c r="G11" s="274"/>
      <c r="H11" s="352"/>
      <c r="I11" s="353"/>
      <c r="J11" s="352"/>
      <c r="K11" s="353"/>
      <c r="L11" s="352"/>
      <c r="M11" s="353"/>
      <c r="N11" s="352"/>
      <c r="O11" s="353"/>
      <c r="P11" s="394">
        <f t="shared" si="0"/>
        <v>0</v>
      </c>
      <c r="Q11" s="395">
        <f t="shared" si="1"/>
        <v>0</v>
      </c>
      <c r="R11" s="323"/>
      <c r="S11" s="323"/>
      <c r="T11" s="323"/>
      <c r="U11" s="323"/>
      <c r="V11" s="323"/>
    </row>
    <row r="12" spans="1:22" ht="15.75" x14ac:dyDescent="0.25">
      <c r="A12" s="581"/>
      <c r="B12" s="580"/>
      <c r="C12" s="74"/>
      <c r="D12" s="74"/>
      <c r="E12" s="323"/>
      <c r="F12" s="323"/>
      <c r="G12" s="274"/>
      <c r="H12" s="352"/>
      <c r="I12" s="353"/>
      <c r="J12" s="352"/>
      <c r="K12" s="353"/>
      <c r="L12" s="352"/>
      <c r="M12" s="353"/>
      <c r="N12" s="352"/>
      <c r="O12" s="353"/>
      <c r="P12" s="394">
        <f t="shared" si="0"/>
        <v>0</v>
      </c>
      <c r="Q12" s="395">
        <f t="shared" si="1"/>
        <v>0</v>
      </c>
      <c r="R12" s="323"/>
      <c r="S12" s="323"/>
      <c r="T12" s="323"/>
      <c r="U12" s="323"/>
      <c r="V12" s="323"/>
    </row>
    <row r="13" spans="1:22" ht="15.75" x14ac:dyDescent="0.25">
      <c r="A13" s="579" t="s">
        <v>1436</v>
      </c>
      <c r="B13" s="578" t="s">
        <v>1437</v>
      </c>
      <c r="C13" s="74"/>
      <c r="D13" s="74"/>
      <c r="E13" s="306"/>
      <c r="F13" s="306"/>
      <c r="G13" s="306"/>
      <c r="H13" s="352"/>
      <c r="I13" s="353"/>
      <c r="J13" s="352"/>
      <c r="K13" s="353"/>
      <c r="L13" s="352"/>
      <c r="M13" s="353"/>
      <c r="N13" s="352"/>
      <c r="O13" s="353"/>
      <c r="P13" s="394">
        <f t="shared" si="0"/>
        <v>0</v>
      </c>
      <c r="Q13" s="395">
        <f t="shared" si="1"/>
        <v>0</v>
      </c>
      <c r="R13" s="323"/>
      <c r="S13" s="323"/>
      <c r="T13" s="323"/>
      <c r="U13" s="323"/>
      <c r="V13" s="323"/>
    </row>
    <row r="14" spans="1:22" ht="15.75" x14ac:dyDescent="0.25">
      <c r="A14" s="579"/>
      <c r="B14" s="579"/>
      <c r="C14" s="74"/>
      <c r="D14" s="74"/>
      <c r="E14" s="323"/>
      <c r="F14" s="323"/>
      <c r="G14" s="274"/>
      <c r="H14" s="352"/>
      <c r="I14" s="353"/>
      <c r="J14" s="352"/>
      <c r="K14" s="353"/>
      <c r="L14" s="352"/>
      <c r="M14" s="353"/>
      <c r="N14" s="352"/>
      <c r="O14" s="353"/>
      <c r="P14" s="394">
        <f t="shared" si="0"/>
        <v>0</v>
      </c>
      <c r="Q14" s="395">
        <f t="shared" si="1"/>
        <v>0</v>
      </c>
      <c r="R14" s="323"/>
      <c r="S14" s="323"/>
      <c r="T14" s="323"/>
      <c r="U14" s="323"/>
      <c r="V14" s="323"/>
    </row>
    <row r="15" spans="1:22" ht="15.75" x14ac:dyDescent="0.25">
      <c r="A15" s="579"/>
      <c r="B15" s="579"/>
      <c r="C15" s="74"/>
      <c r="D15" s="74"/>
      <c r="E15" s="323"/>
      <c r="F15" s="323"/>
      <c r="G15" s="274"/>
      <c r="H15" s="352"/>
      <c r="I15" s="353"/>
      <c r="J15" s="352"/>
      <c r="K15" s="353"/>
      <c r="L15" s="352"/>
      <c r="M15" s="353"/>
      <c r="N15" s="352"/>
      <c r="O15" s="353"/>
      <c r="P15" s="394">
        <f t="shared" si="0"/>
        <v>0</v>
      </c>
      <c r="Q15" s="395">
        <f t="shared" si="1"/>
        <v>0</v>
      </c>
      <c r="R15" s="323"/>
      <c r="S15" s="323"/>
      <c r="T15" s="323"/>
      <c r="U15" s="323"/>
      <c r="V15" s="323"/>
    </row>
    <row r="16" spans="1:22" ht="15.75" x14ac:dyDescent="0.25">
      <c r="A16" s="579"/>
      <c r="B16" s="579"/>
      <c r="C16" s="74"/>
      <c r="D16" s="74"/>
      <c r="E16" s="323"/>
      <c r="F16" s="323"/>
      <c r="G16" s="274"/>
      <c r="H16" s="352"/>
      <c r="I16" s="353"/>
      <c r="J16" s="352"/>
      <c r="K16" s="353"/>
      <c r="L16" s="352"/>
      <c r="M16" s="353"/>
      <c r="N16" s="352"/>
      <c r="O16" s="353"/>
      <c r="P16" s="394">
        <f t="shared" si="0"/>
        <v>0</v>
      </c>
      <c r="Q16" s="395">
        <f t="shared" si="1"/>
        <v>0</v>
      </c>
      <c r="R16" s="323"/>
      <c r="S16" s="323"/>
      <c r="T16" s="323"/>
      <c r="U16" s="323"/>
      <c r="V16" s="323"/>
    </row>
    <row r="17" spans="1:22" ht="15.75" x14ac:dyDescent="0.25">
      <c r="A17" s="579"/>
      <c r="B17" s="579"/>
      <c r="C17" s="74"/>
      <c r="D17" s="74"/>
      <c r="E17" s="323"/>
      <c r="F17" s="323"/>
      <c r="G17" s="274"/>
      <c r="H17" s="352"/>
      <c r="I17" s="353"/>
      <c r="J17" s="352"/>
      <c r="K17" s="353"/>
      <c r="L17" s="352"/>
      <c r="M17" s="353"/>
      <c r="N17" s="352"/>
      <c r="O17" s="353"/>
      <c r="P17" s="394">
        <f t="shared" si="0"/>
        <v>0</v>
      </c>
      <c r="Q17" s="395">
        <f t="shared" si="1"/>
        <v>0</v>
      </c>
      <c r="R17" s="323"/>
      <c r="S17" s="323"/>
      <c r="T17" s="323"/>
      <c r="U17" s="323"/>
      <c r="V17" s="323"/>
    </row>
    <row r="18" spans="1:22" ht="15.75" x14ac:dyDescent="0.25">
      <c r="A18" s="579"/>
      <c r="B18" s="579"/>
      <c r="C18" s="74"/>
      <c r="D18" s="74"/>
      <c r="E18" s="323"/>
      <c r="F18" s="323"/>
      <c r="G18" s="274"/>
      <c r="H18" s="352"/>
      <c r="I18" s="353"/>
      <c r="J18" s="352"/>
      <c r="K18" s="353"/>
      <c r="L18" s="352"/>
      <c r="M18" s="353"/>
      <c r="N18" s="352"/>
      <c r="O18" s="353"/>
      <c r="P18" s="394">
        <f t="shared" si="0"/>
        <v>0</v>
      </c>
      <c r="Q18" s="395">
        <f t="shared" si="1"/>
        <v>0</v>
      </c>
      <c r="R18" s="323"/>
      <c r="S18" s="323"/>
      <c r="T18" s="323"/>
      <c r="U18" s="323"/>
      <c r="V18" s="323"/>
    </row>
    <row r="19" spans="1:22" ht="15.75" x14ac:dyDescent="0.25">
      <c r="A19" s="580"/>
      <c r="B19" s="580"/>
      <c r="C19" s="74"/>
      <c r="D19" s="74"/>
      <c r="E19" s="323"/>
      <c r="F19" s="323"/>
      <c r="G19" s="274"/>
      <c r="H19" s="352"/>
      <c r="I19" s="353"/>
      <c r="J19" s="352"/>
      <c r="K19" s="353"/>
      <c r="L19" s="352"/>
      <c r="M19" s="353"/>
      <c r="N19" s="352"/>
      <c r="O19" s="353"/>
      <c r="P19" s="394">
        <f t="shared" si="0"/>
        <v>0</v>
      </c>
      <c r="Q19" s="395">
        <f t="shared" si="1"/>
        <v>0</v>
      </c>
      <c r="R19" s="323"/>
      <c r="S19" s="323"/>
      <c r="T19" s="323"/>
      <c r="U19" s="323"/>
      <c r="V19" s="323"/>
    </row>
    <row r="20" spans="1:22" ht="15.75" x14ac:dyDescent="0.25">
      <c r="A20" s="578" t="s">
        <v>1438</v>
      </c>
      <c r="B20" s="578" t="s">
        <v>1439</v>
      </c>
      <c r="C20" s="74"/>
      <c r="D20" s="74"/>
      <c r="E20" s="323"/>
      <c r="F20" s="323"/>
      <c r="G20" s="274"/>
      <c r="H20" s="352"/>
      <c r="I20" s="353"/>
      <c r="J20" s="352"/>
      <c r="K20" s="353"/>
      <c r="L20" s="352"/>
      <c r="M20" s="353"/>
      <c r="N20" s="352"/>
      <c r="O20" s="353"/>
      <c r="P20" s="394">
        <f t="shared" si="0"/>
        <v>0</v>
      </c>
      <c r="Q20" s="395">
        <f t="shared" si="1"/>
        <v>0</v>
      </c>
      <c r="R20" s="323"/>
      <c r="S20" s="323"/>
      <c r="T20" s="323"/>
      <c r="U20" s="323"/>
      <c r="V20" s="323"/>
    </row>
    <row r="21" spans="1:22" s="362" customFormat="1" ht="15.75" x14ac:dyDescent="0.25">
      <c r="A21" s="579"/>
      <c r="B21" s="579"/>
      <c r="C21" s="74"/>
      <c r="D21" s="74"/>
      <c r="E21" s="323"/>
      <c r="F21" s="323"/>
      <c r="G21" s="274"/>
      <c r="H21" s="352"/>
      <c r="I21" s="353"/>
      <c r="J21" s="352"/>
      <c r="K21" s="353"/>
      <c r="L21" s="352"/>
      <c r="M21" s="353"/>
      <c r="N21" s="352"/>
      <c r="O21" s="353"/>
      <c r="P21" s="394">
        <f t="shared" si="0"/>
        <v>0</v>
      </c>
      <c r="Q21" s="395">
        <f t="shared" si="1"/>
        <v>0</v>
      </c>
      <c r="R21" s="323"/>
      <c r="S21" s="323"/>
      <c r="T21" s="323"/>
      <c r="U21" s="323"/>
      <c r="V21" s="323"/>
    </row>
    <row r="22" spans="1:22" s="362" customFormat="1" ht="15.75" x14ac:dyDescent="0.25">
      <c r="A22" s="579"/>
      <c r="B22" s="579"/>
      <c r="C22" s="74"/>
      <c r="D22" s="74"/>
      <c r="E22" s="323"/>
      <c r="F22" s="323"/>
      <c r="G22" s="274"/>
      <c r="H22" s="352"/>
      <c r="I22" s="353"/>
      <c r="J22" s="352"/>
      <c r="K22" s="353"/>
      <c r="L22" s="352"/>
      <c r="M22" s="353"/>
      <c r="N22" s="352"/>
      <c r="O22" s="353"/>
      <c r="P22" s="394">
        <f t="shared" si="0"/>
        <v>0</v>
      </c>
      <c r="Q22" s="395">
        <f t="shared" si="1"/>
        <v>0</v>
      </c>
      <c r="R22" s="323"/>
      <c r="S22" s="323"/>
      <c r="T22" s="323"/>
      <c r="U22" s="323"/>
      <c r="V22" s="323"/>
    </row>
    <row r="23" spans="1:22" s="362" customFormat="1" ht="15.75" x14ac:dyDescent="0.25">
      <c r="A23" s="579"/>
      <c r="B23" s="579"/>
      <c r="C23" s="74"/>
      <c r="D23" s="74"/>
      <c r="E23" s="323"/>
      <c r="F23" s="323"/>
      <c r="G23" s="274"/>
      <c r="H23" s="352"/>
      <c r="I23" s="353"/>
      <c r="J23" s="352"/>
      <c r="K23" s="353"/>
      <c r="L23" s="352"/>
      <c r="M23" s="353"/>
      <c r="N23" s="352"/>
      <c r="O23" s="353"/>
      <c r="P23" s="394">
        <f t="shared" si="0"/>
        <v>0</v>
      </c>
      <c r="Q23" s="395">
        <f t="shared" si="1"/>
        <v>0</v>
      </c>
      <c r="R23" s="323"/>
      <c r="S23" s="323"/>
      <c r="T23" s="323"/>
      <c r="U23" s="323"/>
      <c r="V23" s="323"/>
    </row>
    <row r="24" spans="1:22" ht="15.75" x14ac:dyDescent="0.25">
      <c r="A24" s="579"/>
      <c r="B24" s="579"/>
      <c r="C24" s="74"/>
      <c r="D24" s="74"/>
      <c r="E24" s="323"/>
      <c r="F24" s="323"/>
      <c r="G24" s="274"/>
      <c r="H24" s="352"/>
      <c r="I24" s="353"/>
      <c r="J24" s="352"/>
      <c r="K24" s="353"/>
      <c r="L24" s="352"/>
      <c r="M24" s="353"/>
      <c r="N24" s="352"/>
      <c r="O24" s="353"/>
      <c r="P24" s="394">
        <f t="shared" si="0"/>
        <v>0</v>
      </c>
      <c r="Q24" s="395">
        <f t="shared" si="1"/>
        <v>0</v>
      </c>
      <c r="R24" s="323"/>
      <c r="S24" s="323"/>
      <c r="T24" s="323"/>
      <c r="U24" s="323"/>
      <c r="V24" s="323"/>
    </row>
    <row r="25" spans="1:22" ht="15.75" x14ac:dyDescent="0.25">
      <c r="A25" s="579"/>
      <c r="B25" s="579"/>
      <c r="C25" s="74"/>
      <c r="D25" s="74"/>
      <c r="E25" s="323"/>
      <c r="F25" s="323"/>
      <c r="G25" s="274"/>
      <c r="H25" s="352"/>
      <c r="I25" s="353"/>
      <c r="J25" s="352"/>
      <c r="K25" s="353"/>
      <c r="L25" s="352"/>
      <c r="M25" s="353"/>
      <c r="N25" s="352"/>
      <c r="O25" s="353"/>
      <c r="P25" s="394">
        <f t="shared" si="0"/>
        <v>0</v>
      </c>
      <c r="Q25" s="395">
        <f t="shared" si="1"/>
        <v>0</v>
      </c>
      <c r="R25" s="323"/>
      <c r="S25" s="323"/>
      <c r="T25" s="323"/>
      <c r="U25" s="323"/>
      <c r="V25" s="323"/>
    </row>
    <row r="26" spans="1:22" ht="15.75" x14ac:dyDescent="0.25">
      <c r="A26" s="580"/>
      <c r="B26" s="580"/>
      <c r="C26" s="74"/>
      <c r="D26" s="74"/>
      <c r="E26" s="323"/>
      <c r="F26" s="323"/>
      <c r="G26" s="274"/>
      <c r="H26" s="352"/>
      <c r="I26" s="353"/>
      <c r="J26" s="352"/>
      <c r="K26" s="353"/>
      <c r="L26" s="352"/>
      <c r="M26" s="353"/>
      <c r="N26" s="352"/>
      <c r="O26" s="353"/>
      <c r="P26" s="394">
        <f t="shared" si="0"/>
        <v>0</v>
      </c>
      <c r="Q26" s="395">
        <f t="shared" si="1"/>
        <v>0</v>
      </c>
      <c r="R26" s="323"/>
      <c r="S26" s="323"/>
      <c r="T26" s="323"/>
      <c r="U26" s="323"/>
      <c r="V26" s="323"/>
    </row>
    <row r="27" spans="1:22" ht="15.75" x14ac:dyDescent="0.25">
      <c r="A27" s="578" t="s">
        <v>1440</v>
      </c>
      <c r="B27" s="578" t="s">
        <v>1441</v>
      </c>
      <c r="C27" s="74"/>
      <c r="D27" s="74"/>
      <c r="E27" s="323"/>
      <c r="F27" s="323"/>
      <c r="G27" s="274"/>
      <c r="H27" s="352"/>
      <c r="I27" s="353"/>
      <c r="J27" s="352"/>
      <c r="K27" s="353"/>
      <c r="L27" s="352"/>
      <c r="M27" s="353"/>
      <c r="N27" s="352"/>
      <c r="O27" s="353"/>
      <c r="P27" s="394">
        <f t="shared" si="0"/>
        <v>0</v>
      </c>
      <c r="Q27" s="395">
        <f t="shared" si="1"/>
        <v>0</v>
      </c>
      <c r="R27" s="323"/>
      <c r="S27" s="323"/>
      <c r="T27" s="323"/>
      <c r="U27" s="323"/>
      <c r="V27" s="323"/>
    </row>
    <row r="28" spans="1:22" s="362" customFormat="1" ht="15.75" x14ac:dyDescent="0.25">
      <c r="A28" s="579"/>
      <c r="B28" s="579"/>
      <c r="C28" s="74"/>
      <c r="D28" s="74"/>
      <c r="E28" s="323"/>
      <c r="F28" s="323"/>
      <c r="G28" s="274"/>
      <c r="H28" s="352"/>
      <c r="I28" s="353"/>
      <c r="J28" s="352"/>
      <c r="K28" s="353"/>
      <c r="L28" s="352"/>
      <c r="M28" s="353"/>
      <c r="N28" s="352"/>
      <c r="O28" s="353"/>
      <c r="P28" s="394">
        <f t="shared" si="0"/>
        <v>0</v>
      </c>
      <c r="Q28" s="395">
        <f t="shared" si="1"/>
        <v>0</v>
      </c>
      <c r="R28" s="323"/>
      <c r="S28" s="323"/>
      <c r="T28" s="323"/>
      <c r="U28" s="323"/>
      <c r="V28" s="323"/>
    </row>
    <row r="29" spans="1:22" s="362" customFormat="1" ht="15.75" x14ac:dyDescent="0.25">
      <c r="A29" s="579"/>
      <c r="B29" s="579"/>
      <c r="C29" s="74"/>
      <c r="D29" s="74"/>
      <c r="E29" s="323"/>
      <c r="F29" s="323"/>
      <c r="G29" s="274"/>
      <c r="H29" s="352"/>
      <c r="I29" s="353"/>
      <c r="J29" s="352"/>
      <c r="K29" s="353"/>
      <c r="L29" s="352"/>
      <c r="M29" s="353"/>
      <c r="N29" s="352"/>
      <c r="O29" s="353"/>
      <c r="P29" s="394">
        <f t="shared" si="0"/>
        <v>0</v>
      </c>
      <c r="Q29" s="395">
        <f t="shared" si="1"/>
        <v>0</v>
      </c>
      <c r="R29" s="323"/>
      <c r="S29" s="323"/>
      <c r="T29" s="323"/>
      <c r="U29" s="323"/>
      <c r="V29" s="323"/>
    </row>
    <row r="30" spans="1:22" s="362" customFormat="1" ht="15.75" x14ac:dyDescent="0.25">
      <c r="A30" s="579"/>
      <c r="B30" s="579"/>
      <c r="C30" s="74"/>
      <c r="D30" s="74"/>
      <c r="E30" s="323"/>
      <c r="F30" s="323"/>
      <c r="G30" s="274"/>
      <c r="H30" s="352"/>
      <c r="I30" s="353"/>
      <c r="J30" s="352"/>
      <c r="K30" s="353"/>
      <c r="L30" s="352"/>
      <c r="M30" s="353"/>
      <c r="N30" s="352"/>
      <c r="O30" s="353"/>
      <c r="P30" s="394">
        <f t="shared" si="0"/>
        <v>0</v>
      </c>
      <c r="Q30" s="395">
        <f t="shared" si="1"/>
        <v>0</v>
      </c>
      <c r="R30" s="323"/>
      <c r="S30" s="323"/>
      <c r="T30" s="323"/>
      <c r="U30" s="323"/>
      <c r="V30" s="323"/>
    </row>
    <row r="31" spans="1:22" ht="15.75" x14ac:dyDescent="0.25">
      <c r="A31" s="579"/>
      <c r="B31" s="579"/>
      <c r="C31" s="74"/>
      <c r="D31" s="74"/>
      <c r="E31" s="323"/>
      <c r="F31" s="323"/>
      <c r="G31" s="274"/>
      <c r="H31" s="352"/>
      <c r="I31" s="353"/>
      <c r="J31" s="352"/>
      <c r="K31" s="353"/>
      <c r="L31" s="352"/>
      <c r="M31" s="353"/>
      <c r="N31" s="352"/>
      <c r="O31" s="353"/>
      <c r="P31" s="394">
        <f t="shared" si="0"/>
        <v>0</v>
      </c>
      <c r="Q31" s="395">
        <f t="shared" si="1"/>
        <v>0</v>
      </c>
      <c r="R31" s="323"/>
      <c r="S31" s="323"/>
      <c r="T31" s="323"/>
      <c r="U31" s="323"/>
      <c r="V31" s="323"/>
    </row>
    <row r="32" spans="1:22" ht="15.75" x14ac:dyDescent="0.25">
      <c r="A32" s="579"/>
      <c r="B32" s="579"/>
      <c r="C32" s="74"/>
      <c r="D32" s="74"/>
      <c r="E32" s="323"/>
      <c r="F32" s="323"/>
      <c r="G32" s="274"/>
      <c r="H32" s="352"/>
      <c r="I32" s="353"/>
      <c r="J32" s="352"/>
      <c r="K32" s="353"/>
      <c r="L32" s="352"/>
      <c r="M32" s="353"/>
      <c r="N32" s="352"/>
      <c r="O32" s="353"/>
      <c r="P32" s="394">
        <f t="shared" si="0"/>
        <v>0</v>
      </c>
      <c r="Q32" s="395">
        <f t="shared" si="1"/>
        <v>0</v>
      </c>
      <c r="R32" s="323"/>
      <c r="S32" s="323"/>
      <c r="T32" s="323"/>
      <c r="U32" s="323"/>
      <c r="V32" s="323"/>
    </row>
    <row r="33" spans="1:22" ht="15.75" x14ac:dyDescent="0.25">
      <c r="A33" s="580"/>
      <c r="B33" s="580"/>
      <c r="C33" s="74"/>
      <c r="D33" s="74"/>
      <c r="E33" s="323"/>
      <c r="F33" s="323"/>
      <c r="G33" s="274"/>
      <c r="H33" s="352"/>
      <c r="I33" s="353"/>
      <c r="J33" s="352"/>
      <c r="K33" s="353"/>
      <c r="L33" s="352"/>
      <c r="M33" s="353"/>
      <c r="N33" s="352"/>
      <c r="O33" s="353"/>
      <c r="P33" s="394">
        <f t="shared" si="0"/>
        <v>0</v>
      </c>
      <c r="Q33" s="395">
        <f t="shared" si="1"/>
        <v>0</v>
      </c>
      <c r="R33" s="323"/>
      <c r="S33" s="323"/>
      <c r="T33" s="323"/>
      <c r="U33" s="323"/>
      <c r="V33" s="323"/>
    </row>
    <row r="34" spans="1:22" ht="15.6" customHeight="1" x14ac:dyDescent="0.25">
      <c r="A34" s="289"/>
      <c r="B34" s="290"/>
      <c r="C34" s="289" t="s">
        <v>117</v>
      </c>
      <c r="D34" s="290"/>
      <c r="E34" s="290"/>
      <c r="F34" s="290"/>
      <c r="G34" s="291"/>
      <c r="H34" s="280">
        <f t="shared" ref="H34:P34" si="2">SUM(H7:I33)</f>
        <v>0</v>
      </c>
      <c r="I34" s="280">
        <f t="shared" si="2"/>
        <v>0</v>
      </c>
      <c r="J34" s="280">
        <f t="shared" si="2"/>
        <v>0</v>
      </c>
      <c r="K34" s="280">
        <f t="shared" si="2"/>
        <v>0</v>
      </c>
      <c r="L34" s="280">
        <f t="shared" si="2"/>
        <v>0</v>
      </c>
      <c r="M34" s="280">
        <f t="shared" si="2"/>
        <v>0</v>
      </c>
      <c r="N34" s="280">
        <f t="shared" si="2"/>
        <v>0</v>
      </c>
      <c r="O34" s="280">
        <f t="shared" si="2"/>
        <v>0</v>
      </c>
      <c r="P34" s="280">
        <f t="shared" si="2"/>
        <v>0</v>
      </c>
      <c r="Q34" s="280">
        <f>SUM(Q7:R33)</f>
        <v>0</v>
      </c>
      <c r="R34" s="261"/>
      <c r="S34" s="261"/>
      <c r="T34" s="261"/>
      <c r="U34" s="261"/>
      <c r="V34" s="261"/>
    </row>
    <row r="38" spans="1:22" x14ac:dyDescent="0.25">
      <c r="C38" s="460"/>
    </row>
    <row r="39" spans="1:22" x14ac:dyDescent="0.25">
      <c r="C39" s="460"/>
    </row>
    <row r="40" spans="1:22" x14ac:dyDescent="0.25">
      <c r="C40" s="460"/>
    </row>
    <row r="41" spans="1:22" x14ac:dyDescent="0.25">
      <c r="C41" s="460"/>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60"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1"/>
      <c r="C1" s="507" t="s">
        <v>1610</v>
      </c>
      <c r="D1" s="507"/>
      <c r="E1" s="281"/>
      <c r="F1" s="281"/>
      <c r="G1" s="281"/>
      <c r="H1" s="281" t="s">
        <v>1405</v>
      </c>
      <c r="K1" s="281"/>
      <c r="L1" s="281"/>
      <c r="M1" s="281"/>
      <c r="N1" s="281"/>
      <c r="O1" s="281"/>
      <c r="P1" s="281"/>
      <c r="Q1" s="281"/>
      <c r="R1" s="281"/>
      <c r="S1" s="281"/>
      <c r="T1" s="281"/>
      <c r="U1" s="281"/>
    </row>
    <row r="2" spans="1:21" ht="18.75" x14ac:dyDescent="0.25">
      <c r="A2" s="266" t="s">
        <v>1346</v>
      </c>
      <c r="B2" s="281"/>
      <c r="C2" s="281"/>
      <c r="D2" s="281"/>
      <c r="E2" s="281"/>
      <c r="F2" s="281"/>
      <c r="G2" s="281"/>
      <c r="H2" s="281"/>
      <c r="K2" s="281"/>
      <c r="L2" s="281"/>
      <c r="M2" s="281"/>
      <c r="N2" s="281"/>
      <c r="O2" s="281"/>
      <c r="P2" s="281"/>
      <c r="Q2" s="281"/>
      <c r="R2" s="281"/>
      <c r="S2" s="281"/>
      <c r="T2" s="281"/>
      <c r="U2" s="281"/>
    </row>
    <row r="3" spans="1:21" x14ac:dyDescent="0.25">
      <c r="A3" s="594" t="s">
        <v>1406</v>
      </c>
      <c r="B3" s="594"/>
      <c r="C3" s="594"/>
      <c r="D3" s="594"/>
      <c r="E3" s="594"/>
      <c r="F3" s="594"/>
      <c r="G3" s="594"/>
      <c r="H3" s="594"/>
      <c r="I3" s="594"/>
      <c r="J3" s="594"/>
      <c r="K3" s="594"/>
      <c r="L3" s="594"/>
      <c r="M3" s="594"/>
      <c r="N3" s="594"/>
      <c r="O3" s="594"/>
      <c r="P3" s="594"/>
      <c r="Q3" s="594"/>
      <c r="R3" s="594"/>
      <c r="S3" s="594"/>
      <c r="T3" s="594"/>
      <c r="U3" s="594"/>
    </row>
    <row r="4" spans="1:21" ht="15" customHeight="1" x14ac:dyDescent="0.25">
      <c r="A4" s="558" t="s">
        <v>96</v>
      </c>
      <c r="B4" s="557" t="s">
        <v>110</v>
      </c>
      <c r="C4" s="560" t="s">
        <v>1537</v>
      </c>
      <c r="D4" s="560" t="s">
        <v>1538</v>
      </c>
      <c r="E4" s="560" t="s">
        <v>86</v>
      </c>
      <c r="F4" s="560" t="s">
        <v>391</v>
      </c>
      <c r="G4" s="560" t="s">
        <v>87</v>
      </c>
      <c r="H4" s="563" t="s">
        <v>99</v>
      </c>
      <c r="I4" s="569"/>
      <c r="J4" s="569"/>
      <c r="K4" s="569"/>
      <c r="L4" s="569"/>
      <c r="M4" s="569"/>
      <c r="N4" s="569"/>
      <c r="O4" s="564"/>
      <c r="P4" s="565" t="s">
        <v>100</v>
      </c>
      <c r="Q4" s="566"/>
      <c r="R4" s="557" t="s">
        <v>102</v>
      </c>
      <c r="S4" s="557" t="s">
        <v>109</v>
      </c>
      <c r="T4" s="557" t="s">
        <v>108</v>
      </c>
      <c r="U4" s="554" t="s">
        <v>88</v>
      </c>
    </row>
    <row r="5" spans="1:21" ht="15" customHeight="1" x14ac:dyDescent="0.25">
      <c r="A5" s="558"/>
      <c r="B5" s="558"/>
      <c r="C5" s="561"/>
      <c r="D5" s="561"/>
      <c r="E5" s="561"/>
      <c r="F5" s="561"/>
      <c r="G5" s="561"/>
      <c r="H5" s="563" t="s">
        <v>103</v>
      </c>
      <c r="I5" s="564"/>
      <c r="J5" s="563" t="s">
        <v>104</v>
      </c>
      <c r="K5" s="564"/>
      <c r="L5" s="563" t="s">
        <v>105</v>
      </c>
      <c r="M5" s="564"/>
      <c r="N5" s="563" t="s">
        <v>106</v>
      </c>
      <c r="O5" s="564"/>
      <c r="P5" s="567"/>
      <c r="Q5" s="568"/>
      <c r="R5" s="558"/>
      <c r="S5" s="558"/>
      <c r="T5" s="558"/>
      <c r="U5" s="555"/>
    </row>
    <row r="6" spans="1:21" ht="25.5" x14ac:dyDescent="0.25">
      <c r="A6" s="559"/>
      <c r="B6" s="559"/>
      <c r="C6" s="562"/>
      <c r="D6" s="562"/>
      <c r="E6" s="562"/>
      <c r="F6" s="562"/>
      <c r="G6" s="562"/>
      <c r="H6" s="436" t="s">
        <v>107</v>
      </c>
      <c r="I6" s="436" t="s">
        <v>12</v>
      </c>
      <c r="J6" s="436" t="s">
        <v>107</v>
      </c>
      <c r="K6" s="436" t="s">
        <v>12</v>
      </c>
      <c r="L6" s="436" t="s">
        <v>107</v>
      </c>
      <c r="M6" s="436" t="s">
        <v>12</v>
      </c>
      <c r="N6" s="436" t="s">
        <v>107</v>
      </c>
      <c r="O6" s="436" t="s">
        <v>12</v>
      </c>
      <c r="P6" s="436" t="s">
        <v>107</v>
      </c>
      <c r="Q6" s="436" t="s">
        <v>12</v>
      </c>
      <c r="R6" s="559"/>
      <c r="S6" s="559"/>
      <c r="T6" s="559"/>
      <c r="U6" s="556"/>
    </row>
    <row r="7" spans="1:21" s="362" customFormat="1" ht="15.75" x14ac:dyDescent="0.25">
      <c r="A7" s="437"/>
      <c r="B7" s="438"/>
      <c r="C7" s="439"/>
      <c r="D7" s="439"/>
      <c r="E7" s="439"/>
      <c r="F7" s="440"/>
      <c r="G7" s="439"/>
      <c r="H7" s="441"/>
      <c r="I7" s="441"/>
      <c r="J7" s="441"/>
      <c r="K7" s="441"/>
      <c r="L7" s="441"/>
      <c r="M7" s="441"/>
      <c r="N7" s="441"/>
      <c r="O7" s="441"/>
      <c r="P7" s="441"/>
      <c r="Q7" s="441"/>
      <c r="R7" s="442"/>
      <c r="S7" s="442"/>
      <c r="T7" s="442"/>
      <c r="U7" s="443"/>
    </row>
    <row r="8" spans="1:21" ht="15.75" customHeight="1" x14ac:dyDescent="0.25">
      <c r="A8" s="591" t="s">
        <v>1406</v>
      </c>
      <c r="B8" s="591" t="s">
        <v>1407</v>
      </c>
      <c r="C8" s="277"/>
      <c r="D8" s="491"/>
      <c r="E8" s="277"/>
      <c r="F8" s="277"/>
      <c r="G8" s="278"/>
      <c r="H8" s="278"/>
      <c r="I8" s="355"/>
      <c r="J8" s="278"/>
      <c r="K8" s="355"/>
      <c r="L8" s="278"/>
      <c r="M8" s="355"/>
      <c r="N8" s="278"/>
      <c r="O8" s="355"/>
      <c r="P8" s="396">
        <f t="shared" ref="P8:Q8" si="0">H8+J8+L8+N8</f>
        <v>0</v>
      </c>
      <c r="Q8" s="397">
        <f t="shared" si="0"/>
        <v>0</v>
      </c>
      <c r="R8" s="278"/>
      <c r="S8" s="278"/>
      <c r="T8" s="278"/>
      <c r="U8" s="278"/>
    </row>
    <row r="9" spans="1:21" ht="15.75" x14ac:dyDescent="0.25">
      <c r="A9" s="592"/>
      <c r="B9" s="592"/>
      <c r="C9" s="277"/>
      <c r="D9" s="491"/>
      <c r="E9" s="277"/>
      <c r="F9" s="277"/>
      <c r="G9" s="278"/>
      <c r="H9" s="278"/>
      <c r="I9" s="355"/>
      <c r="J9" s="278"/>
      <c r="K9" s="355"/>
      <c r="L9" s="278"/>
      <c r="M9" s="355"/>
      <c r="N9" s="278"/>
      <c r="O9" s="355"/>
      <c r="P9" s="396">
        <f t="shared" ref="P9:P20" si="1">H9+J9+L9+N9</f>
        <v>0</v>
      </c>
      <c r="Q9" s="397">
        <f t="shared" ref="Q9:Q20" si="2">I9+K9+M9+O9</f>
        <v>0</v>
      </c>
      <c r="R9" s="278"/>
      <c r="S9" s="278"/>
      <c r="T9" s="278"/>
      <c r="U9" s="278"/>
    </row>
    <row r="10" spans="1:21" ht="15.75" x14ac:dyDescent="0.25">
      <c r="A10" s="592"/>
      <c r="B10" s="592"/>
      <c r="C10" s="277"/>
      <c r="D10" s="491"/>
      <c r="E10" s="277"/>
      <c r="F10" s="277"/>
      <c r="G10" s="278"/>
      <c r="H10" s="278"/>
      <c r="I10" s="355"/>
      <c r="J10" s="278"/>
      <c r="K10" s="355"/>
      <c r="L10" s="278"/>
      <c r="M10" s="355"/>
      <c r="N10" s="278"/>
      <c r="O10" s="355"/>
      <c r="P10" s="396">
        <f t="shared" si="1"/>
        <v>0</v>
      </c>
      <c r="Q10" s="397">
        <f t="shared" si="2"/>
        <v>0</v>
      </c>
      <c r="R10" s="278"/>
      <c r="S10" s="278"/>
      <c r="T10" s="278"/>
      <c r="U10" s="278"/>
    </row>
    <row r="11" spans="1:21" ht="15.75" x14ac:dyDescent="0.25">
      <c r="A11" s="592"/>
      <c r="B11" s="592"/>
      <c r="C11" s="277"/>
      <c r="D11" s="491"/>
      <c r="E11" s="277"/>
      <c r="F11" s="277"/>
      <c r="G11" s="278"/>
      <c r="H11" s="278"/>
      <c r="I11" s="355"/>
      <c r="J11" s="278"/>
      <c r="K11" s="355"/>
      <c r="L11" s="278"/>
      <c r="M11" s="355"/>
      <c r="N11" s="278"/>
      <c r="O11" s="355"/>
      <c r="P11" s="396">
        <f t="shared" si="1"/>
        <v>0</v>
      </c>
      <c r="Q11" s="397">
        <f t="shared" si="2"/>
        <v>0</v>
      </c>
      <c r="R11" s="278"/>
      <c r="S11" s="278"/>
      <c r="T11" s="278"/>
      <c r="U11" s="278"/>
    </row>
    <row r="12" spans="1:21" ht="15.75" x14ac:dyDescent="0.25">
      <c r="A12" s="592"/>
      <c r="B12" s="592"/>
      <c r="C12" s="277"/>
      <c r="D12" s="491"/>
      <c r="E12" s="277"/>
      <c r="F12" s="277"/>
      <c r="G12" s="278"/>
      <c r="H12" s="278"/>
      <c r="I12" s="355"/>
      <c r="J12" s="278"/>
      <c r="K12" s="355"/>
      <c r="L12" s="278"/>
      <c r="M12" s="355"/>
      <c r="N12" s="278"/>
      <c r="O12" s="355"/>
      <c r="P12" s="396">
        <f t="shared" si="1"/>
        <v>0</v>
      </c>
      <c r="Q12" s="397">
        <f t="shared" si="2"/>
        <v>0</v>
      </c>
      <c r="R12" s="278"/>
      <c r="S12" s="278"/>
      <c r="T12" s="278"/>
      <c r="U12" s="278"/>
    </row>
    <row r="13" spans="1:21" s="362" customFormat="1" ht="15.75" x14ac:dyDescent="0.25">
      <c r="A13" s="592"/>
      <c r="B13" s="592"/>
      <c r="C13" s="402"/>
      <c r="D13" s="491"/>
      <c r="E13" s="402"/>
      <c r="F13" s="402"/>
      <c r="G13" s="278"/>
      <c r="H13" s="278"/>
      <c r="I13" s="355"/>
      <c r="J13" s="278"/>
      <c r="K13" s="355"/>
      <c r="L13" s="278"/>
      <c r="M13" s="355"/>
      <c r="N13" s="278"/>
      <c r="O13" s="355"/>
      <c r="P13" s="396">
        <f t="shared" ref="P13" si="3">H13+J13+L13+N13</f>
        <v>0</v>
      </c>
      <c r="Q13" s="397">
        <f t="shared" ref="Q13" si="4">I13+K13+M13+O13</f>
        <v>0</v>
      </c>
      <c r="R13" s="278"/>
      <c r="S13" s="278"/>
      <c r="T13" s="278"/>
      <c r="U13" s="278"/>
    </row>
    <row r="14" spans="1:21" ht="15.75" x14ac:dyDescent="0.25">
      <c r="A14" s="592"/>
      <c r="B14" s="592"/>
      <c r="C14" s="277"/>
      <c r="D14" s="491"/>
      <c r="E14" s="277"/>
      <c r="F14" s="277"/>
      <c r="G14" s="278"/>
      <c r="H14" s="278"/>
      <c r="I14" s="355"/>
      <c r="J14" s="278"/>
      <c r="K14" s="355"/>
      <c r="L14" s="278"/>
      <c r="M14" s="355"/>
      <c r="N14" s="278"/>
      <c r="O14" s="355"/>
      <c r="P14" s="396">
        <f t="shared" si="1"/>
        <v>0</v>
      </c>
      <c r="Q14" s="397">
        <f t="shared" si="2"/>
        <v>0</v>
      </c>
      <c r="R14" s="278"/>
      <c r="S14" s="278"/>
      <c r="T14" s="278"/>
      <c r="U14" s="356"/>
    </row>
    <row r="15" spans="1:21" ht="15.75" customHeight="1" x14ac:dyDescent="0.25">
      <c r="A15" s="592"/>
      <c r="B15" s="592"/>
      <c r="C15" s="277"/>
      <c r="D15" s="491"/>
      <c r="E15" s="277"/>
      <c r="F15" s="277"/>
      <c r="G15" s="278"/>
      <c r="H15" s="278"/>
      <c r="I15" s="355"/>
      <c r="J15" s="278"/>
      <c r="K15" s="355"/>
      <c r="L15" s="357"/>
      <c r="M15" s="355"/>
      <c r="N15" s="278"/>
      <c r="O15" s="355"/>
      <c r="P15" s="396">
        <f t="shared" si="1"/>
        <v>0</v>
      </c>
      <c r="Q15" s="397">
        <f t="shared" si="2"/>
        <v>0</v>
      </c>
      <c r="R15" s="278"/>
      <c r="S15" s="278"/>
      <c r="T15" s="278"/>
      <c r="U15" s="278"/>
    </row>
    <row r="16" spans="1:21" ht="15.75" x14ac:dyDescent="0.25">
      <c r="A16" s="592"/>
      <c r="B16" s="592"/>
      <c r="C16" s="277"/>
      <c r="D16" s="491"/>
      <c r="E16" s="277"/>
      <c r="F16" s="277"/>
      <c r="G16" s="278"/>
      <c r="H16" s="278"/>
      <c r="I16" s="355"/>
      <c r="J16" s="278"/>
      <c r="K16" s="355"/>
      <c r="L16" s="357"/>
      <c r="M16" s="355"/>
      <c r="N16" s="278"/>
      <c r="O16" s="355"/>
      <c r="P16" s="396">
        <f t="shared" si="1"/>
        <v>0</v>
      </c>
      <c r="Q16" s="397">
        <f t="shared" si="2"/>
        <v>0</v>
      </c>
      <c r="R16" s="278"/>
      <c r="S16" s="278"/>
      <c r="T16" s="278"/>
      <c r="U16" s="278"/>
    </row>
    <row r="17" spans="1:21" ht="15.75" x14ac:dyDescent="0.25">
      <c r="A17" s="592"/>
      <c r="B17" s="592"/>
      <c r="C17" s="277"/>
      <c r="D17" s="491"/>
      <c r="E17" s="277"/>
      <c r="F17" s="277"/>
      <c r="G17" s="278"/>
      <c r="H17" s="278"/>
      <c r="I17" s="355"/>
      <c r="J17" s="278"/>
      <c r="K17" s="355"/>
      <c r="L17" s="357"/>
      <c r="M17" s="355"/>
      <c r="N17" s="278"/>
      <c r="O17" s="355"/>
      <c r="P17" s="396">
        <f t="shared" si="1"/>
        <v>0</v>
      </c>
      <c r="Q17" s="397">
        <f t="shared" si="2"/>
        <v>0</v>
      </c>
      <c r="R17" s="278"/>
      <c r="S17" s="278"/>
      <c r="T17" s="278"/>
      <c r="U17" s="278"/>
    </row>
    <row r="18" spans="1:21" ht="15.75" x14ac:dyDescent="0.25">
      <c r="A18" s="592"/>
      <c r="B18" s="592"/>
      <c r="C18" s="277"/>
      <c r="D18" s="491"/>
      <c r="E18" s="277"/>
      <c r="F18" s="277"/>
      <c r="G18" s="278"/>
      <c r="H18" s="278"/>
      <c r="I18" s="355"/>
      <c r="J18" s="278"/>
      <c r="K18" s="355"/>
      <c r="L18" s="357"/>
      <c r="M18" s="355"/>
      <c r="N18" s="278"/>
      <c r="O18" s="355"/>
      <c r="P18" s="396">
        <f t="shared" si="1"/>
        <v>0</v>
      </c>
      <c r="Q18" s="397">
        <f t="shared" si="2"/>
        <v>0</v>
      </c>
      <c r="R18" s="278"/>
      <c r="S18" s="278"/>
      <c r="T18" s="278"/>
      <c r="U18" s="278"/>
    </row>
    <row r="19" spans="1:21" ht="15.75" x14ac:dyDescent="0.25">
      <c r="A19" s="592"/>
      <c r="B19" s="592"/>
      <c r="C19" s="277"/>
      <c r="D19" s="491"/>
      <c r="E19" s="277"/>
      <c r="F19" s="277"/>
      <c r="G19" s="278"/>
      <c r="H19" s="278"/>
      <c r="I19" s="355"/>
      <c r="J19" s="278"/>
      <c r="K19" s="355"/>
      <c r="L19" s="278"/>
      <c r="M19" s="355"/>
      <c r="N19" s="278"/>
      <c r="O19" s="355"/>
      <c r="P19" s="396">
        <f t="shared" si="1"/>
        <v>0</v>
      </c>
      <c r="Q19" s="397">
        <f t="shared" si="2"/>
        <v>0</v>
      </c>
      <c r="R19" s="278"/>
      <c r="S19" s="278"/>
      <c r="T19" s="278"/>
      <c r="U19" s="358"/>
    </row>
    <row r="20" spans="1:21" ht="15.75" x14ac:dyDescent="0.25">
      <c r="A20" s="593"/>
      <c r="B20" s="593"/>
      <c r="C20" s="277"/>
      <c r="D20" s="491"/>
      <c r="E20" s="277"/>
      <c r="F20" s="277"/>
      <c r="G20" s="278"/>
      <c r="H20" s="278"/>
      <c r="I20" s="355"/>
      <c r="J20" s="278"/>
      <c r="K20" s="355"/>
      <c r="L20" s="278"/>
      <c r="M20" s="355"/>
      <c r="N20" s="278"/>
      <c r="O20" s="355"/>
      <c r="P20" s="396">
        <f t="shared" si="1"/>
        <v>0</v>
      </c>
      <c r="Q20" s="397">
        <f t="shared" si="2"/>
        <v>0</v>
      </c>
      <c r="R20" s="278"/>
      <c r="S20" s="278"/>
      <c r="T20" s="278"/>
      <c r="U20" s="278"/>
    </row>
    <row r="21" spans="1:21" ht="15.75" x14ac:dyDescent="0.25">
      <c r="A21" s="289"/>
      <c r="B21" s="290"/>
      <c r="C21" s="289" t="s">
        <v>1404</v>
      </c>
      <c r="D21" s="290"/>
      <c r="E21" s="290"/>
      <c r="F21" s="290"/>
      <c r="G21" s="291"/>
      <c r="H21" s="279">
        <f t="shared" ref="H21:Q21" si="5">SUM(H8:H20)</f>
        <v>0</v>
      </c>
      <c r="I21" s="280">
        <f t="shared" si="5"/>
        <v>0</v>
      </c>
      <c r="J21" s="279">
        <f t="shared" si="5"/>
        <v>0</v>
      </c>
      <c r="K21" s="280">
        <f t="shared" si="5"/>
        <v>0</v>
      </c>
      <c r="L21" s="279">
        <f t="shared" si="5"/>
        <v>0</v>
      </c>
      <c r="M21" s="280">
        <f t="shared" si="5"/>
        <v>0</v>
      </c>
      <c r="N21" s="279">
        <f t="shared" si="5"/>
        <v>0</v>
      </c>
      <c r="O21" s="280">
        <f t="shared" si="5"/>
        <v>0</v>
      </c>
      <c r="P21" s="280">
        <f t="shared" si="5"/>
        <v>0</v>
      </c>
      <c r="Q21" s="280">
        <f t="shared" si="5"/>
        <v>0</v>
      </c>
      <c r="R21" s="260"/>
      <c r="S21" s="260"/>
      <c r="T21" s="260"/>
      <c r="U21" s="260"/>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J5:K5"/>
    <mergeCell ref="L5:M5"/>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E10" zoomScaleNormal="100" workbookViewId="0">
      <selection activeCell="F13" sqref="F13"/>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45" t="s">
        <v>1368</v>
      </c>
      <c r="I2" s="545"/>
    </row>
    <row r="3" spans="2:11" ht="19.5" thickBot="1" x14ac:dyDescent="0.3">
      <c r="B3" s="81" t="s">
        <v>21</v>
      </c>
      <c r="C3" s="81" t="s">
        <v>390</v>
      </c>
      <c r="H3" s="418" t="s">
        <v>389</v>
      </c>
      <c r="I3" s="419" t="s">
        <v>390</v>
      </c>
    </row>
    <row r="4" spans="2:11" ht="18.75" x14ac:dyDescent="0.25">
      <c r="B4" s="82" t="s">
        <v>121</v>
      </c>
      <c r="C4" s="201">
        <f>'1. TALLERES SEMINARIOS'!D5</f>
        <v>414896.27999999997</v>
      </c>
      <c r="H4" s="411" t="s">
        <v>1356</v>
      </c>
      <c r="I4" s="414">
        <f>'1. Desarrollo e Innov. Curricu.'!Q11</f>
        <v>240000</v>
      </c>
    </row>
    <row r="5" spans="2:11" ht="18.75" x14ac:dyDescent="0.25">
      <c r="B5" s="82" t="s">
        <v>414</v>
      </c>
      <c r="C5" s="201">
        <f>'2. CONTRATACION DE PERSONAL'!D5</f>
        <v>2592025.8600000003</v>
      </c>
      <c r="H5" s="412" t="s">
        <v>1358</v>
      </c>
      <c r="I5" s="415">
        <f>'2. Investigación Científica'!Q29</f>
        <v>3275031.3</v>
      </c>
    </row>
    <row r="6" spans="2:11" ht="18.75" x14ac:dyDescent="0.25">
      <c r="B6" s="82" t="s">
        <v>125</v>
      </c>
      <c r="C6" s="201">
        <f>'3. EQUIPO DE OFICINA'!D5</f>
        <v>0</v>
      </c>
      <c r="H6" s="412" t="s">
        <v>470</v>
      </c>
      <c r="I6" s="415">
        <f>'3. Vinculación Univ. Sociedad'!Q65</f>
        <v>414896.32999999996</v>
      </c>
    </row>
    <row r="7" spans="2:11" ht="19.5" thickBot="1" x14ac:dyDescent="0.3">
      <c r="B7" s="82" t="s">
        <v>415</v>
      </c>
      <c r="C7" s="201">
        <f>'4. EQUIPO TECNOLÓGICOS'!D5</f>
        <v>0</v>
      </c>
      <c r="E7" s="422" t="s">
        <v>118</v>
      </c>
      <c r="F7" s="431" t="s">
        <v>1482</v>
      </c>
      <c r="H7" s="412" t="s">
        <v>1357</v>
      </c>
      <c r="I7" s="415">
        <f>'4. Docencia y Profesorado Univ.'!Q21</f>
        <v>0</v>
      </c>
    </row>
    <row r="8" spans="2:11" ht="18.75" x14ac:dyDescent="0.25">
      <c r="B8" s="82" t="s">
        <v>126</v>
      </c>
      <c r="C8" s="201">
        <f>'5. ACTIVIDADES ESPECIALES'!D5</f>
        <v>1543954.6</v>
      </c>
      <c r="E8" s="427" t="s">
        <v>1484</v>
      </c>
      <c r="F8" s="428">
        <f>Presupuesto!D566</f>
        <v>1271169.5</v>
      </c>
      <c r="H8" s="412" t="s">
        <v>1359</v>
      </c>
      <c r="I8" s="415">
        <f>'5. Estudiantes y Graduados'!Q43</f>
        <v>0</v>
      </c>
    </row>
    <row r="9" spans="2:11" ht="19.5" thickBot="1" x14ac:dyDescent="0.3">
      <c r="B9" s="92" t="s">
        <v>385</v>
      </c>
      <c r="C9" s="83">
        <f>'6. Becas'!D5</f>
        <v>0</v>
      </c>
      <c r="E9" s="429" t="s">
        <v>1506</v>
      </c>
      <c r="F9" s="430">
        <f>Presupuesto!E566</f>
        <v>3179707.2399999998</v>
      </c>
      <c r="H9" s="412" t="s">
        <v>471</v>
      </c>
      <c r="I9" s="415">
        <f>'6. Gestión del Conocimiento'!Q27</f>
        <v>0</v>
      </c>
    </row>
    <row r="10" spans="2:11" ht="19.5" thickBot="1" x14ac:dyDescent="0.3">
      <c r="B10" s="92" t="s">
        <v>386</v>
      </c>
      <c r="C10" s="83">
        <f>'7. Infraestructura'!D5</f>
        <v>0</v>
      </c>
      <c r="E10" s="432" t="s">
        <v>1483</v>
      </c>
      <c r="F10" s="433">
        <f>Presupuesto!F566</f>
        <v>4450876.74</v>
      </c>
      <c r="G10" s="111"/>
      <c r="H10" s="412" t="s">
        <v>1360</v>
      </c>
      <c r="I10" s="416">
        <f>'7. Lo Esencial de la Reforma U.'!Q34</f>
        <v>0</v>
      </c>
    </row>
    <row r="11" spans="2:11" ht="18.75" x14ac:dyDescent="0.25">
      <c r="B11" s="82" t="s">
        <v>417</v>
      </c>
      <c r="C11" s="83">
        <f>'8. Venta de Servicios'!D5</f>
        <v>0</v>
      </c>
      <c r="E11" s="434" t="s">
        <v>404</v>
      </c>
      <c r="F11" s="435">
        <f>Presupuesto!AR566</f>
        <v>4450876.74</v>
      </c>
      <c r="G11" s="111"/>
      <c r="H11" s="412" t="s">
        <v>1362</v>
      </c>
      <c r="I11" s="416">
        <f>'8. Cultura de Inno. Insti...'!Q21</f>
        <v>0</v>
      </c>
    </row>
    <row r="12" spans="2:11" ht="18.75" x14ac:dyDescent="0.25">
      <c r="B12" s="92"/>
      <c r="C12" s="83"/>
      <c r="F12" s="111"/>
      <c r="G12" s="111"/>
      <c r="H12" s="412" t="s">
        <v>1477</v>
      </c>
      <c r="I12" s="416">
        <f>'9. Asegura. de la Calid. y M'!Q36</f>
        <v>0</v>
      </c>
      <c r="K12" s="156"/>
    </row>
    <row r="13" spans="2:11" ht="24" thickBot="1" x14ac:dyDescent="0.3">
      <c r="B13" s="84" t="s">
        <v>124</v>
      </c>
      <c r="C13" s="426">
        <f>SUM(C4:C12)</f>
        <v>4550876.74</v>
      </c>
      <c r="F13" s="111"/>
      <c r="G13" s="111"/>
      <c r="H13" s="413" t="s">
        <v>1453</v>
      </c>
      <c r="I13" s="417">
        <f>'10. Posgrado'!Q43</f>
        <v>0</v>
      </c>
    </row>
    <row r="14" spans="2:11" ht="23.25" x14ac:dyDescent="0.25">
      <c r="B14" s="84"/>
      <c r="C14" s="85"/>
      <c r="F14" s="111"/>
      <c r="G14" s="111"/>
      <c r="H14" s="420" t="s">
        <v>124</v>
      </c>
      <c r="I14" s="421">
        <f>SUM(I4:I13)</f>
        <v>3929927.63</v>
      </c>
    </row>
    <row r="15" spans="2:11" ht="15.75" x14ac:dyDescent="0.25">
      <c r="F15" s="111"/>
      <c r="G15" s="111"/>
      <c r="H15" s="546"/>
      <c r="I15" s="546"/>
    </row>
    <row r="16" spans="2:11" ht="16.5" thickBot="1" x14ac:dyDescent="0.3">
      <c r="F16" s="111"/>
      <c r="G16" s="111"/>
      <c r="H16" s="547" t="s">
        <v>1370</v>
      </c>
      <c r="I16" s="547"/>
    </row>
    <row r="17" spans="2:15" ht="15.75" thickBot="1" x14ac:dyDescent="0.3">
      <c r="F17" s="111"/>
      <c r="G17" s="111"/>
      <c r="H17" s="422" t="s">
        <v>389</v>
      </c>
      <c r="I17" s="423" t="s">
        <v>390</v>
      </c>
      <c r="J17" s="196"/>
    </row>
    <row r="18" spans="2:15" x14ac:dyDescent="0.25">
      <c r="H18" s="475" t="s">
        <v>1363</v>
      </c>
      <c r="I18" s="476">
        <f>'11. Gestion Administrativa'!Q39</f>
        <v>1725780</v>
      </c>
      <c r="J18" s="196"/>
    </row>
    <row r="19" spans="2:15" x14ac:dyDescent="0.25">
      <c r="H19" s="477" t="s">
        <v>1364</v>
      </c>
      <c r="I19" s="478">
        <f>'12. Gestión del Talento Humano'!Q21</f>
        <v>0</v>
      </c>
      <c r="J19" s="196"/>
    </row>
    <row r="20" spans="2:15" x14ac:dyDescent="0.25">
      <c r="B20" s="469" t="s">
        <v>1504</v>
      </c>
      <c r="C20" s="470">
        <v>22.584900000000001</v>
      </c>
      <c r="D20" s="469" t="s">
        <v>1536</v>
      </c>
      <c r="E20" s="471"/>
      <c r="H20" s="477" t="s">
        <v>1365</v>
      </c>
      <c r="I20" s="478">
        <f>'13. Gestión Académica'!Q21</f>
        <v>0</v>
      </c>
      <c r="J20" s="196"/>
    </row>
    <row r="21" spans="2:15" x14ac:dyDescent="0.25">
      <c r="H21" s="477" t="s">
        <v>1366</v>
      </c>
      <c r="I21" s="478">
        <f>'14. Internacional... de la E.S.'!Q36</f>
        <v>0</v>
      </c>
      <c r="J21" s="196"/>
    </row>
    <row r="22" spans="2:15" x14ac:dyDescent="0.25">
      <c r="H22" s="479" t="s">
        <v>1367</v>
      </c>
      <c r="I22" s="480">
        <f>'15. Gobernabilidad y Proceso...'!Q29</f>
        <v>0</v>
      </c>
      <c r="J22" s="196"/>
    </row>
    <row r="23" spans="2:15" x14ac:dyDescent="0.25">
      <c r="H23" s="481" t="s">
        <v>1478</v>
      </c>
      <c r="I23" s="482">
        <f>'16. Desa. del Sistema Educ.Sup.'!Q70</f>
        <v>0</v>
      </c>
      <c r="J23" s="196"/>
    </row>
    <row r="24" spans="2:15" s="461" customFormat="1" ht="15.75" thickBot="1" x14ac:dyDescent="0.3">
      <c r="H24" s="483" t="s">
        <v>1513</v>
      </c>
      <c r="I24" s="484">
        <f>'17. Gestión TIC'!Q74</f>
        <v>0</v>
      </c>
      <c r="J24" s="196"/>
    </row>
    <row r="25" spans="2:15" ht="15.75" thickBot="1" x14ac:dyDescent="0.3">
      <c r="H25" s="473" t="s">
        <v>124</v>
      </c>
      <c r="I25" s="474">
        <f>SUM(I18:I24)</f>
        <v>1725780</v>
      </c>
    </row>
    <row r="26" spans="2:15" ht="15.75" thickBot="1" x14ac:dyDescent="0.3"/>
    <row r="27" spans="2:15" ht="15.75" thickBot="1" x14ac:dyDescent="0.3">
      <c r="H27" s="424" t="s">
        <v>1369</v>
      </c>
      <c r="I27" s="425">
        <f>I14+I25</f>
        <v>5655707.6299999999</v>
      </c>
    </row>
    <row r="28" spans="2:15" x14ac:dyDescent="0.25">
      <c r="H28" s="339"/>
      <c r="I28" s="340"/>
    </row>
    <row r="29" spans="2:15" x14ac:dyDescent="0.25">
      <c r="H29" s="339"/>
      <c r="I29" s="340"/>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2</v>
      </c>
      <c r="D54" s="237">
        <f>SUMIF('2. CONTRATACION DE PERSONAL'!$C:$C,'Cuadro Resumen'!$B$40:$B$56,'2. CONTRATACION DE PERSONAL'!$G:$G)</f>
        <v>660000</v>
      </c>
    </row>
    <row r="55" spans="2:4" ht="18.75" x14ac:dyDescent="0.25">
      <c r="B55" s="82" t="s">
        <v>60</v>
      </c>
      <c r="C55" s="167">
        <f>SUMIF('2. CONTRATACION DE PERSONAL'!C:C,'Cuadro Resumen'!$B$40:$B$56,'2. CONTRATACION DE PERSONAL'!D:D)</f>
        <v>4</v>
      </c>
      <c r="D55" s="237">
        <f>SUMIF('2. CONTRATACION DE PERSONAL'!$C:$C,'Cuadro Resumen'!$B$40:$B$56,'2. CONTRATACION DE PERSONAL'!$G:$G)</f>
        <v>1849525.8599999999</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6</v>
      </c>
      <c r="D57" s="237">
        <f>SUM(D40:D56)</f>
        <v>2509525.86</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3" t="s">
        <v>1336</v>
      </c>
      <c r="C86" s="83">
        <f>SUMIF('4. EQUIPO TECNOLÓGICOS'!C:C,'Cuadro Resumen'!$B$86:$B$102,'4. EQUIPO TECNOLÓGICOS'!D:D)</f>
        <v>0</v>
      </c>
      <c r="D86" s="83">
        <f>SUMIF('4. EQUIPO TECNOLÓGICOS'!$C:$C,'Cuadro Resumen'!$B$86:$B$102,'4. EQUIPO TECNOLÓGICOS'!F:F)</f>
        <v>0</v>
      </c>
    </row>
    <row r="87" spans="2:4" ht="18.75" x14ac:dyDescent="0.25">
      <c r="B87" s="303" t="s">
        <v>1337</v>
      </c>
      <c r="C87" s="83">
        <f>SUMIF('4. EQUIPO TECNOLÓGICOS'!C:C,'Cuadro Resumen'!$B$86:$B$102,'4. EQUIPO TECNOLÓGICOS'!D:D)</f>
        <v>0</v>
      </c>
      <c r="D87" s="83">
        <f>SUMIF('4. EQUIPO TECNOLÓGICOS'!$C:$C,'Cuadro Resumen'!$B$86:$B$102,'4. EQUIPO TECNOLÓGICOS'!F:F)</f>
        <v>0</v>
      </c>
    </row>
    <row r="88" spans="2:4" ht="37.5" x14ac:dyDescent="0.25">
      <c r="B88" s="303" t="s">
        <v>1335</v>
      </c>
      <c r="C88" s="83">
        <f>SUMIF('4. EQUIPO TECNOLÓGICOS'!C:C,'Cuadro Resumen'!$B$86:$B$102,'4. EQUIPO TECNOLÓGICOS'!D:D)</f>
        <v>0</v>
      </c>
      <c r="D88" s="83">
        <f>SUMIF('4. EQUIPO TECNOLÓGICOS'!$C:$C,'Cuadro Resumen'!$B$86:$B$102,'4. EQUIPO TECNOLÓGICOS'!F:F)</f>
        <v>0</v>
      </c>
    </row>
    <row r="89" spans="2:4" ht="37.5" x14ac:dyDescent="0.25">
      <c r="B89" s="303"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1481</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0</v>
      </c>
      <c r="D103" s="85">
        <f>SUM(D86:D102)</f>
        <v>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45"/>
    </row>
    <row r="198" spans="2:9" hidden="1" x14ac:dyDescent="0.25">
      <c r="B198" s="548" t="s">
        <v>1497</v>
      </c>
      <c r="C198" s="548"/>
      <c r="D198" s="548"/>
      <c r="E198" s="548"/>
      <c r="F198" s="548"/>
    </row>
    <row r="199" spans="2:9" hidden="1" x14ac:dyDescent="0.25">
      <c r="B199" s="449" t="s">
        <v>1498</v>
      </c>
      <c r="C199" s="448" t="s">
        <v>1499</v>
      </c>
      <c r="D199" s="448" t="s">
        <v>1499</v>
      </c>
      <c r="E199" s="448" t="s">
        <v>1500</v>
      </c>
      <c r="F199" s="448" t="s">
        <v>1500</v>
      </c>
    </row>
    <row r="200" spans="2:9" hidden="1" x14ac:dyDescent="0.25">
      <c r="B200" s="447"/>
      <c r="C200" s="447" t="s">
        <v>1501</v>
      </c>
      <c r="D200" s="447" t="s">
        <v>1502</v>
      </c>
      <c r="E200" s="447" t="s">
        <v>1501</v>
      </c>
      <c r="F200" s="447" t="s">
        <v>1502</v>
      </c>
    </row>
    <row r="201" spans="2:9" hidden="1" x14ac:dyDescent="0.25">
      <c r="B201" s="449" t="s">
        <v>3</v>
      </c>
      <c r="C201" s="446">
        <v>255</v>
      </c>
      <c r="D201" s="446">
        <v>235</v>
      </c>
      <c r="E201" s="446">
        <v>300</v>
      </c>
      <c r="F201" s="446">
        <v>280</v>
      </c>
    </row>
    <row r="202" spans="2:9" hidden="1" x14ac:dyDescent="0.25">
      <c r="B202" s="449" t="s">
        <v>4</v>
      </c>
      <c r="C202" s="446">
        <v>225</v>
      </c>
      <c r="D202" s="446">
        <v>205</v>
      </c>
      <c r="E202" s="446">
        <v>270</v>
      </c>
      <c r="F202" s="446">
        <v>250</v>
      </c>
    </row>
    <row r="203" spans="2:9" hidden="1" x14ac:dyDescent="0.25">
      <c r="B203" s="449" t="s">
        <v>5</v>
      </c>
      <c r="C203" s="446">
        <v>195</v>
      </c>
      <c r="D203" s="446">
        <v>180</v>
      </c>
      <c r="E203" s="446">
        <v>240</v>
      </c>
      <c r="F203" s="446">
        <v>220</v>
      </c>
    </row>
    <row r="204" spans="2:9" hidden="1" x14ac:dyDescent="0.25">
      <c r="B204" s="449" t="s">
        <v>6</v>
      </c>
      <c r="C204" s="446">
        <v>165</v>
      </c>
      <c r="D204" s="446">
        <v>150</v>
      </c>
      <c r="E204" s="446">
        <v>210</v>
      </c>
      <c r="F204" s="446">
        <v>195</v>
      </c>
    </row>
    <row r="205" spans="2:9" hidden="1" x14ac:dyDescent="0.25">
      <c r="B205" s="449" t="s">
        <v>1503</v>
      </c>
      <c r="C205" s="446">
        <v>145</v>
      </c>
      <c r="D205" s="446">
        <v>135</v>
      </c>
      <c r="E205" s="446">
        <v>185</v>
      </c>
      <c r="F205" s="446">
        <v>170</v>
      </c>
    </row>
    <row r="206" spans="2:9" hidden="1" x14ac:dyDescent="0.25">
      <c r="B206" s="444"/>
      <c r="C206" s="444"/>
      <c r="D206" s="444"/>
      <c r="E206" s="444"/>
      <c r="F206" s="444"/>
    </row>
    <row r="207" spans="2:9" hidden="1" x14ac:dyDescent="0.25">
      <c r="B207" s="549" t="s">
        <v>1504</v>
      </c>
      <c r="C207" s="549"/>
      <c r="D207" s="549"/>
      <c r="E207" s="472">
        <f>C20</f>
        <v>22.584900000000001</v>
      </c>
      <c r="F207" s="472" t="str">
        <f>D20</f>
        <v>Lunes, 08 de febrero del 2016 Fuente el BCH</v>
      </c>
    </row>
    <row r="208" spans="2:9" hidden="1" x14ac:dyDescent="0.25">
      <c r="B208" s="444"/>
      <c r="C208" s="444"/>
      <c r="D208" s="444"/>
      <c r="E208" s="444"/>
      <c r="F208" s="444"/>
    </row>
    <row r="209" spans="2:9" hidden="1" x14ac:dyDescent="0.25">
      <c r="B209" s="444"/>
      <c r="C209" s="444"/>
      <c r="D209" s="444"/>
      <c r="E209" s="444"/>
      <c r="F209" s="444"/>
    </row>
    <row r="210" spans="2:9" hidden="1" x14ac:dyDescent="0.25">
      <c r="B210" s="548" t="s">
        <v>1497</v>
      </c>
      <c r="C210" s="548"/>
      <c r="D210" s="548"/>
      <c r="E210" s="548"/>
      <c r="F210" s="548"/>
    </row>
    <row r="211" spans="2:9" hidden="1" x14ac:dyDescent="0.25">
      <c r="B211" s="449" t="s">
        <v>1498</v>
      </c>
      <c r="C211" s="448" t="s">
        <v>1499</v>
      </c>
      <c r="D211" s="448" t="s">
        <v>1499</v>
      </c>
      <c r="E211" s="448" t="s">
        <v>1500</v>
      </c>
      <c r="F211" s="448" t="s">
        <v>1500</v>
      </c>
    </row>
    <row r="212" spans="2:9" hidden="1" x14ac:dyDescent="0.25">
      <c r="B212" s="447"/>
      <c r="C212" s="447" t="s">
        <v>1501</v>
      </c>
      <c r="D212" s="447" t="s">
        <v>1502</v>
      </c>
      <c r="E212" s="447" t="s">
        <v>1501</v>
      </c>
      <c r="F212" s="447" t="s">
        <v>1502</v>
      </c>
    </row>
    <row r="213" spans="2:9" hidden="1" x14ac:dyDescent="0.25">
      <c r="B213" s="449" t="s">
        <v>3</v>
      </c>
      <c r="C213" s="450">
        <f>+C201*E207</f>
        <v>5759.1495000000004</v>
      </c>
      <c r="D213" s="451">
        <f>+D201*E207</f>
        <v>5307.4515000000001</v>
      </c>
      <c r="E213" s="451">
        <f>+E201*E207</f>
        <v>6775.47</v>
      </c>
      <c r="F213" s="451">
        <f>+F201*E207</f>
        <v>6323.7719999999999</v>
      </c>
    </row>
    <row r="214" spans="2:9" hidden="1" x14ac:dyDescent="0.25">
      <c r="B214" s="449" t="s">
        <v>4</v>
      </c>
      <c r="C214" s="450">
        <f>+C202*E207</f>
        <v>5081.6025</v>
      </c>
      <c r="D214" s="451">
        <f>+D202*E207</f>
        <v>4629.9045000000006</v>
      </c>
      <c r="E214" s="451">
        <f>+E202*E207</f>
        <v>6097.9230000000007</v>
      </c>
      <c r="F214" s="451">
        <f>+F202*E207</f>
        <v>5646.2250000000004</v>
      </c>
    </row>
    <row r="215" spans="2:9" hidden="1" x14ac:dyDescent="0.25">
      <c r="B215" s="449" t="s">
        <v>5</v>
      </c>
      <c r="C215" s="450">
        <f>+C203*E207</f>
        <v>4404.0555000000004</v>
      </c>
      <c r="D215" s="451">
        <f>+D203*E207</f>
        <v>4065.2820000000002</v>
      </c>
      <c r="E215" s="451">
        <f>+E203*E207</f>
        <v>5420.3760000000002</v>
      </c>
      <c r="F215" s="451">
        <f>+F203*E207</f>
        <v>4968.6779999999999</v>
      </c>
    </row>
    <row r="216" spans="2:9" hidden="1" x14ac:dyDescent="0.25">
      <c r="B216" s="449" t="s">
        <v>6</v>
      </c>
      <c r="C216" s="450">
        <f>+C204*E207</f>
        <v>3726.5085000000004</v>
      </c>
      <c r="D216" s="451">
        <f>+D204*E207</f>
        <v>3387.7350000000001</v>
      </c>
      <c r="E216" s="451">
        <f>+E204*E207</f>
        <v>4742.8290000000006</v>
      </c>
      <c r="F216" s="451">
        <f>+F204*E207</f>
        <v>4404.0555000000004</v>
      </c>
    </row>
    <row r="217" spans="2:9" hidden="1" x14ac:dyDescent="0.25">
      <c r="B217" s="449" t="s">
        <v>1503</v>
      </c>
      <c r="C217" s="450">
        <f>+C205*E207</f>
        <v>3274.8105</v>
      </c>
      <c r="D217" s="451">
        <f>+D205*E207</f>
        <v>3048.9615000000003</v>
      </c>
      <c r="E217" s="451">
        <f>+E205*E207</f>
        <v>4178.2065000000002</v>
      </c>
      <c r="F217" s="451">
        <f>+F205*E207</f>
        <v>3839.433</v>
      </c>
    </row>
    <row r="218" spans="2:9" hidden="1" x14ac:dyDescent="0.25"/>
    <row r="220" spans="2:9" s="122" customFormat="1" x14ac:dyDescent="0.25">
      <c r="I220" s="445"/>
    </row>
  </sheetData>
  <sheetProtection password="E3C0" sheet="1" objects="1" scenarios="1"/>
  <mergeCells count="6">
    <mergeCell ref="H2:I2"/>
    <mergeCell ref="H15:I15"/>
    <mergeCell ref="H16:I16"/>
    <mergeCell ref="B198:F198"/>
    <mergeCell ref="B210:F210"/>
    <mergeCell ref="B207:D207"/>
  </mergeCells>
  <pageMargins left="0.70866141732283472" right="0.70866141732283472" top="0.74803149606299213" bottom="0.74803149606299213" header="0.31496062992125984" footer="0.31496062992125984"/>
  <pageSetup scale="56" orientation="landscape" horizontalDpi="4294967294" r:id="rId1"/>
  <rowBreaks count="1" manualBreakCount="1">
    <brk id="29" max="16383" man="1"/>
  </rowBreaks>
  <colBreaks count="1" manualBreakCount="1">
    <brk id="9" max="219" man="1"/>
  </colBreaks>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0"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1"/>
      <c r="C1" s="281"/>
      <c r="D1" s="281"/>
      <c r="E1" s="281"/>
      <c r="F1" s="281"/>
      <c r="G1" s="281"/>
      <c r="H1" s="281" t="s">
        <v>1514</v>
      </c>
      <c r="K1" s="281"/>
      <c r="L1" s="281"/>
      <c r="M1" s="281"/>
      <c r="N1" s="281"/>
      <c r="O1" s="281"/>
      <c r="P1" s="509" t="s">
        <v>1611</v>
      </c>
      <c r="Q1" s="509" t="s">
        <v>1612</v>
      </c>
      <c r="R1" s="509" t="s">
        <v>1613</v>
      </c>
      <c r="S1" s="509" t="s">
        <v>1614</v>
      </c>
      <c r="T1" s="509" t="s">
        <v>1615</v>
      </c>
      <c r="U1" s="509" t="s">
        <v>1616</v>
      </c>
      <c r="V1" s="509" t="s">
        <v>1617</v>
      </c>
      <c r="W1" s="509" t="s">
        <v>1618</v>
      </c>
    </row>
    <row r="2" spans="1:23" ht="18.75" x14ac:dyDescent="0.25">
      <c r="A2" s="266" t="s">
        <v>1346</v>
      </c>
      <c r="B2" s="281"/>
      <c r="C2" s="281"/>
      <c r="D2" s="281"/>
      <c r="E2" s="281"/>
      <c r="F2" s="281"/>
      <c r="G2" s="281"/>
      <c r="H2" s="281"/>
      <c r="K2" s="281"/>
      <c r="L2" s="281"/>
      <c r="M2" s="281"/>
      <c r="N2" s="281"/>
      <c r="O2" s="281"/>
      <c r="P2" s="281"/>
      <c r="Q2" s="281"/>
      <c r="R2" s="281"/>
      <c r="S2" s="281"/>
      <c r="T2" s="281"/>
      <c r="U2" s="281"/>
    </row>
    <row r="3" spans="1:23" x14ac:dyDescent="0.25">
      <c r="A3" s="594" t="s">
        <v>1401</v>
      </c>
      <c r="B3" s="594"/>
      <c r="C3" s="594"/>
      <c r="D3" s="594"/>
      <c r="E3" s="594"/>
      <c r="F3" s="594"/>
      <c r="G3" s="594"/>
      <c r="H3" s="594"/>
      <c r="I3" s="594"/>
      <c r="J3" s="594"/>
      <c r="K3" s="594"/>
      <c r="L3" s="594"/>
      <c r="M3" s="594"/>
      <c r="N3" s="594"/>
      <c r="O3" s="594"/>
      <c r="P3" s="594"/>
      <c r="Q3" s="594"/>
      <c r="R3" s="594"/>
      <c r="S3" s="594"/>
      <c r="T3" s="594"/>
      <c r="U3" s="594"/>
    </row>
    <row r="4" spans="1:23" s="362" customFormat="1" x14ac:dyDescent="0.25">
      <c r="A4" s="374" t="s">
        <v>1400</v>
      </c>
      <c r="B4" s="372"/>
      <c r="C4" s="372"/>
      <c r="D4" s="490"/>
      <c r="E4" s="372"/>
      <c r="F4" s="372"/>
      <c r="G4" s="372"/>
      <c r="H4" s="372"/>
      <c r="I4" s="372"/>
      <c r="J4" s="372"/>
      <c r="K4" s="372"/>
      <c r="L4" s="372"/>
      <c r="M4" s="372"/>
      <c r="N4" s="372"/>
      <c r="O4" s="372"/>
      <c r="P4" s="372"/>
      <c r="Q4" s="372"/>
      <c r="R4" s="372"/>
      <c r="S4" s="372"/>
      <c r="T4" s="372"/>
      <c r="U4" s="372"/>
    </row>
    <row r="5" spans="1:23" x14ac:dyDescent="0.25">
      <c r="A5" s="313" t="s">
        <v>1476</v>
      </c>
      <c r="B5" s="266"/>
      <c r="C5" s="266"/>
      <c r="D5" s="266"/>
      <c r="E5" s="266"/>
      <c r="F5" s="266"/>
      <c r="G5" s="266"/>
      <c r="H5" s="266"/>
      <c r="I5" s="266"/>
      <c r="J5" s="266"/>
      <c r="K5" s="266"/>
      <c r="L5" s="266"/>
      <c r="M5" s="266"/>
      <c r="N5" s="266"/>
      <c r="O5" s="266"/>
      <c r="P5" s="266"/>
      <c r="Q5" s="266"/>
      <c r="R5" s="266"/>
      <c r="S5" s="266"/>
      <c r="T5" s="266"/>
      <c r="U5" s="266"/>
    </row>
    <row r="6" spans="1:23" ht="15" customHeight="1" x14ac:dyDescent="0.25">
      <c r="A6" s="558" t="s">
        <v>96</v>
      </c>
      <c r="B6" s="557" t="s">
        <v>110</v>
      </c>
      <c r="C6" s="560" t="s">
        <v>1537</v>
      </c>
      <c r="D6" s="560" t="s">
        <v>1538</v>
      </c>
      <c r="E6" s="560" t="s">
        <v>86</v>
      </c>
      <c r="F6" s="560" t="s">
        <v>391</v>
      </c>
      <c r="G6" s="560" t="s">
        <v>87</v>
      </c>
      <c r="H6" s="563" t="s">
        <v>99</v>
      </c>
      <c r="I6" s="569"/>
      <c r="J6" s="569"/>
      <c r="K6" s="569"/>
      <c r="L6" s="569"/>
      <c r="M6" s="569"/>
      <c r="N6" s="569"/>
      <c r="O6" s="564"/>
      <c r="P6" s="565" t="s">
        <v>100</v>
      </c>
      <c r="Q6" s="566"/>
      <c r="R6" s="557" t="s">
        <v>102</v>
      </c>
      <c r="S6" s="557" t="s">
        <v>109</v>
      </c>
      <c r="T6" s="557" t="s">
        <v>108</v>
      </c>
      <c r="U6" s="554" t="s">
        <v>88</v>
      </c>
    </row>
    <row r="7" spans="1:23" ht="15" customHeight="1" x14ac:dyDescent="0.25">
      <c r="A7" s="558"/>
      <c r="B7" s="558"/>
      <c r="C7" s="561"/>
      <c r="D7" s="561"/>
      <c r="E7" s="561"/>
      <c r="F7" s="561"/>
      <c r="G7" s="561"/>
      <c r="H7" s="563" t="s">
        <v>103</v>
      </c>
      <c r="I7" s="564"/>
      <c r="J7" s="563" t="s">
        <v>104</v>
      </c>
      <c r="K7" s="564"/>
      <c r="L7" s="563" t="s">
        <v>105</v>
      </c>
      <c r="M7" s="564"/>
      <c r="N7" s="563" t="s">
        <v>106</v>
      </c>
      <c r="O7" s="564"/>
      <c r="P7" s="567"/>
      <c r="Q7" s="568"/>
      <c r="R7" s="558"/>
      <c r="S7" s="558"/>
      <c r="T7" s="558"/>
      <c r="U7" s="555"/>
    </row>
    <row r="8" spans="1:23" ht="25.5" x14ac:dyDescent="0.25">
      <c r="A8" s="559"/>
      <c r="B8" s="559"/>
      <c r="C8" s="562"/>
      <c r="D8" s="562"/>
      <c r="E8" s="562"/>
      <c r="F8" s="562"/>
      <c r="G8" s="562"/>
      <c r="H8" s="436" t="s">
        <v>107</v>
      </c>
      <c r="I8" s="436" t="s">
        <v>12</v>
      </c>
      <c r="J8" s="436" t="s">
        <v>107</v>
      </c>
      <c r="K8" s="436" t="s">
        <v>12</v>
      </c>
      <c r="L8" s="436" t="s">
        <v>107</v>
      </c>
      <c r="M8" s="436" t="s">
        <v>12</v>
      </c>
      <c r="N8" s="436" t="s">
        <v>107</v>
      </c>
      <c r="O8" s="436" t="s">
        <v>12</v>
      </c>
      <c r="P8" s="436" t="s">
        <v>107</v>
      </c>
      <c r="Q8" s="436" t="s">
        <v>12</v>
      </c>
      <c r="R8" s="559"/>
      <c r="S8" s="559"/>
      <c r="T8" s="559"/>
      <c r="U8" s="556"/>
    </row>
    <row r="9" spans="1:23" s="362" customFormat="1" ht="15.75" x14ac:dyDescent="0.25">
      <c r="A9" s="437"/>
      <c r="B9" s="438"/>
      <c r="C9" s="439"/>
      <c r="D9" s="439"/>
      <c r="E9" s="439"/>
      <c r="F9" s="440"/>
      <c r="G9" s="439"/>
      <c r="H9" s="441"/>
      <c r="I9" s="441"/>
      <c r="J9" s="441"/>
      <c r="K9" s="441"/>
      <c r="L9" s="441"/>
      <c r="M9" s="441"/>
      <c r="N9" s="441"/>
      <c r="O9" s="441"/>
      <c r="P9" s="441"/>
      <c r="Q9" s="441"/>
      <c r="R9" s="442"/>
      <c r="S9" s="442"/>
      <c r="T9" s="442"/>
      <c r="U9" s="443"/>
    </row>
    <row r="10" spans="1:23" ht="15.75" x14ac:dyDescent="0.25">
      <c r="A10" s="591" t="s">
        <v>1401</v>
      </c>
      <c r="B10" s="591" t="s">
        <v>1402</v>
      </c>
      <c r="C10" s="277"/>
      <c r="D10" s="491"/>
      <c r="E10" s="277"/>
      <c r="F10" s="277"/>
      <c r="G10" s="278"/>
      <c r="H10" s="278"/>
      <c r="I10" s="355"/>
      <c r="J10" s="278"/>
      <c r="K10" s="355"/>
      <c r="L10" s="278"/>
      <c r="M10" s="355"/>
      <c r="N10" s="278"/>
      <c r="O10" s="355"/>
      <c r="P10" s="396">
        <f>H10+J10+L10+N10</f>
        <v>0</v>
      </c>
      <c r="Q10" s="397">
        <f>I10+K10+M10+O10</f>
        <v>0</v>
      </c>
      <c r="R10" s="278"/>
      <c r="S10" s="278"/>
      <c r="T10" s="278"/>
      <c r="U10" s="278"/>
    </row>
    <row r="11" spans="1:23" ht="15.75" x14ac:dyDescent="0.25">
      <c r="A11" s="592"/>
      <c r="B11" s="592"/>
      <c r="C11" s="277"/>
      <c r="D11" s="491"/>
      <c r="E11" s="277"/>
      <c r="F11" s="277"/>
      <c r="G11" s="278"/>
      <c r="H11" s="278"/>
      <c r="I11" s="355"/>
      <c r="J11" s="278"/>
      <c r="K11" s="355"/>
      <c r="L11" s="278"/>
      <c r="M11" s="355"/>
      <c r="N11" s="278"/>
      <c r="O11" s="355"/>
      <c r="P11" s="396">
        <f t="shared" ref="P11:P35" si="0">H11+J11+L11+N11</f>
        <v>0</v>
      </c>
      <c r="Q11" s="397">
        <f t="shared" ref="Q11:Q35" si="1">I11+K11+M11+O11</f>
        <v>0</v>
      </c>
      <c r="R11" s="278"/>
      <c r="S11" s="278"/>
      <c r="T11" s="278"/>
      <c r="U11" s="278"/>
    </row>
    <row r="12" spans="1:23" ht="15.75" x14ac:dyDescent="0.25">
      <c r="A12" s="592"/>
      <c r="B12" s="592"/>
      <c r="C12" s="277"/>
      <c r="D12" s="491"/>
      <c r="E12" s="277"/>
      <c r="F12" s="277"/>
      <c r="G12" s="278"/>
      <c r="H12" s="278"/>
      <c r="I12" s="355"/>
      <c r="J12" s="278"/>
      <c r="K12" s="355"/>
      <c r="L12" s="278"/>
      <c r="M12" s="355"/>
      <c r="N12" s="278"/>
      <c r="O12" s="355"/>
      <c r="P12" s="396">
        <f t="shared" si="0"/>
        <v>0</v>
      </c>
      <c r="Q12" s="397">
        <f t="shared" si="1"/>
        <v>0</v>
      </c>
      <c r="R12" s="278"/>
      <c r="S12" s="278"/>
      <c r="T12" s="278"/>
      <c r="U12" s="278"/>
    </row>
    <row r="13" spans="1:23" ht="15.75" x14ac:dyDescent="0.25">
      <c r="A13" s="592"/>
      <c r="B13" s="592"/>
      <c r="C13" s="277"/>
      <c r="D13" s="491"/>
      <c r="E13" s="277"/>
      <c r="F13" s="277"/>
      <c r="G13" s="278"/>
      <c r="H13" s="278"/>
      <c r="I13" s="355"/>
      <c r="J13" s="278"/>
      <c r="K13" s="355"/>
      <c r="L13" s="278"/>
      <c r="M13" s="355"/>
      <c r="N13" s="278"/>
      <c r="O13" s="355"/>
      <c r="P13" s="396">
        <f t="shared" si="0"/>
        <v>0</v>
      </c>
      <c r="Q13" s="397">
        <f t="shared" si="1"/>
        <v>0</v>
      </c>
      <c r="R13" s="278"/>
      <c r="S13" s="278"/>
      <c r="T13" s="278"/>
      <c r="U13" s="278"/>
    </row>
    <row r="14" spans="1:23" ht="15.75" x14ac:dyDescent="0.25">
      <c r="A14" s="592"/>
      <c r="B14" s="592"/>
      <c r="C14" s="277"/>
      <c r="D14" s="491"/>
      <c r="E14" s="277"/>
      <c r="F14" s="277"/>
      <c r="G14" s="278"/>
      <c r="H14" s="278"/>
      <c r="I14" s="355"/>
      <c r="J14" s="278"/>
      <c r="K14" s="355"/>
      <c r="L14" s="278"/>
      <c r="M14" s="355"/>
      <c r="N14" s="278"/>
      <c r="O14" s="355"/>
      <c r="P14" s="396">
        <f t="shared" si="0"/>
        <v>0</v>
      </c>
      <c r="Q14" s="397">
        <f t="shared" si="1"/>
        <v>0</v>
      </c>
      <c r="R14" s="278"/>
      <c r="S14" s="278"/>
      <c r="T14" s="278"/>
      <c r="U14" s="278"/>
    </row>
    <row r="15" spans="1:23" ht="15.75" x14ac:dyDescent="0.25">
      <c r="A15" s="593"/>
      <c r="B15" s="593"/>
      <c r="C15" s="277"/>
      <c r="D15" s="491"/>
      <c r="E15" s="277"/>
      <c r="F15" s="277"/>
      <c r="G15" s="278"/>
      <c r="H15" s="278"/>
      <c r="I15" s="355"/>
      <c r="J15" s="278"/>
      <c r="K15" s="355"/>
      <c r="L15" s="278"/>
      <c r="M15" s="355"/>
      <c r="N15" s="278"/>
      <c r="O15" s="355"/>
      <c r="P15" s="396">
        <f t="shared" si="0"/>
        <v>0</v>
      </c>
      <c r="Q15" s="397">
        <f t="shared" si="1"/>
        <v>0</v>
      </c>
      <c r="R15" s="278"/>
      <c r="S15" s="278"/>
      <c r="T15" s="278"/>
      <c r="U15" s="356"/>
    </row>
    <row r="16" spans="1:23" ht="15.75" customHeight="1" x14ac:dyDescent="0.25">
      <c r="A16" s="591" t="s">
        <v>1400</v>
      </c>
      <c r="B16" s="591" t="s">
        <v>1403</v>
      </c>
      <c r="C16" s="277"/>
      <c r="D16" s="491"/>
      <c r="E16" s="277"/>
      <c r="F16" s="277"/>
      <c r="G16" s="278"/>
      <c r="H16" s="278"/>
      <c r="I16" s="355"/>
      <c r="J16" s="278"/>
      <c r="K16" s="355"/>
      <c r="L16" s="357"/>
      <c r="M16" s="355"/>
      <c r="N16" s="278"/>
      <c r="O16" s="355"/>
      <c r="P16" s="396">
        <f t="shared" si="0"/>
        <v>0</v>
      </c>
      <c r="Q16" s="397">
        <f t="shared" si="1"/>
        <v>0</v>
      </c>
      <c r="R16" s="278"/>
      <c r="S16" s="278"/>
      <c r="T16" s="278"/>
      <c r="U16" s="278"/>
    </row>
    <row r="17" spans="1:21" ht="15.75" x14ac:dyDescent="0.25">
      <c r="A17" s="592"/>
      <c r="B17" s="592"/>
      <c r="C17" s="277"/>
      <c r="D17" s="491"/>
      <c r="E17" s="277"/>
      <c r="F17" s="277"/>
      <c r="G17" s="278"/>
      <c r="H17" s="278"/>
      <c r="I17" s="355"/>
      <c r="J17" s="278"/>
      <c r="K17" s="355"/>
      <c r="L17" s="357"/>
      <c r="M17" s="355"/>
      <c r="N17" s="278"/>
      <c r="O17" s="355"/>
      <c r="P17" s="396">
        <f t="shared" si="0"/>
        <v>0</v>
      </c>
      <c r="Q17" s="397">
        <f t="shared" si="1"/>
        <v>0</v>
      </c>
      <c r="R17" s="278"/>
      <c r="S17" s="278"/>
      <c r="T17" s="278"/>
      <c r="U17" s="278"/>
    </row>
    <row r="18" spans="1:21" ht="15.75" x14ac:dyDescent="0.25">
      <c r="A18" s="592"/>
      <c r="B18" s="592"/>
      <c r="C18" s="277"/>
      <c r="D18" s="491"/>
      <c r="E18" s="277"/>
      <c r="F18" s="277"/>
      <c r="G18" s="278"/>
      <c r="H18" s="278"/>
      <c r="I18" s="355"/>
      <c r="J18" s="278"/>
      <c r="K18" s="355"/>
      <c r="L18" s="357"/>
      <c r="M18" s="355"/>
      <c r="N18" s="278"/>
      <c r="O18" s="355"/>
      <c r="P18" s="396">
        <f t="shared" si="0"/>
        <v>0</v>
      </c>
      <c r="Q18" s="397">
        <f t="shared" si="1"/>
        <v>0</v>
      </c>
      <c r="R18" s="278"/>
      <c r="S18" s="278"/>
      <c r="T18" s="278"/>
      <c r="U18" s="278"/>
    </row>
    <row r="19" spans="1:21" ht="15.75" x14ac:dyDescent="0.25">
      <c r="A19" s="592"/>
      <c r="B19" s="592"/>
      <c r="C19" s="277"/>
      <c r="D19" s="491"/>
      <c r="E19" s="277"/>
      <c r="F19" s="277"/>
      <c r="G19" s="278"/>
      <c r="H19" s="278"/>
      <c r="I19" s="355"/>
      <c r="J19" s="278"/>
      <c r="K19" s="355"/>
      <c r="L19" s="357"/>
      <c r="M19" s="355"/>
      <c r="N19" s="278"/>
      <c r="O19" s="355"/>
      <c r="P19" s="396">
        <f t="shared" si="0"/>
        <v>0</v>
      </c>
      <c r="Q19" s="397">
        <f t="shared" si="1"/>
        <v>0</v>
      </c>
      <c r="R19" s="278"/>
      <c r="S19" s="278"/>
      <c r="T19" s="278"/>
      <c r="U19" s="278"/>
    </row>
    <row r="20" spans="1:21" ht="15.75" x14ac:dyDescent="0.25">
      <c r="A20" s="592"/>
      <c r="B20" s="592"/>
      <c r="C20" s="277"/>
      <c r="D20" s="491"/>
      <c r="E20" s="277"/>
      <c r="F20" s="277"/>
      <c r="G20" s="278"/>
      <c r="H20" s="278"/>
      <c r="I20" s="355"/>
      <c r="J20" s="278"/>
      <c r="K20" s="355"/>
      <c r="L20" s="278"/>
      <c r="M20" s="355"/>
      <c r="N20" s="278"/>
      <c r="O20" s="355"/>
      <c r="P20" s="396">
        <f t="shared" si="0"/>
        <v>0</v>
      </c>
      <c r="Q20" s="397">
        <f t="shared" si="1"/>
        <v>0</v>
      </c>
      <c r="R20" s="278"/>
      <c r="S20" s="278"/>
      <c r="T20" s="278"/>
      <c r="U20" s="358"/>
    </row>
    <row r="21" spans="1:21" s="362" customFormat="1" ht="15.75" x14ac:dyDescent="0.25">
      <c r="A21" s="592"/>
      <c r="B21" s="592"/>
      <c r="C21" s="373"/>
      <c r="D21" s="491"/>
      <c r="E21" s="373"/>
      <c r="F21" s="373"/>
      <c r="G21" s="278"/>
      <c r="H21" s="278"/>
      <c r="I21" s="355"/>
      <c r="J21" s="278"/>
      <c r="K21" s="355"/>
      <c r="L21" s="278"/>
      <c r="M21" s="355"/>
      <c r="N21" s="278"/>
      <c r="O21" s="355"/>
      <c r="P21" s="396">
        <f t="shared" si="0"/>
        <v>0</v>
      </c>
      <c r="Q21" s="397">
        <f t="shared" si="1"/>
        <v>0</v>
      </c>
      <c r="R21" s="278"/>
      <c r="S21" s="278"/>
      <c r="T21" s="278"/>
      <c r="U21" s="358"/>
    </row>
    <row r="22" spans="1:21" s="362" customFormat="1" ht="15.75" x14ac:dyDescent="0.25">
      <c r="A22" s="592"/>
      <c r="B22" s="592"/>
      <c r="C22" s="373"/>
      <c r="D22" s="491"/>
      <c r="E22" s="373"/>
      <c r="F22" s="373"/>
      <c r="G22" s="278"/>
      <c r="H22" s="278"/>
      <c r="I22" s="355"/>
      <c r="J22" s="278"/>
      <c r="K22" s="355"/>
      <c r="L22" s="278"/>
      <c r="M22" s="355"/>
      <c r="N22" s="278"/>
      <c r="O22" s="355"/>
      <c r="P22" s="396">
        <f t="shared" si="0"/>
        <v>0</v>
      </c>
      <c r="Q22" s="397">
        <f t="shared" si="1"/>
        <v>0</v>
      </c>
      <c r="R22" s="278"/>
      <c r="S22" s="278"/>
      <c r="T22" s="278"/>
      <c r="U22" s="358"/>
    </row>
    <row r="23" spans="1:21" s="362" customFormat="1" ht="15.75" x14ac:dyDescent="0.25">
      <c r="A23" s="592"/>
      <c r="B23" s="592"/>
      <c r="C23" s="373"/>
      <c r="D23" s="491"/>
      <c r="E23" s="373"/>
      <c r="F23" s="373"/>
      <c r="G23" s="278"/>
      <c r="H23" s="278"/>
      <c r="I23" s="355"/>
      <c r="J23" s="278"/>
      <c r="K23" s="355"/>
      <c r="L23" s="278"/>
      <c r="M23" s="355"/>
      <c r="N23" s="278"/>
      <c r="O23" s="355"/>
      <c r="P23" s="396">
        <f t="shared" si="0"/>
        <v>0</v>
      </c>
      <c r="Q23" s="397">
        <f t="shared" si="1"/>
        <v>0</v>
      </c>
      <c r="R23" s="278"/>
      <c r="S23" s="278"/>
      <c r="T23" s="278"/>
      <c r="U23" s="358"/>
    </row>
    <row r="24" spans="1:21" s="362" customFormat="1" ht="15.75" x14ac:dyDescent="0.25">
      <c r="A24" s="592"/>
      <c r="B24" s="592"/>
      <c r="C24" s="373"/>
      <c r="D24" s="491"/>
      <c r="E24" s="373"/>
      <c r="F24" s="373"/>
      <c r="G24" s="278"/>
      <c r="H24" s="278"/>
      <c r="I24" s="355"/>
      <c r="J24" s="278"/>
      <c r="K24" s="355"/>
      <c r="L24" s="278"/>
      <c r="M24" s="355"/>
      <c r="N24" s="278"/>
      <c r="O24" s="355"/>
      <c r="P24" s="396">
        <f t="shared" si="0"/>
        <v>0</v>
      </c>
      <c r="Q24" s="397">
        <f t="shared" si="1"/>
        <v>0</v>
      </c>
      <c r="R24" s="278"/>
      <c r="S24" s="278"/>
      <c r="T24" s="278"/>
      <c r="U24" s="358"/>
    </row>
    <row r="25" spans="1:21" s="362" customFormat="1" ht="15.75" x14ac:dyDescent="0.25">
      <c r="A25" s="595" t="s">
        <v>1476</v>
      </c>
      <c r="B25" s="595" t="s">
        <v>1424</v>
      </c>
      <c r="C25" s="373"/>
      <c r="D25" s="491"/>
      <c r="E25" s="373"/>
      <c r="F25" s="373"/>
      <c r="G25" s="278"/>
      <c r="H25" s="278"/>
      <c r="I25" s="355"/>
      <c r="J25" s="278"/>
      <c r="K25" s="355"/>
      <c r="L25" s="278"/>
      <c r="M25" s="355"/>
      <c r="N25" s="278"/>
      <c r="O25" s="355"/>
      <c r="P25" s="396">
        <f t="shared" si="0"/>
        <v>0</v>
      </c>
      <c r="Q25" s="397">
        <f t="shared" si="1"/>
        <v>0</v>
      </c>
      <c r="R25" s="278"/>
      <c r="S25" s="278"/>
      <c r="T25" s="278"/>
      <c r="U25" s="358"/>
    </row>
    <row r="26" spans="1:21" s="362" customFormat="1" ht="15.75" x14ac:dyDescent="0.25">
      <c r="A26" s="595"/>
      <c r="B26" s="595"/>
      <c r="C26" s="373"/>
      <c r="D26" s="491"/>
      <c r="E26" s="373"/>
      <c r="F26" s="373"/>
      <c r="G26" s="278"/>
      <c r="H26" s="278"/>
      <c r="I26" s="355"/>
      <c r="J26" s="278"/>
      <c r="K26" s="355"/>
      <c r="L26" s="278"/>
      <c r="M26" s="355"/>
      <c r="N26" s="278"/>
      <c r="O26" s="355"/>
      <c r="P26" s="396">
        <f t="shared" si="0"/>
        <v>0</v>
      </c>
      <c r="Q26" s="397">
        <f t="shared" si="1"/>
        <v>0</v>
      </c>
      <c r="R26" s="278"/>
      <c r="S26" s="278"/>
      <c r="T26" s="278"/>
      <c r="U26" s="358"/>
    </row>
    <row r="27" spans="1:21" s="362" customFormat="1" ht="15.75" x14ac:dyDescent="0.25">
      <c r="A27" s="595"/>
      <c r="B27" s="595"/>
      <c r="C27" s="373"/>
      <c r="D27" s="491"/>
      <c r="E27" s="373"/>
      <c r="F27" s="373"/>
      <c r="G27" s="278"/>
      <c r="H27" s="278"/>
      <c r="I27" s="355"/>
      <c r="J27" s="278"/>
      <c r="K27" s="355"/>
      <c r="L27" s="278"/>
      <c r="M27" s="355"/>
      <c r="N27" s="278"/>
      <c r="O27" s="355"/>
      <c r="P27" s="396">
        <f t="shared" si="0"/>
        <v>0</v>
      </c>
      <c r="Q27" s="397">
        <f t="shared" si="1"/>
        <v>0</v>
      </c>
      <c r="R27" s="278"/>
      <c r="S27" s="278"/>
      <c r="T27" s="278"/>
      <c r="U27" s="358"/>
    </row>
    <row r="28" spans="1:21" s="362" customFormat="1" ht="15.75" x14ac:dyDescent="0.25">
      <c r="A28" s="595"/>
      <c r="B28" s="595"/>
      <c r="C28" s="373"/>
      <c r="D28" s="491"/>
      <c r="E28" s="373"/>
      <c r="F28" s="373"/>
      <c r="G28" s="278"/>
      <c r="H28" s="278"/>
      <c r="I28" s="355"/>
      <c r="J28" s="278"/>
      <c r="K28" s="355"/>
      <c r="L28" s="278"/>
      <c r="M28" s="355"/>
      <c r="N28" s="278"/>
      <c r="O28" s="355"/>
      <c r="P28" s="396">
        <f t="shared" si="0"/>
        <v>0</v>
      </c>
      <c r="Q28" s="397">
        <f t="shared" si="1"/>
        <v>0</v>
      </c>
      <c r="R28" s="278"/>
      <c r="S28" s="278"/>
      <c r="T28" s="278"/>
      <c r="U28" s="358"/>
    </row>
    <row r="29" spans="1:21" s="362" customFormat="1" ht="15.75" x14ac:dyDescent="0.25">
      <c r="A29" s="595"/>
      <c r="B29" s="595"/>
      <c r="C29" s="373"/>
      <c r="D29" s="491"/>
      <c r="E29" s="373"/>
      <c r="F29" s="373"/>
      <c r="G29" s="278"/>
      <c r="H29" s="278"/>
      <c r="I29" s="355"/>
      <c r="J29" s="278"/>
      <c r="K29" s="355"/>
      <c r="L29" s="278"/>
      <c r="M29" s="355"/>
      <c r="N29" s="278"/>
      <c r="O29" s="355"/>
      <c r="P29" s="396">
        <f t="shared" si="0"/>
        <v>0</v>
      </c>
      <c r="Q29" s="397">
        <f t="shared" si="1"/>
        <v>0</v>
      </c>
      <c r="R29" s="278"/>
      <c r="S29" s="278"/>
      <c r="T29" s="278"/>
      <c r="U29" s="358"/>
    </row>
    <row r="30" spans="1:21" s="362" customFormat="1" ht="15.75" x14ac:dyDescent="0.25">
      <c r="A30" s="595"/>
      <c r="B30" s="595"/>
      <c r="C30" s="373"/>
      <c r="D30" s="491"/>
      <c r="E30" s="373"/>
      <c r="F30" s="373"/>
      <c r="G30" s="278"/>
      <c r="H30" s="278"/>
      <c r="I30" s="355"/>
      <c r="J30" s="278"/>
      <c r="K30" s="355"/>
      <c r="L30" s="278"/>
      <c r="M30" s="355"/>
      <c r="N30" s="278"/>
      <c r="O30" s="355"/>
      <c r="P30" s="396">
        <f t="shared" si="0"/>
        <v>0</v>
      </c>
      <c r="Q30" s="397">
        <f t="shared" si="1"/>
        <v>0</v>
      </c>
      <c r="R30" s="278"/>
      <c r="S30" s="278"/>
      <c r="T30" s="278"/>
      <c r="U30" s="358"/>
    </row>
    <row r="31" spans="1:21" s="362" customFormat="1" ht="15.75" x14ac:dyDescent="0.25">
      <c r="A31" s="595"/>
      <c r="B31" s="595"/>
      <c r="C31" s="373"/>
      <c r="D31" s="491"/>
      <c r="E31" s="373"/>
      <c r="F31" s="373"/>
      <c r="G31" s="278"/>
      <c r="H31" s="278"/>
      <c r="I31" s="355"/>
      <c r="J31" s="278"/>
      <c r="K31" s="355"/>
      <c r="L31" s="278"/>
      <c r="M31" s="355"/>
      <c r="N31" s="278"/>
      <c r="O31" s="355"/>
      <c r="P31" s="396">
        <f t="shared" si="0"/>
        <v>0</v>
      </c>
      <c r="Q31" s="397">
        <f t="shared" si="1"/>
        <v>0</v>
      </c>
      <c r="R31" s="278"/>
      <c r="S31" s="278"/>
      <c r="T31" s="278"/>
      <c r="U31" s="358"/>
    </row>
    <row r="32" spans="1:21" s="362" customFormat="1" ht="15.75" x14ac:dyDescent="0.25">
      <c r="A32" s="595"/>
      <c r="B32" s="595"/>
      <c r="C32" s="373"/>
      <c r="D32" s="491"/>
      <c r="E32" s="373"/>
      <c r="F32" s="373"/>
      <c r="G32" s="278"/>
      <c r="H32" s="278"/>
      <c r="I32" s="355"/>
      <c r="J32" s="278"/>
      <c r="K32" s="355"/>
      <c r="L32" s="278"/>
      <c r="M32" s="355"/>
      <c r="N32" s="278"/>
      <c r="O32" s="355"/>
      <c r="P32" s="396">
        <f t="shared" si="0"/>
        <v>0</v>
      </c>
      <c r="Q32" s="397">
        <f t="shared" si="1"/>
        <v>0</v>
      </c>
      <c r="R32" s="278"/>
      <c r="S32" s="278"/>
      <c r="T32" s="278"/>
      <c r="U32" s="358"/>
    </row>
    <row r="33" spans="1:21" s="362" customFormat="1" ht="15.75" x14ac:dyDescent="0.25">
      <c r="A33" s="595"/>
      <c r="B33" s="595"/>
      <c r="C33" s="373"/>
      <c r="D33" s="491"/>
      <c r="E33" s="373"/>
      <c r="F33" s="373"/>
      <c r="G33" s="278"/>
      <c r="H33" s="278"/>
      <c r="I33" s="355"/>
      <c r="J33" s="278"/>
      <c r="K33" s="355"/>
      <c r="L33" s="278"/>
      <c r="M33" s="355"/>
      <c r="N33" s="278"/>
      <c r="O33" s="355"/>
      <c r="P33" s="396">
        <f t="shared" si="0"/>
        <v>0</v>
      </c>
      <c r="Q33" s="397">
        <f t="shared" si="1"/>
        <v>0</v>
      </c>
      <c r="R33" s="278"/>
      <c r="S33" s="278"/>
      <c r="T33" s="278"/>
      <c r="U33" s="358"/>
    </row>
    <row r="34" spans="1:21" s="362" customFormat="1" ht="15.75" x14ac:dyDescent="0.25">
      <c r="A34" s="595"/>
      <c r="B34" s="595"/>
      <c r="C34" s="373"/>
      <c r="D34" s="491"/>
      <c r="E34" s="373"/>
      <c r="F34" s="373"/>
      <c r="G34" s="278"/>
      <c r="H34" s="278"/>
      <c r="I34" s="355"/>
      <c r="J34" s="278"/>
      <c r="K34" s="355"/>
      <c r="L34" s="278"/>
      <c r="M34" s="355"/>
      <c r="N34" s="278"/>
      <c r="O34" s="355"/>
      <c r="P34" s="396">
        <f t="shared" si="0"/>
        <v>0</v>
      </c>
      <c r="Q34" s="397">
        <f t="shared" si="1"/>
        <v>0</v>
      </c>
      <c r="R34" s="278"/>
      <c r="S34" s="278"/>
      <c r="T34" s="278"/>
      <c r="U34" s="358"/>
    </row>
    <row r="35" spans="1:21" ht="15.75" x14ac:dyDescent="0.25">
      <c r="A35" s="595"/>
      <c r="B35" s="595"/>
      <c r="C35" s="277"/>
      <c r="D35" s="491"/>
      <c r="E35" s="277"/>
      <c r="F35" s="277"/>
      <c r="G35" s="278"/>
      <c r="H35" s="278"/>
      <c r="I35" s="355"/>
      <c r="J35" s="278"/>
      <c r="K35" s="355"/>
      <c r="L35" s="278"/>
      <c r="M35" s="355"/>
      <c r="N35" s="278"/>
      <c r="O35" s="355"/>
      <c r="P35" s="396">
        <f t="shared" si="0"/>
        <v>0</v>
      </c>
      <c r="Q35" s="397">
        <f t="shared" si="1"/>
        <v>0</v>
      </c>
      <c r="R35" s="278"/>
      <c r="S35" s="278"/>
      <c r="T35" s="278"/>
      <c r="U35" s="278"/>
    </row>
    <row r="36" spans="1:21" ht="15.75" x14ac:dyDescent="0.25">
      <c r="A36" s="289"/>
      <c r="B36" s="290"/>
      <c r="C36" s="289" t="s">
        <v>1515</v>
      </c>
      <c r="D36" s="290"/>
      <c r="E36" s="290"/>
      <c r="F36" s="290"/>
      <c r="G36" s="291"/>
      <c r="H36" s="279">
        <f t="shared" ref="H36:Q36" si="2">SUM(H10:H35)</f>
        <v>0</v>
      </c>
      <c r="I36" s="280">
        <f t="shared" si="2"/>
        <v>0</v>
      </c>
      <c r="J36" s="279">
        <f t="shared" si="2"/>
        <v>0</v>
      </c>
      <c r="K36" s="280">
        <f t="shared" si="2"/>
        <v>0</v>
      </c>
      <c r="L36" s="279">
        <f t="shared" si="2"/>
        <v>0</v>
      </c>
      <c r="M36" s="280">
        <f t="shared" si="2"/>
        <v>0</v>
      </c>
      <c r="N36" s="279">
        <f t="shared" si="2"/>
        <v>0</v>
      </c>
      <c r="O36" s="280">
        <f t="shared" si="2"/>
        <v>0</v>
      </c>
      <c r="P36" s="280">
        <f t="shared" si="2"/>
        <v>0</v>
      </c>
      <c r="Q36" s="280">
        <f t="shared" si="2"/>
        <v>0</v>
      </c>
      <c r="R36" s="260"/>
      <c r="S36" s="260"/>
      <c r="T36" s="260"/>
      <c r="U36" s="260"/>
    </row>
    <row r="39" spans="1:21" x14ac:dyDescent="0.25">
      <c r="C39" s="460"/>
    </row>
    <row r="40" spans="1:21" x14ac:dyDescent="0.25">
      <c r="C40" s="460"/>
    </row>
    <row r="41" spans="1:21" x14ac:dyDescent="0.25">
      <c r="C41" s="460"/>
    </row>
    <row r="42" spans="1:21" x14ac:dyDescent="0.25">
      <c r="C42" s="460"/>
      <c r="I42"/>
      <c r="K42"/>
      <c r="M42"/>
      <c r="O42"/>
      <c r="Q42"/>
    </row>
    <row r="43" spans="1:21" x14ac:dyDescent="0.25">
      <c r="C43" s="460"/>
      <c r="I43"/>
      <c r="K43"/>
      <c r="M43"/>
      <c r="O43"/>
      <c r="Q43"/>
    </row>
    <row r="44" spans="1:21" x14ac:dyDescent="0.25">
      <c r="C44" s="460"/>
      <c r="I44"/>
      <c r="K44"/>
      <c r="M44"/>
      <c r="O44"/>
      <c r="Q44"/>
    </row>
    <row r="45" spans="1:21" x14ac:dyDescent="0.25">
      <c r="C45" s="460"/>
      <c r="I45"/>
      <c r="K45"/>
      <c r="M45"/>
      <c r="O45"/>
      <c r="Q45"/>
    </row>
    <row r="46" spans="1:21" x14ac:dyDescent="0.25">
      <c r="C46" s="460"/>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x14ac:dyDescent="0.25"/>
  <cols>
    <col min="1" max="1" width="21.7109375" style="362" customWidth="1"/>
    <col min="2" max="2" width="24.28515625" style="362" customWidth="1"/>
    <col min="3" max="3" width="27.42578125" style="362" customWidth="1"/>
    <col min="4" max="4" width="27.42578125" style="460" customWidth="1"/>
    <col min="5" max="7" width="27.42578125" style="362" customWidth="1"/>
    <col min="8" max="8" width="15.28515625" style="362" customWidth="1"/>
    <col min="9" max="9" width="13.7109375" style="233" bestFit="1" customWidth="1"/>
    <col min="10" max="10" width="15.28515625" style="362" customWidth="1"/>
    <col min="11" max="11" width="18.85546875" style="233" customWidth="1"/>
    <col min="12" max="12" width="11.42578125" style="362"/>
    <col min="13" max="13" width="13.7109375" style="233" bestFit="1" customWidth="1"/>
    <col min="14" max="14" width="11.42578125" style="362"/>
    <col min="15" max="15" width="13.7109375" style="233" bestFit="1" customWidth="1"/>
    <col min="16" max="16" width="15.28515625" style="362" customWidth="1"/>
    <col min="17" max="17" width="18.28515625" style="233" customWidth="1"/>
    <col min="18" max="20" width="14.140625" style="362" customWidth="1"/>
    <col min="21" max="21" width="17" style="362" customWidth="1"/>
    <col min="22" max="16384" width="11.42578125" style="362"/>
  </cols>
  <sheetData>
    <row r="1" spans="1:32" ht="18.75" x14ac:dyDescent="0.25">
      <c r="B1" s="281"/>
      <c r="C1" s="281"/>
      <c r="D1" s="281"/>
      <c r="E1" s="281"/>
      <c r="F1" s="281"/>
      <c r="G1" s="281"/>
      <c r="H1" s="281" t="s">
        <v>1451</v>
      </c>
      <c r="K1" s="281"/>
      <c r="L1" s="281"/>
      <c r="M1" s="509" t="s">
        <v>1619</v>
      </c>
      <c r="N1" s="509" t="s">
        <v>1620</v>
      </c>
      <c r="O1" s="509" t="s">
        <v>1621</v>
      </c>
      <c r="P1" s="509" t="s">
        <v>1622</v>
      </c>
      <c r="Q1" s="509" t="s">
        <v>1623</v>
      </c>
      <c r="R1" s="509" t="s">
        <v>1624</v>
      </c>
      <c r="S1" s="509" t="s">
        <v>1625</v>
      </c>
      <c r="T1" s="509" t="s">
        <v>1626</v>
      </c>
      <c r="U1" s="509" t="s">
        <v>1627</v>
      </c>
      <c r="V1" s="511" t="s">
        <v>1628</v>
      </c>
      <c r="W1" s="509" t="s">
        <v>1629</v>
      </c>
      <c r="X1" s="509" t="s">
        <v>1630</v>
      </c>
      <c r="Y1" s="509" t="s">
        <v>1631</v>
      </c>
      <c r="Z1" s="509" t="s">
        <v>1632</v>
      </c>
      <c r="AA1" s="509" t="s">
        <v>1633</v>
      </c>
      <c r="AB1" s="509" t="s">
        <v>1634</v>
      </c>
      <c r="AC1" s="509" t="s">
        <v>1635</v>
      </c>
      <c r="AD1" s="509" t="s">
        <v>1636</v>
      </c>
      <c r="AE1" s="509" t="s">
        <v>1637</v>
      </c>
      <c r="AF1" s="509" t="s">
        <v>1638</v>
      </c>
    </row>
    <row r="2" spans="1:32" ht="18.75" x14ac:dyDescent="0.25">
      <c r="A2" s="266" t="s">
        <v>1346</v>
      </c>
      <c r="B2" s="281"/>
      <c r="C2" s="281"/>
      <c r="D2" s="281"/>
      <c r="E2" s="281"/>
      <c r="F2" s="281"/>
      <c r="G2" s="281"/>
      <c r="H2" s="281"/>
      <c r="K2" s="281"/>
      <c r="L2" s="281"/>
      <c r="M2" s="281"/>
      <c r="N2" s="281"/>
      <c r="O2" s="281"/>
      <c r="P2" s="281"/>
      <c r="Q2" s="281"/>
      <c r="R2" s="281"/>
      <c r="S2" s="281"/>
      <c r="T2" s="281"/>
      <c r="U2" s="281"/>
    </row>
    <row r="3" spans="1:32" x14ac:dyDescent="0.25">
      <c r="A3" s="594" t="s">
        <v>1450</v>
      </c>
      <c r="B3" s="594"/>
      <c r="C3" s="594"/>
      <c r="D3" s="594"/>
      <c r="E3" s="594"/>
      <c r="F3" s="594"/>
      <c r="G3" s="594"/>
      <c r="H3" s="594"/>
      <c r="I3" s="594"/>
      <c r="J3" s="594"/>
      <c r="K3" s="594"/>
      <c r="L3" s="594"/>
      <c r="M3" s="594"/>
      <c r="N3" s="594"/>
      <c r="O3" s="594"/>
      <c r="P3" s="594"/>
      <c r="Q3" s="594"/>
      <c r="R3" s="594"/>
      <c r="S3" s="594"/>
      <c r="T3" s="594"/>
      <c r="U3" s="594"/>
    </row>
    <row r="4" spans="1:32" ht="15" customHeight="1" x14ac:dyDescent="0.25">
      <c r="A4" s="558" t="s">
        <v>96</v>
      </c>
      <c r="B4" s="557" t="s">
        <v>110</v>
      </c>
      <c r="C4" s="560" t="s">
        <v>1537</v>
      </c>
      <c r="D4" s="560" t="s">
        <v>1538</v>
      </c>
      <c r="E4" s="560" t="s">
        <v>86</v>
      </c>
      <c r="F4" s="560" t="s">
        <v>391</v>
      </c>
      <c r="G4" s="560" t="s">
        <v>87</v>
      </c>
      <c r="H4" s="563" t="s">
        <v>99</v>
      </c>
      <c r="I4" s="569"/>
      <c r="J4" s="569"/>
      <c r="K4" s="569"/>
      <c r="L4" s="569"/>
      <c r="M4" s="569"/>
      <c r="N4" s="569"/>
      <c r="O4" s="564"/>
      <c r="P4" s="565" t="s">
        <v>100</v>
      </c>
      <c r="Q4" s="566"/>
      <c r="R4" s="557" t="s">
        <v>102</v>
      </c>
      <c r="S4" s="557" t="s">
        <v>109</v>
      </c>
      <c r="T4" s="557" t="s">
        <v>108</v>
      </c>
      <c r="U4" s="554" t="s">
        <v>88</v>
      </c>
    </row>
    <row r="5" spans="1:32" ht="15" customHeight="1" x14ac:dyDescent="0.25">
      <c r="A5" s="558"/>
      <c r="B5" s="558"/>
      <c r="C5" s="561"/>
      <c r="D5" s="561"/>
      <c r="E5" s="561"/>
      <c r="F5" s="561"/>
      <c r="G5" s="561"/>
      <c r="H5" s="563" t="s">
        <v>103</v>
      </c>
      <c r="I5" s="564"/>
      <c r="J5" s="563" t="s">
        <v>104</v>
      </c>
      <c r="K5" s="564"/>
      <c r="L5" s="563" t="s">
        <v>105</v>
      </c>
      <c r="M5" s="564"/>
      <c r="N5" s="563" t="s">
        <v>106</v>
      </c>
      <c r="O5" s="564"/>
      <c r="P5" s="567"/>
      <c r="Q5" s="568"/>
      <c r="R5" s="558"/>
      <c r="S5" s="558"/>
      <c r="T5" s="558"/>
      <c r="U5" s="555"/>
    </row>
    <row r="6" spans="1:32" ht="25.5" x14ac:dyDescent="0.25">
      <c r="A6" s="559"/>
      <c r="B6" s="559"/>
      <c r="C6" s="562"/>
      <c r="D6" s="562"/>
      <c r="E6" s="562"/>
      <c r="F6" s="562"/>
      <c r="G6" s="562"/>
      <c r="H6" s="436" t="s">
        <v>107</v>
      </c>
      <c r="I6" s="436" t="s">
        <v>12</v>
      </c>
      <c r="J6" s="436" t="s">
        <v>107</v>
      </c>
      <c r="K6" s="436" t="s">
        <v>12</v>
      </c>
      <c r="L6" s="436" t="s">
        <v>107</v>
      </c>
      <c r="M6" s="436" t="s">
        <v>12</v>
      </c>
      <c r="N6" s="436" t="s">
        <v>107</v>
      </c>
      <c r="O6" s="436" t="s">
        <v>12</v>
      </c>
      <c r="P6" s="436" t="s">
        <v>107</v>
      </c>
      <c r="Q6" s="436" t="s">
        <v>12</v>
      </c>
      <c r="R6" s="559"/>
      <c r="S6" s="559"/>
      <c r="T6" s="559"/>
      <c r="U6" s="556"/>
    </row>
    <row r="7" spans="1:32" ht="15.75" x14ac:dyDescent="0.25">
      <c r="A7" s="437"/>
      <c r="B7" s="438"/>
      <c r="C7" s="439"/>
      <c r="D7" s="439"/>
      <c r="E7" s="439"/>
      <c r="F7" s="440"/>
      <c r="G7" s="439"/>
      <c r="H7" s="441"/>
      <c r="I7" s="441"/>
      <c r="J7" s="441"/>
      <c r="K7" s="441"/>
      <c r="L7" s="441"/>
      <c r="M7" s="441"/>
      <c r="N7" s="441"/>
      <c r="O7" s="441"/>
      <c r="P7" s="441"/>
      <c r="Q7" s="441"/>
      <c r="R7" s="442"/>
      <c r="S7" s="442"/>
      <c r="T7" s="442"/>
      <c r="U7" s="443"/>
    </row>
    <row r="8" spans="1:32" ht="15.75" x14ac:dyDescent="0.25">
      <c r="A8" s="591" t="s">
        <v>1444</v>
      </c>
      <c r="B8" s="595" t="s">
        <v>1442</v>
      </c>
      <c r="C8" s="277"/>
      <c r="D8" s="491"/>
      <c r="E8" s="277"/>
      <c r="F8" s="277"/>
      <c r="G8" s="278"/>
      <c r="H8" s="278"/>
      <c r="I8" s="355"/>
      <c r="J8" s="278"/>
      <c r="K8" s="355"/>
      <c r="L8" s="278"/>
      <c r="M8" s="355"/>
      <c r="N8" s="278"/>
      <c r="O8" s="355"/>
      <c r="P8" s="398">
        <f t="shared" ref="P8:P22" si="0">H8+J8+L8+N8</f>
        <v>0</v>
      </c>
      <c r="Q8" s="397">
        <f t="shared" ref="Q8:Q22" si="1">I8+K8+M8+O8</f>
        <v>0</v>
      </c>
      <c r="R8" s="278"/>
      <c r="S8" s="278"/>
      <c r="T8" s="278"/>
      <c r="U8" s="278"/>
    </row>
    <row r="9" spans="1:32" ht="15.75" x14ac:dyDescent="0.25">
      <c r="A9" s="592"/>
      <c r="B9" s="595"/>
      <c r="C9" s="277"/>
      <c r="D9" s="491"/>
      <c r="E9" s="277"/>
      <c r="F9" s="277"/>
      <c r="G9" s="278"/>
      <c r="H9" s="278"/>
      <c r="I9" s="355"/>
      <c r="J9" s="278"/>
      <c r="K9" s="355"/>
      <c r="L9" s="278"/>
      <c r="M9" s="355"/>
      <c r="N9" s="278"/>
      <c r="O9" s="355"/>
      <c r="P9" s="398">
        <f t="shared" si="0"/>
        <v>0</v>
      </c>
      <c r="Q9" s="397">
        <f t="shared" si="1"/>
        <v>0</v>
      </c>
      <c r="R9" s="278"/>
      <c r="S9" s="278"/>
      <c r="T9" s="278"/>
      <c r="U9" s="278"/>
    </row>
    <row r="10" spans="1:32" ht="15.75" x14ac:dyDescent="0.25">
      <c r="A10" s="592"/>
      <c r="B10" s="595"/>
      <c r="C10" s="277"/>
      <c r="D10" s="491"/>
      <c r="E10" s="277"/>
      <c r="F10" s="277"/>
      <c r="G10" s="278"/>
      <c r="H10" s="278"/>
      <c r="I10" s="355"/>
      <c r="J10" s="278"/>
      <c r="K10" s="355"/>
      <c r="L10" s="278"/>
      <c r="M10" s="355"/>
      <c r="N10" s="278"/>
      <c r="O10" s="355"/>
      <c r="P10" s="398">
        <f t="shared" si="0"/>
        <v>0</v>
      </c>
      <c r="Q10" s="397">
        <f t="shared" si="1"/>
        <v>0</v>
      </c>
      <c r="R10" s="278"/>
      <c r="S10" s="278"/>
      <c r="T10" s="278"/>
      <c r="U10" s="278"/>
    </row>
    <row r="11" spans="1:32" ht="15.75" x14ac:dyDescent="0.25">
      <c r="A11" s="592"/>
      <c r="B11" s="595"/>
      <c r="C11" s="277"/>
      <c r="D11" s="491"/>
      <c r="E11" s="277"/>
      <c r="F11" s="277"/>
      <c r="G11" s="278"/>
      <c r="H11" s="278"/>
      <c r="I11" s="355"/>
      <c r="J11" s="278"/>
      <c r="K11" s="355"/>
      <c r="L11" s="278"/>
      <c r="M11" s="355"/>
      <c r="N11" s="278"/>
      <c r="O11" s="355"/>
      <c r="P11" s="398">
        <f t="shared" si="0"/>
        <v>0</v>
      </c>
      <c r="Q11" s="397">
        <f t="shared" si="1"/>
        <v>0</v>
      </c>
      <c r="R11" s="278"/>
      <c r="S11" s="278"/>
      <c r="T11" s="278"/>
      <c r="U11" s="278"/>
    </row>
    <row r="12" spans="1:32" ht="15.75" x14ac:dyDescent="0.25">
      <c r="A12" s="592"/>
      <c r="B12" s="595"/>
      <c r="C12" s="277"/>
      <c r="D12" s="491"/>
      <c r="E12" s="277"/>
      <c r="F12" s="277"/>
      <c r="G12" s="278"/>
      <c r="H12" s="278"/>
      <c r="I12" s="355"/>
      <c r="J12" s="278"/>
      <c r="K12" s="355"/>
      <c r="L12" s="278"/>
      <c r="M12" s="355"/>
      <c r="N12" s="278"/>
      <c r="O12" s="355"/>
      <c r="P12" s="398">
        <f t="shared" si="0"/>
        <v>0</v>
      </c>
      <c r="Q12" s="397">
        <f t="shared" si="1"/>
        <v>0</v>
      </c>
      <c r="R12" s="278"/>
      <c r="S12" s="278"/>
      <c r="T12" s="278"/>
      <c r="U12" s="278"/>
    </row>
    <row r="13" spans="1:32" ht="15.75" x14ac:dyDescent="0.25">
      <c r="A13" s="592"/>
      <c r="B13" s="595" t="s">
        <v>1449</v>
      </c>
      <c r="C13" s="277"/>
      <c r="D13" s="491"/>
      <c r="E13" s="277"/>
      <c r="F13" s="277"/>
      <c r="G13" s="278"/>
      <c r="H13" s="278"/>
      <c r="I13" s="355"/>
      <c r="J13" s="278"/>
      <c r="K13" s="355"/>
      <c r="L13" s="278"/>
      <c r="M13" s="355"/>
      <c r="N13" s="278"/>
      <c r="O13" s="355"/>
      <c r="P13" s="398">
        <f t="shared" si="0"/>
        <v>0</v>
      </c>
      <c r="Q13" s="397">
        <f t="shared" si="1"/>
        <v>0</v>
      </c>
      <c r="R13" s="278"/>
      <c r="S13" s="278"/>
      <c r="T13" s="278"/>
      <c r="U13" s="278"/>
    </row>
    <row r="14" spans="1:32" ht="15.75" x14ac:dyDescent="0.25">
      <c r="A14" s="592"/>
      <c r="B14" s="595"/>
      <c r="C14" s="277"/>
      <c r="D14" s="491"/>
      <c r="E14" s="277"/>
      <c r="F14" s="277"/>
      <c r="G14" s="278"/>
      <c r="H14" s="278"/>
      <c r="I14" s="355"/>
      <c r="J14" s="278"/>
      <c r="K14" s="355"/>
      <c r="L14" s="278"/>
      <c r="M14" s="355"/>
      <c r="N14" s="278"/>
      <c r="O14" s="355"/>
      <c r="P14" s="398">
        <f t="shared" si="0"/>
        <v>0</v>
      </c>
      <c r="Q14" s="397">
        <f t="shared" si="1"/>
        <v>0</v>
      </c>
      <c r="R14" s="278"/>
      <c r="S14" s="278"/>
      <c r="T14" s="278"/>
      <c r="U14" s="356"/>
    </row>
    <row r="15" spans="1:32" ht="15.75" x14ac:dyDescent="0.25">
      <c r="A15" s="592"/>
      <c r="B15" s="595"/>
      <c r="C15" s="277"/>
      <c r="D15" s="491"/>
      <c r="E15" s="277"/>
      <c r="F15" s="277"/>
      <c r="G15" s="278"/>
      <c r="H15" s="278"/>
      <c r="I15" s="355"/>
      <c r="J15" s="278"/>
      <c r="K15" s="355"/>
      <c r="L15" s="278"/>
      <c r="M15" s="355"/>
      <c r="N15" s="278"/>
      <c r="O15" s="355"/>
      <c r="P15" s="398">
        <f t="shared" si="0"/>
        <v>0</v>
      </c>
      <c r="Q15" s="397">
        <f t="shared" si="1"/>
        <v>0</v>
      </c>
      <c r="R15" s="278"/>
      <c r="S15" s="278"/>
      <c r="T15" s="278"/>
      <c r="U15" s="356"/>
    </row>
    <row r="16" spans="1:32" ht="15.75" x14ac:dyDescent="0.25">
      <c r="A16" s="592"/>
      <c r="B16" s="595"/>
      <c r="C16" s="277"/>
      <c r="D16" s="491"/>
      <c r="E16" s="277"/>
      <c r="F16" s="277"/>
      <c r="G16" s="278"/>
      <c r="H16" s="278"/>
      <c r="I16" s="355"/>
      <c r="J16" s="278"/>
      <c r="K16" s="355"/>
      <c r="L16" s="278"/>
      <c r="M16" s="355"/>
      <c r="N16" s="278"/>
      <c r="O16" s="355"/>
      <c r="P16" s="398">
        <f t="shared" si="0"/>
        <v>0</v>
      </c>
      <c r="Q16" s="397">
        <f t="shared" si="1"/>
        <v>0</v>
      </c>
      <c r="R16" s="278"/>
      <c r="S16" s="278"/>
      <c r="T16" s="278"/>
      <c r="U16" s="356"/>
    </row>
    <row r="17" spans="1:21" ht="15.75" x14ac:dyDescent="0.25">
      <c r="A17" s="592"/>
      <c r="B17" s="595"/>
      <c r="C17" s="277"/>
      <c r="D17" s="491"/>
      <c r="E17" s="277"/>
      <c r="F17" s="277"/>
      <c r="G17" s="278"/>
      <c r="H17" s="278"/>
      <c r="I17" s="355"/>
      <c r="J17" s="278"/>
      <c r="K17" s="355"/>
      <c r="L17" s="357"/>
      <c r="M17" s="355"/>
      <c r="N17" s="278"/>
      <c r="O17" s="355"/>
      <c r="P17" s="398">
        <f t="shared" si="0"/>
        <v>0</v>
      </c>
      <c r="Q17" s="397">
        <f t="shared" si="1"/>
        <v>0</v>
      </c>
      <c r="R17" s="278"/>
      <c r="S17" s="278"/>
      <c r="T17" s="278"/>
      <c r="U17" s="278"/>
    </row>
    <row r="18" spans="1:21" ht="15.75" x14ac:dyDescent="0.25">
      <c r="A18" s="592"/>
      <c r="B18" s="595" t="s">
        <v>1443</v>
      </c>
      <c r="C18" s="277"/>
      <c r="D18" s="491"/>
      <c r="E18" s="277"/>
      <c r="F18" s="277"/>
      <c r="G18" s="278"/>
      <c r="H18" s="278"/>
      <c r="I18" s="355"/>
      <c r="J18" s="278"/>
      <c r="K18" s="355"/>
      <c r="L18" s="357"/>
      <c r="M18" s="355"/>
      <c r="N18" s="278"/>
      <c r="O18" s="355"/>
      <c r="P18" s="398">
        <f t="shared" si="0"/>
        <v>0</v>
      </c>
      <c r="Q18" s="397">
        <f t="shared" si="1"/>
        <v>0</v>
      </c>
      <c r="R18" s="278"/>
      <c r="S18" s="278"/>
      <c r="T18" s="278"/>
      <c r="U18" s="278"/>
    </row>
    <row r="19" spans="1:21" ht="15.75" x14ac:dyDescent="0.25">
      <c r="A19" s="592"/>
      <c r="B19" s="595"/>
      <c r="C19" s="277"/>
      <c r="D19" s="491"/>
      <c r="E19" s="277"/>
      <c r="F19" s="277"/>
      <c r="G19" s="278"/>
      <c r="H19" s="278"/>
      <c r="I19" s="355"/>
      <c r="J19" s="278"/>
      <c r="K19" s="355"/>
      <c r="L19" s="357"/>
      <c r="M19" s="355"/>
      <c r="N19" s="278"/>
      <c r="O19" s="355"/>
      <c r="P19" s="398">
        <f t="shared" si="0"/>
        <v>0</v>
      </c>
      <c r="Q19" s="397">
        <f t="shared" si="1"/>
        <v>0</v>
      </c>
      <c r="R19" s="278"/>
      <c r="S19" s="278"/>
      <c r="T19" s="278"/>
      <c r="U19" s="278"/>
    </row>
    <row r="20" spans="1:21" ht="15.75" x14ac:dyDescent="0.25">
      <c r="A20" s="592"/>
      <c r="B20" s="595"/>
      <c r="C20" s="277"/>
      <c r="D20" s="491"/>
      <c r="E20" s="277"/>
      <c r="F20" s="277"/>
      <c r="G20" s="278"/>
      <c r="H20" s="278"/>
      <c r="I20" s="355"/>
      <c r="J20" s="278"/>
      <c r="K20" s="355"/>
      <c r="L20" s="357"/>
      <c r="M20" s="355"/>
      <c r="N20" s="278"/>
      <c r="O20" s="355"/>
      <c r="P20" s="398">
        <f t="shared" si="0"/>
        <v>0</v>
      </c>
      <c r="Q20" s="397">
        <f t="shared" si="1"/>
        <v>0</v>
      </c>
      <c r="R20" s="278"/>
      <c r="S20" s="278"/>
      <c r="T20" s="278"/>
      <c r="U20" s="278"/>
    </row>
    <row r="21" spans="1:21" ht="15.75" x14ac:dyDescent="0.25">
      <c r="A21" s="592"/>
      <c r="B21" s="595"/>
      <c r="C21" s="277"/>
      <c r="D21" s="491"/>
      <c r="E21" s="277"/>
      <c r="F21" s="277"/>
      <c r="G21" s="278"/>
      <c r="H21" s="278"/>
      <c r="I21" s="355"/>
      <c r="J21" s="278"/>
      <c r="K21" s="355"/>
      <c r="L21" s="357"/>
      <c r="M21" s="355"/>
      <c r="N21" s="278"/>
      <c r="O21" s="355"/>
      <c r="P21" s="398">
        <f t="shared" si="0"/>
        <v>0</v>
      </c>
      <c r="Q21" s="397">
        <f t="shared" si="1"/>
        <v>0</v>
      </c>
      <c r="R21" s="278"/>
      <c r="S21" s="278"/>
      <c r="T21" s="278"/>
      <c r="U21" s="278"/>
    </row>
    <row r="22" spans="1:21" ht="15.75" x14ac:dyDescent="0.25">
      <c r="A22" s="592"/>
      <c r="B22" s="595"/>
      <c r="C22" s="277"/>
      <c r="D22" s="491"/>
      <c r="E22" s="277"/>
      <c r="F22" s="367"/>
      <c r="G22" s="278"/>
      <c r="H22" s="278"/>
      <c r="I22" s="355"/>
      <c r="J22" s="278"/>
      <c r="K22" s="355"/>
      <c r="L22" s="357"/>
      <c r="M22" s="355"/>
      <c r="N22" s="278"/>
      <c r="O22" s="355"/>
      <c r="P22" s="398">
        <f t="shared" si="0"/>
        <v>0</v>
      </c>
      <c r="Q22" s="397">
        <f t="shared" si="1"/>
        <v>0</v>
      </c>
      <c r="R22" s="278"/>
      <c r="S22" s="278"/>
      <c r="T22" s="278"/>
      <c r="U22" s="278"/>
    </row>
    <row r="23" spans="1:21" ht="15.75" x14ac:dyDescent="0.25">
      <c r="A23" s="592"/>
      <c r="B23" s="591" t="s">
        <v>1445</v>
      </c>
      <c r="C23" s="277"/>
      <c r="D23" s="491"/>
      <c r="E23" s="277"/>
      <c r="F23" s="367"/>
      <c r="G23" s="278"/>
      <c r="H23" s="278"/>
      <c r="I23" s="355"/>
      <c r="J23" s="278"/>
      <c r="K23" s="355"/>
      <c r="L23" s="357"/>
      <c r="M23" s="355"/>
      <c r="N23" s="278"/>
      <c r="O23" s="355"/>
      <c r="P23" s="398">
        <f t="shared" ref="P23:Q23" si="2">H23+J23+L23+N23</f>
        <v>0</v>
      </c>
      <c r="Q23" s="397">
        <f t="shared" si="2"/>
        <v>0</v>
      </c>
      <c r="R23" s="278"/>
      <c r="S23" s="278"/>
      <c r="T23" s="278"/>
      <c r="U23" s="278"/>
    </row>
    <row r="24" spans="1:21" ht="15.75" x14ac:dyDescent="0.25">
      <c r="A24" s="592"/>
      <c r="B24" s="592"/>
      <c r="C24" s="277"/>
      <c r="D24" s="491"/>
      <c r="E24" s="277"/>
      <c r="F24" s="367"/>
      <c r="G24" s="278"/>
      <c r="H24" s="278"/>
      <c r="I24" s="355"/>
      <c r="J24" s="278"/>
      <c r="K24" s="355"/>
      <c r="L24" s="357"/>
      <c r="M24" s="355"/>
      <c r="N24" s="278"/>
      <c r="O24" s="355"/>
      <c r="P24" s="398">
        <f t="shared" ref="P24:P42" si="3">H24+J24+L24+N24</f>
        <v>0</v>
      </c>
      <c r="Q24" s="397">
        <f t="shared" ref="Q24:Q42" si="4">I24+K24+M24+O24</f>
        <v>0</v>
      </c>
      <c r="R24" s="278"/>
      <c r="S24" s="278"/>
      <c r="T24" s="278"/>
      <c r="U24" s="278"/>
    </row>
    <row r="25" spans="1:21" ht="15.75" x14ac:dyDescent="0.25">
      <c r="A25" s="592"/>
      <c r="B25" s="592"/>
      <c r="C25" s="277"/>
      <c r="D25" s="491"/>
      <c r="E25" s="277"/>
      <c r="F25" s="367"/>
      <c r="G25" s="278"/>
      <c r="H25" s="278"/>
      <c r="I25" s="355"/>
      <c r="J25" s="278"/>
      <c r="K25" s="355"/>
      <c r="L25" s="357"/>
      <c r="M25" s="355"/>
      <c r="N25" s="278"/>
      <c r="O25" s="355"/>
      <c r="P25" s="398">
        <f t="shared" si="3"/>
        <v>0</v>
      </c>
      <c r="Q25" s="397">
        <f t="shared" si="4"/>
        <v>0</v>
      </c>
      <c r="R25" s="278"/>
      <c r="S25" s="278"/>
      <c r="T25" s="278"/>
      <c r="U25" s="278"/>
    </row>
    <row r="26" spans="1:21" ht="15.75" x14ac:dyDescent="0.25">
      <c r="A26" s="592"/>
      <c r="B26" s="592"/>
      <c r="C26" s="277"/>
      <c r="D26" s="491"/>
      <c r="E26" s="277"/>
      <c r="F26" s="367"/>
      <c r="G26" s="278"/>
      <c r="H26" s="278"/>
      <c r="I26" s="355"/>
      <c r="J26" s="278"/>
      <c r="K26" s="355"/>
      <c r="L26" s="357"/>
      <c r="M26" s="355"/>
      <c r="N26" s="278"/>
      <c r="O26" s="355"/>
      <c r="P26" s="398">
        <f t="shared" si="3"/>
        <v>0</v>
      </c>
      <c r="Q26" s="397">
        <f t="shared" si="4"/>
        <v>0</v>
      </c>
      <c r="R26" s="278"/>
      <c r="S26" s="278"/>
      <c r="T26" s="278"/>
      <c r="U26" s="278"/>
    </row>
    <row r="27" spans="1:21" ht="15.75" x14ac:dyDescent="0.25">
      <c r="A27" s="592"/>
      <c r="B27" s="593"/>
      <c r="C27" s="277"/>
      <c r="D27" s="491"/>
      <c r="E27" s="277"/>
      <c r="F27" s="367"/>
      <c r="G27" s="278"/>
      <c r="H27" s="278"/>
      <c r="I27" s="355"/>
      <c r="J27" s="278"/>
      <c r="K27" s="355"/>
      <c r="L27" s="357"/>
      <c r="M27" s="355"/>
      <c r="N27" s="278"/>
      <c r="O27" s="355"/>
      <c r="P27" s="398">
        <f t="shared" si="3"/>
        <v>0</v>
      </c>
      <c r="Q27" s="397">
        <f t="shared" si="4"/>
        <v>0</v>
      </c>
      <c r="R27" s="278"/>
      <c r="S27" s="278"/>
      <c r="T27" s="278"/>
      <c r="U27" s="278"/>
    </row>
    <row r="28" spans="1:21" ht="15.75" x14ac:dyDescent="0.25">
      <c r="A28" s="592"/>
      <c r="B28" s="591" t="s">
        <v>1446</v>
      </c>
      <c r="C28" s="277"/>
      <c r="D28" s="491"/>
      <c r="E28" s="277"/>
      <c r="F28" s="367"/>
      <c r="G28" s="278"/>
      <c r="H28" s="278"/>
      <c r="I28" s="355"/>
      <c r="J28" s="278"/>
      <c r="K28" s="355"/>
      <c r="L28" s="357"/>
      <c r="M28" s="355"/>
      <c r="N28" s="278"/>
      <c r="O28" s="355"/>
      <c r="P28" s="398">
        <f t="shared" si="3"/>
        <v>0</v>
      </c>
      <c r="Q28" s="397">
        <f t="shared" si="4"/>
        <v>0</v>
      </c>
      <c r="R28" s="278"/>
      <c r="S28" s="278"/>
      <c r="T28" s="278"/>
      <c r="U28" s="278"/>
    </row>
    <row r="29" spans="1:21" ht="15.75" x14ac:dyDescent="0.25">
      <c r="A29" s="592"/>
      <c r="B29" s="592"/>
      <c r="C29" s="277"/>
      <c r="D29" s="491"/>
      <c r="E29" s="277"/>
      <c r="F29" s="367"/>
      <c r="G29" s="278"/>
      <c r="H29" s="278"/>
      <c r="I29" s="355"/>
      <c r="J29" s="278"/>
      <c r="K29" s="355"/>
      <c r="L29" s="357"/>
      <c r="M29" s="355"/>
      <c r="N29" s="278"/>
      <c r="O29" s="355"/>
      <c r="P29" s="398">
        <f t="shared" si="3"/>
        <v>0</v>
      </c>
      <c r="Q29" s="397">
        <f t="shared" si="4"/>
        <v>0</v>
      </c>
      <c r="R29" s="278"/>
      <c r="S29" s="278"/>
      <c r="T29" s="278"/>
      <c r="U29" s="278"/>
    </row>
    <row r="30" spans="1:21" ht="15.75" x14ac:dyDescent="0.25">
      <c r="A30" s="592"/>
      <c r="B30" s="592"/>
      <c r="C30" s="277"/>
      <c r="D30" s="491"/>
      <c r="E30" s="277"/>
      <c r="F30" s="277"/>
      <c r="G30" s="278"/>
      <c r="H30" s="278"/>
      <c r="I30" s="355"/>
      <c r="J30" s="278"/>
      <c r="K30" s="355"/>
      <c r="L30" s="357"/>
      <c r="M30" s="355"/>
      <c r="N30" s="278"/>
      <c r="O30" s="355"/>
      <c r="P30" s="398">
        <f t="shared" si="3"/>
        <v>0</v>
      </c>
      <c r="Q30" s="397">
        <f t="shared" si="4"/>
        <v>0</v>
      </c>
      <c r="R30" s="278"/>
      <c r="S30" s="278"/>
      <c r="T30" s="278"/>
      <c r="U30" s="278"/>
    </row>
    <row r="31" spans="1:21" ht="15.75" x14ac:dyDescent="0.25">
      <c r="A31" s="592"/>
      <c r="B31" s="592"/>
      <c r="C31" s="277"/>
      <c r="D31" s="491"/>
      <c r="E31" s="277"/>
      <c r="F31" s="277"/>
      <c r="G31" s="278"/>
      <c r="H31" s="278"/>
      <c r="I31" s="355"/>
      <c r="J31" s="278"/>
      <c r="K31" s="355"/>
      <c r="L31" s="357"/>
      <c r="M31" s="355"/>
      <c r="N31" s="278"/>
      <c r="O31" s="355"/>
      <c r="P31" s="398">
        <f t="shared" si="3"/>
        <v>0</v>
      </c>
      <c r="Q31" s="397">
        <f t="shared" si="4"/>
        <v>0</v>
      </c>
      <c r="R31" s="278"/>
      <c r="S31" s="278"/>
      <c r="T31" s="278"/>
      <c r="U31" s="278"/>
    </row>
    <row r="32" spans="1:21" ht="15.75" x14ac:dyDescent="0.25">
      <c r="A32" s="592"/>
      <c r="B32" s="593"/>
      <c r="C32" s="277"/>
      <c r="D32" s="491"/>
      <c r="E32" s="277"/>
      <c r="F32" s="277"/>
      <c r="G32" s="278"/>
      <c r="H32" s="278"/>
      <c r="I32" s="355"/>
      <c r="J32" s="278"/>
      <c r="K32" s="355"/>
      <c r="L32" s="357"/>
      <c r="M32" s="355"/>
      <c r="N32" s="278"/>
      <c r="O32" s="355"/>
      <c r="P32" s="398">
        <f t="shared" si="3"/>
        <v>0</v>
      </c>
      <c r="Q32" s="397">
        <f t="shared" si="4"/>
        <v>0</v>
      </c>
      <c r="R32" s="278"/>
      <c r="S32" s="278"/>
      <c r="T32" s="278"/>
      <c r="U32" s="278"/>
    </row>
    <row r="33" spans="1:21" ht="15.75" x14ac:dyDescent="0.25">
      <c r="A33" s="592"/>
      <c r="B33" s="595" t="s">
        <v>1447</v>
      </c>
      <c r="C33" s="366"/>
      <c r="D33" s="492"/>
      <c r="E33" s="277"/>
      <c r="F33" s="277"/>
      <c r="G33" s="278"/>
      <c r="H33" s="278"/>
      <c r="I33" s="355"/>
      <c r="J33" s="278"/>
      <c r="K33" s="355"/>
      <c r="L33" s="357"/>
      <c r="M33" s="355"/>
      <c r="N33" s="278"/>
      <c r="O33" s="355"/>
      <c r="P33" s="398">
        <f t="shared" si="3"/>
        <v>0</v>
      </c>
      <c r="Q33" s="397">
        <f t="shared" si="4"/>
        <v>0</v>
      </c>
      <c r="R33" s="278"/>
      <c r="S33" s="278"/>
      <c r="T33" s="278"/>
      <c r="U33" s="278"/>
    </row>
    <row r="34" spans="1:21" ht="15.75" x14ac:dyDescent="0.25">
      <c r="A34" s="592"/>
      <c r="B34" s="595"/>
      <c r="C34" s="366"/>
      <c r="D34" s="492"/>
      <c r="E34" s="277"/>
      <c r="F34" s="277"/>
      <c r="G34" s="278"/>
      <c r="H34" s="278"/>
      <c r="I34" s="355"/>
      <c r="J34" s="278"/>
      <c r="K34" s="355"/>
      <c r="L34" s="357"/>
      <c r="M34" s="355"/>
      <c r="N34" s="278"/>
      <c r="O34" s="355"/>
      <c r="P34" s="398">
        <f t="shared" si="3"/>
        <v>0</v>
      </c>
      <c r="Q34" s="397">
        <f t="shared" si="4"/>
        <v>0</v>
      </c>
      <c r="R34" s="278"/>
      <c r="S34" s="278"/>
      <c r="T34" s="278"/>
      <c r="U34" s="278"/>
    </row>
    <row r="35" spans="1:21" ht="15.75" x14ac:dyDescent="0.25">
      <c r="A35" s="592"/>
      <c r="B35" s="595"/>
      <c r="C35" s="366"/>
      <c r="D35" s="492"/>
      <c r="E35" s="277"/>
      <c r="F35" s="277"/>
      <c r="G35" s="278"/>
      <c r="H35" s="278"/>
      <c r="I35" s="355"/>
      <c r="J35" s="278"/>
      <c r="K35" s="355"/>
      <c r="L35" s="357"/>
      <c r="M35" s="355"/>
      <c r="N35" s="278"/>
      <c r="O35" s="355"/>
      <c r="P35" s="398">
        <f t="shared" si="3"/>
        <v>0</v>
      </c>
      <c r="Q35" s="397">
        <f t="shared" si="4"/>
        <v>0</v>
      </c>
      <c r="R35" s="278"/>
      <c r="S35" s="278"/>
      <c r="T35" s="278"/>
      <c r="U35" s="278"/>
    </row>
    <row r="36" spans="1:21" ht="15.75" x14ac:dyDescent="0.25">
      <c r="A36" s="592"/>
      <c r="B36" s="595"/>
      <c r="C36" s="366"/>
      <c r="D36" s="492"/>
      <c r="E36" s="277"/>
      <c r="F36" s="277"/>
      <c r="G36" s="278"/>
      <c r="H36" s="278"/>
      <c r="I36" s="355"/>
      <c r="J36" s="278"/>
      <c r="K36" s="355"/>
      <c r="L36" s="357"/>
      <c r="M36" s="355"/>
      <c r="N36" s="278"/>
      <c r="O36" s="355"/>
      <c r="P36" s="398">
        <f t="shared" si="3"/>
        <v>0</v>
      </c>
      <c r="Q36" s="397">
        <f t="shared" si="4"/>
        <v>0</v>
      </c>
      <c r="R36" s="278"/>
      <c r="S36" s="278"/>
      <c r="T36" s="278"/>
      <c r="U36" s="278"/>
    </row>
    <row r="37" spans="1:21" ht="15.75" x14ac:dyDescent="0.25">
      <c r="A37" s="592"/>
      <c r="B37" s="595"/>
      <c r="C37" s="366"/>
      <c r="D37" s="492"/>
      <c r="E37" s="277"/>
      <c r="F37" s="277"/>
      <c r="G37" s="278"/>
      <c r="H37" s="278"/>
      <c r="I37" s="355"/>
      <c r="J37" s="278"/>
      <c r="K37" s="355"/>
      <c r="L37" s="357"/>
      <c r="M37" s="355"/>
      <c r="N37" s="278"/>
      <c r="O37" s="355"/>
      <c r="P37" s="398">
        <f t="shared" si="3"/>
        <v>0</v>
      </c>
      <c r="Q37" s="397">
        <f t="shared" si="4"/>
        <v>0</v>
      </c>
      <c r="R37" s="278"/>
      <c r="S37" s="278"/>
      <c r="T37" s="278"/>
      <c r="U37" s="278"/>
    </row>
    <row r="38" spans="1:21" ht="15.75" x14ac:dyDescent="0.25">
      <c r="A38" s="592"/>
      <c r="B38" s="595" t="s">
        <v>1448</v>
      </c>
      <c r="C38" s="366"/>
      <c r="D38" s="492"/>
      <c r="E38" s="277"/>
      <c r="F38" s="277"/>
      <c r="G38" s="278"/>
      <c r="H38" s="278"/>
      <c r="I38" s="355"/>
      <c r="J38" s="278"/>
      <c r="K38" s="355"/>
      <c r="L38" s="357"/>
      <c r="M38" s="355"/>
      <c r="N38" s="278"/>
      <c r="O38" s="355"/>
      <c r="P38" s="398">
        <f t="shared" si="3"/>
        <v>0</v>
      </c>
      <c r="Q38" s="397">
        <f t="shared" si="4"/>
        <v>0</v>
      </c>
      <c r="R38" s="278"/>
      <c r="S38" s="278"/>
      <c r="T38" s="278"/>
      <c r="U38" s="278"/>
    </row>
    <row r="39" spans="1:21" ht="15.75" x14ac:dyDescent="0.25">
      <c r="A39" s="592"/>
      <c r="B39" s="595"/>
      <c r="C39" s="366"/>
      <c r="D39" s="492"/>
      <c r="E39" s="277"/>
      <c r="F39" s="277"/>
      <c r="G39" s="278"/>
      <c r="H39" s="278"/>
      <c r="I39" s="355"/>
      <c r="J39" s="278"/>
      <c r="K39" s="355"/>
      <c r="L39" s="357"/>
      <c r="M39" s="355"/>
      <c r="N39" s="278"/>
      <c r="O39" s="355"/>
      <c r="P39" s="398">
        <f t="shared" si="3"/>
        <v>0</v>
      </c>
      <c r="Q39" s="397">
        <f t="shared" si="4"/>
        <v>0</v>
      </c>
      <c r="R39" s="278"/>
      <c r="S39" s="278"/>
      <c r="T39" s="278"/>
      <c r="U39" s="278"/>
    </row>
    <row r="40" spans="1:21" ht="15.75" x14ac:dyDescent="0.25">
      <c r="A40" s="592"/>
      <c r="B40" s="595"/>
      <c r="C40" s="366"/>
      <c r="D40" s="492"/>
      <c r="E40" s="277"/>
      <c r="F40" s="277"/>
      <c r="G40" s="278"/>
      <c r="H40" s="278"/>
      <c r="I40" s="355"/>
      <c r="J40" s="278"/>
      <c r="K40" s="355"/>
      <c r="L40" s="357"/>
      <c r="M40" s="355"/>
      <c r="N40" s="278"/>
      <c r="O40" s="355"/>
      <c r="P40" s="398">
        <f t="shared" si="3"/>
        <v>0</v>
      </c>
      <c r="Q40" s="397">
        <f t="shared" si="4"/>
        <v>0</v>
      </c>
      <c r="R40" s="278"/>
      <c r="S40" s="278"/>
      <c r="T40" s="278"/>
      <c r="U40" s="278"/>
    </row>
    <row r="41" spans="1:21" ht="15.75" x14ac:dyDescent="0.25">
      <c r="A41" s="592"/>
      <c r="B41" s="595"/>
      <c r="C41" s="366"/>
      <c r="D41" s="492"/>
      <c r="E41" s="277"/>
      <c r="F41" s="277"/>
      <c r="G41" s="278"/>
      <c r="H41" s="278"/>
      <c r="I41" s="355"/>
      <c r="J41" s="278"/>
      <c r="K41" s="355"/>
      <c r="L41" s="357"/>
      <c r="M41" s="355"/>
      <c r="N41" s="278"/>
      <c r="O41" s="355"/>
      <c r="P41" s="398">
        <f t="shared" si="3"/>
        <v>0</v>
      </c>
      <c r="Q41" s="397">
        <f t="shared" si="4"/>
        <v>0</v>
      </c>
      <c r="R41" s="278"/>
      <c r="S41" s="278"/>
      <c r="T41" s="278"/>
      <c r="U41" s="278"/>
    </row>
    <row r="42" spans="1:21" ht="15.75" x14ac:dyDescent="0.25">
      <c r="A42" s="592"/>
      <c r="B42" s="595"/>
      <c r="C42" s="366"/>
      <c r="D42" s="492"/>
      <c r="E42" s="277"/>
      <c r="F42" s="277"/>
      <c r="G42" s="278"/>
      <c r="H42" s="278"/>
      <c r="I42" s="355"/>
      <c r="J42" s="278"/>
      <c r="K42" s="355"/>
      <c r="L42" s="357"/>
      <c r="M42" s="355"/>
      <c r="N42" s="278"/>
      <c r="O42" s="355"/>
      <c r="P42" s="398">
        <f t="shared" si="3"/>
        <v>0</v>
      </c>
      <c r="Q42" s="397">
        <f t="shared" si="4"/>
        <v>0</v>
      </c>
      <c r="R42" s="278"/>
      <c r="S42" s="278"/>
      <c r="T42" s="278"/>
      <c r="U42" s="278"/>
    </row>
    <row r="43" spans="1:21" ht="15.75" x14ac:dyDescent="0.25">
      <c r="A43" s="289"/>
      <c r="B43" s="290"/>
      <c r="C43" s="289" t="s">
        <v>1452</v>
      </c>
      <c r="D43" s="290"/>
      <c r="E43" s="290"/>
      <c r="F43" s="290"/>
      <c r="G43" s="291"/>
      <c r="H43" s="279">
        <f t="shared" ref="H43:Q43" si="5">SUM(H8:H42)</f>
        <v>0</v>
      </c>
      <c r="I43" s="280">
        <f t="shared" si="5"/>
        <v>0</v>
      </c>
      <c r="J43" s="279">
        <f t="shared" si="5"/>
        <v>0</v>
      </c>
      <c r="K43" s="280">
        <f t="shared" si="5"/>
        <v>0</v>
      </c>
      <c r="L43" s="279">
        <f t="shared" si="5"/>
        <v>0</v>
      </c>
      <c r="M43" s="280">
        <f t="shared" si="5"/>
        <v>0</v>
      </c>
      <c r="N43" s="279">
        <f t="shared" si="5"/>
        <v>0</v>
      </c>
      <c r="O43" s="280">
        <f t="shared" si="5"/>
        <v>0</v>
      </c>
      <c r="P43" s="280">
        <f t="shared" si="5"/>
        <v>0</v>
      </c>
      <c r="Q43" s="280">
        <f t="shared" si="5"/>
        <v>0</v>
      </c>
      <c r="R43" s="260"/>
      <c r="S43" s="260"/>
      <c r="T43" s="260"/>
      <c r="U43" s="260"/>
    </row>
    <row r="49" spans="3:17" x14ac:dyDescent="0.25">
      <c r="I49" s="362"/>
      <c r="K49" s="362"/>
      <c r="M49" s="362"/>
      <c r="O49" s="362"/>
      <c r="Q49" s="362"/>
    </row>
    <row r="50" spans="3:17" x14ac:dyDescent="0.25">
      <c r="I50" s="362"/>
      <c r="K50" s="362"/>
      <c r="M50" s="362"/>
      <c r="O50" s="362"/>
      <c r="Q50" s="362"/>
    </row>
    <row r="51" spans="3:17" x14ac:dyDescent="0.25">
      <c r="C51" s="460"/>
      <c r="I51" s="362"/>
      <c r="K51" s="362"/>
      <c r="M51" s="362"/>
      <c r="O51" s="362"/>
      <c r="Q51" s="362"/>
    </row>
    <row r="52" spans="3:17" x14ac:dyDescent="0.25">
      <c r="C52" s="460"/>
      <c r="I52" s="362"/>
      <c r="K52" s="362"/>
      <c r="M52" s="362"/>
      <c r="O52" s="362"/>
      <c r="Q52" s="362"/>
    </row>
    <row r="53" spans="3:17" x14ac:dyDescent="0.25">
      <c r="C53" s="460"/>
      <c r="I53" s="362"/>
      <c r="K53" s="362"/>
      <c r="M53" s="362"/>
      <c r="O53" s="362"/>
      <c r="Q53" s="362"/>
    </row>
    <row r="54" spans="3:17" x14ac:dyDescent="0.25">
      <c r="C54" s="460"/>
      <c r="I54" s="362"/>
      <c r="K54" s="362"/>
      <c r="M54" s="362"/>
      <c r="O54" s="362"/>
      <c r="Q54" s="362"/>
    </row>
    <row r="55" spans="3:17" x14ac:dyDescent="0.25">
      <c r="C55" s="460"/>
      <c r="I55" s="362"/>
      <c r="K55" s="362"/>
      <c r="M55" s="362"/>
      <c r="O55" s="362"/>
      <c r="Q55" s="362"/>
    </row>
    <row r="56" spans="3:17" x14ac:dyDescent="0.25">
      <c r="C56" s="460"/>
      <c r="I56" s="362"/>
      <c r="K56" s="362"/>
      <c r="M56" s="362"/>
      <c r="O56" s="362"/>
      <c r="Q56" s="362"/>
    </row>
    <row r="57" spans="3:17" x14ac:dyDescent="0.25">
      <c r="C57" s="460"/>
      <c r="I57" s="362"/>
      <c r="K57" s="362"/>
      <c r="M57" s="362"/>
      <c r="O57" s="362"/>
      <c r="Q57" s="362"/>
    </row>
    <row r="58" spans="3:17" x14ac:dyDescent="0.25">
      <c r="C58" s="460"/>
      <c r="I58" s="362"/>
      <c r="K58" s="362"/>
      <c r="M58" s="362"/>
      <c r="O58" s="362"/>
      <c r="Q58" s="362"/>
    </row>
    <row r="59" spans="3:17" x14ac:dyDescent="0.25">
      <c r="C59" s="460"/>
      <c r="I59" s="362"/>
      <c r="K59" s="362"/>
      <c r="M59" s="362"/>
      <c r="O59" s="362"/>
      <c r="Q59" s="362"/>
    </row>
    <row r="60" spans="3:17" x14ac:dyDescent="0.25">
      <c r="C60" s="510"/>
      <c r="D60" s="510"/>
    </row>
    <row r="61" spans="3:17" x14ac:dyDescent="0.25">
      <c r="C61" s="460"/>
    </row>
    <row r="62" spans="3:17" x14ac:dyDescent="0.25">
      <c r="C62" s="460"/>
    </row>
    <row r="63" spans="3:17" x14ac:dyDescent="0.25">
      <c r="C63" s="460"/>
    </row>
    <row r="64" spans="3:17" x14ac:dyDescent="0.25">
      <c r="C64" s="460"/>
    </row>
    <row r="65" spans="3:3" x14ac:dyDescent="0.25">
      <c r="C65" s="460"/>
    </row>
    <row r="66" spans="3:3" x14ac:dyDescent="0.25">
      <c r="C66" s="460"/>
    </row>
    <row r="67" spans="3:3" x14ac:dyDescent="0.25">
      <c r="C67" s="460"/>
    </row>
    <row r="68" spans="3:3" x14ac:dyDescent="0.25">
      <c r="C68" s="460"/>
    </row>
    <row r="69" spans="3:3" x14ac:dyDescent="0.25">
      <c r="C69" s="460"/>
    </row>
    <row r="70" spans="3:3" x14ac:dyDescent="0.25">
      <c r="C70" s="460"/>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E1" zoomScale="60" zoomScaleNormal="60" workbookViewId="0">
      <pane ySplit="7" topLeftCell="A23" activePane="bottomLeft" state="frozen"/>
      <selection activeCell="Q6" sqref="Q6"/>
      <selection pane="bottomLeft" activeCell="S28" sqref="S28"/>
    </sheetView>
  </sheetViews>
  <sheetFormatPr baseColWidth="10" defaultColWidth="12.5703125" defaultRowHeight="15" x14ac:dyDescent="0.25"/>
  <cols>
    <col min="1" max="2" width="21.7109375" customWidth="1"/>
    <col min="3" max="3" width="27.42578125" customWidth="1"/>
    <col min="4" max="4" width="27.42578125" style="460"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3" customFormat="1" ht="18.75" x14ac:dyDescent="0.3">
      <c r="H1" s="276" t="s">
        <v>1408</v>
      </c>
      <c r="M1" s="276"/>
      <c r="N1" s="276"/>
      <c r="O1" s="276"/>
      <c r="P1" s="509" t="s">
        <v>1639</v>
      </c>
      <c r="Q1" s="509" t="s">
        <v>1640</v>
      </c>
      <c r="R1" s="509" t="s">
        <v>1641</v>
      </c>
      <c r="S1" s="509" t="s">
        <v>1642</v>
      </c>
      <c r="T1" s="509" t="s">
        <v>1643</v>
      </c>
      <c r="U1" s="509" t="s">
        <v>1644</v>
      </c>
    </row>
    <row r="2" spans="1:21" s="273" customFormat="1" ht="18.75" x14ac:dyDescent="0.3">
      <c r="A2" s="318" t="s">
        <v>1351</v>
      </c>
      <c r="H2" s="276"/>
      <c r="M2" s="276"/>
      <c r="N2" s="276"/>
      <c r="O2" s="276"/>
      <c r="P2" s="276"/>
      <c r="Q2" s="276"/>
      <c r="R2" s="276"/>
      <c r="S2" s="276"/>
      <c r="T2" s="276"/>
      <c r="U2" s="276"/>
    </row>
    <row r="3" spans="1:21" s="273" customFormat="1" ht="27.75" customHeight="1" x14ac:dyDescent="0.2">
      <c r="A3" s="596" t="s">
        <v>1410</v>
      </c>
      <c r="B3" s="596"/>
      <c r="C3" s="596"/>
      <c r="D3" s="596"/>
      <c r="E3" s="596"/>
      <c r="F3" s="596"/>
      <c r="G3" s="596"/>
      <c r="H3" s="596"/>
      <c r="I3" s="596"/>
      <c r="J3" s="596"/>
      <c r="K3" s="596"/>
      <c r="L3" s="596"/>
      <c r="M3" s="596"/>
      <c r="N3" s="596"/>
      <c r="O3" s="596"/>
      <c r="P3" s="596"/>
      <c r="Q3" s="596"/>
      <c r="R3" s="596"/>
      <c r="S3" s="596"/>
      <c r="T3" s="596"/>
      <c r="U3" s="596"/>
    </row>
    <row r="4" spans="1:21" s="317" customFormat="1" x14ac:dyDescent="0.25">
      <c r="A4" s="597" t="s">
        <v>1416</v>
      </c>
      <c r="B4" s="597"/>
      <c r="C4" s="597"/>
      <c r="D4" s="597"/>
      <c r="E4" s="597"/>
      <c r="F4" s="597"/>
      <c r="G4" s="597"/>
      <c r="H4" s="597"/>
      <c r="I4" s="597"/>
      <c r="J4" s="597"/>
      <c r="K4" s="597"/>
      <c r="L4" s="597"/>
      <c r="M4" s="597"/>
      <c r="N4" s="597"/>
      <c r="O4" s="597"/>
      <c r="P4" s="597"/>
      <c r="Q4" s="597"/>
      <c r="R4" s="597"/>
      <c r="S4" s="597"/>
      <c r="T4" s="597"/>
      <c r="U4" s="597"/>
    </row>
    <row r="5" spans="1:21" s="66" customFormat="1" ht="23.25" customHeight="1" x14ac:dyDescent="0.25">
      <c r="A5" s="558" t="s">
        <v>96</v>
      </c>
      <c r="B5" s="557" t="s">
        <v>110</v>
      </c>
      <c r="C5" s="560" t="s">
        <v>1537</v>
      </c>
      <c r="D5" s="560" t="s">
        <v>1538</v>
      </c>
      <c r="E5" s="560" t="s">
        <v>86</v>
      </c>
      <c r="F5" s="560" t="s">
        <v>391</v>
      </c>
      <c r="G5" s="560" t="s">
        <v>87</v>
      </c>
      <c r="H5" s="563" t="s">
        <v>99</v>
      </c>
      <c r="I5" s="569"/>
      <c r="J5" s="569"/>
      <c r="K5" s="569"/>
      <c r="L5" s="569"/>
      <c r="M5" s="569"/>
      <c r="N5" s="569"/>
      <c r="O5" s="564"/>
      <c r="P5" s="565" t="s">
        <v>100</v>
      </c>
      <c r="Q5" s="566"/>
      <c r="R5" s="557" t="s">
        <v>102</v>
      </c>
      <c r="S5" s="557" t="s">
        <v>109</v>
      </c>
      <c r="T5" s="557" t="s">
        <v>108</v>
      </c>
      <c r="U5" s="554" t="s">
        <v>88</v>
      </c>
    </row>
    <row r="6" spans="1:21" s="66" customFormat="1" ht="15" customHeight="1" x14ac:dyDescent="0.25">
      <c r="A6" s="558"/>
      <c r="B6" s="558"/>
      <c r="C6" s="561"/>
      <c r="D6" s="561"/>
      <c r="E6" s="561"/>
      <c r="F6" s="561"/>
      <c r="G6" s="561"/>
      <c r="H6" s="563" t="s">
        <v>103</v>
      </c>
      <c r="I6" s="564"/>
      <c r="J6" s="563" t="s">
        <v>104</v>
      </c>
      <c r="K6" s="564"/>
      <c r="L6" s="563" t="s">
        <v>105</v>
      </c>
      <c r="M6" s="564"/>
      <c r="N6" s="563" t="s">
        <v>106</v>
      </c>
      <c r="O6" s="564"/>
      <c r="P6" s="567"/>
      <c r="Q6" s="568"/>
      <c r="R6" s="558"/>
      <c r="S6" s="558"/>
      <c r="T6" s="558"/>
      <c r="U6" s="555"/>
    </row>
    <row r="7" spans="1:21" s="67" customFormat="1" ht="24" customHeight="1" x14ac:dyDescent="0.25">
      <c r="A7" s="559"/>
      <c r="B7" s="559"/>
      <c r="C7" s="562"/>
      <c r="D7" s="562"/>
      <c r="E7" s="562"/>
      <c r="F7" s="562"/>
      <c r="G7" s="562"/>
      <c r="H7" s="436" t="s">
        <v>107</v>
      </c>
      <c r="I7" s="436" t="s">
        <v>12</v>
      </c>
      <c r="J7" s="436" t="s">
        <v>107</v>
      </c>
      <c r="K7" s="436" t="s">
        <v>12</v>
      </c>
      <c r="L7" s="436" t="s">
        <v>107</v>
      </c>
      <c r="M7" s="436" t="s">
        <v>12</v>
      </c>
      <c r="N7" s="436" t="s">
        <v>107</v>
      </c>
      <c r="O7" s="436" t="s">
        <v>12</v>
      </c>
      <c r="P7" s="436" t="s">
        <v>107</v>
      </c>
      <c r="Q7" s="436" t="s">
        <v>12</v>
      </c>
      <c r="R7" s="559"/>
      <c r="S7" s="559"/>
      <c r="T7" s="559"/>
      <c r="U7" s="556"/>
    </row>
    <row r="8" spans="1:21" s="257" customFormat="1" ht="15.75" x14ac:dyDescent="0.25">
      <c r="A8" s="437"/>
      <c r="B8" s="438"/>
      <c r="C8" s="439"/>
      <c r="D8" s="439"/>
      <c r="E8" s="439"/>
      <c r="F8" s="440"/>
      <c r="G8" s="439"/>
      <c r="H8" s="441"/>
      <c r="I8" s="441"/>
      <c r="J8" s="441"/>
      <c r="K8" s="441"/>
      <c r="L8" s="441"/>
      <c r="M8" s="441"/>
      <c r="N8" s="441"/>
      <c r="O8" s="441"/>
      <c r="P8" s="441"/>
      <c r="Q8" s="441"/>
      <c r="R8" s="442"/>
      <c r="S8" s="442"/>
      <c r="T8" s="442"/>
      <c r="U8" s="443"/>
    </row>
    <row r="9" spans="1:21" ht="15.75" x14ac:dyDescent="0.25">
      <c r="A9" s="581" t="s">
        <v>1411</v>
      </c>
      <c r="B9" s="578" t="s">
        <v>1412</v>
      </c>
      <c r="C9" s="274"/>
      <c r="D9" s="274"/>
      <c r="E9" s="274"/>
      <c r="F9" s="274"/>
      <c r="G9" s="274"/>
      <c r="H9" s="359"/>
      <c r="I9" s="360"/>
      <c r="J9" s="274"/>
      <c r="K9" s="360"/>
      <c r="L9" s="274"/>
      <c r="M9" s="360"/>
      <c r="N9" s="274"/>
      <c r="O9" s="360"/>
      <c r="P9" s="396">
        <f t="shared" ref="P9:Q9" si="0">H9+J9+L9+N9</f>
        <v>0</v>
      </c>
      <c r="Q9" s="397">
        <f t="shared" si="0"/>
        <v>0</v>
      </c>
      <c r="R9" s="274"/>
      <c r="S9" s="274"/>
      <c r="T9" s="274"/>
      <c r="U9" s="274"/>
    </row>
    <row r="10" spans="1:21" ht="15.75" x14ac:dyDescent="0.25">
      <c r="A10" s="581"/>
      <c r="B10" s="579"/>
      <c r="C10" s="274"/>
      <c r="D10" s="274"/>
      <c r="E10" s="274"/>
      <c r="F10" s="274"/>
      <c r="G10" s="274"/>
      <c r="H10" s="359"/>
      <c r="I10" s="360"/>
      <c r="J10" s="274"/>
      <c r="K10" s="360"/>
      <c r="L10" s="274"/>
      <c r="M10" s="360"/>
      <c r="N10" s="274"/>
      <c r="O10" s="360"/>
      <c r="P10" s="396">
        <f t="shared" ref="P10:P38" si="1">H10+J10+L10+N10</f>
        <v>0</v>
      </c>
      <c r="Q10" s="397">
        <f t="shared" ref="Q10:Q38" si="2">I10+K10+M10+O10</f>
        <v>0</v>
      </c>
      <c r="R10" s="274"/>
      <c r="S10" s="274"/>
      <c r="T10" s="274"/>
      <c r="U10" s="274"/>
    </row>
    <row r="11" spans="1:21" s="362" customFormat="1" ht="15.75" x14ac:dyDescent="0.25">
      <c r="A11" s="581"/>
      <c r="B11" s="579"/>
      <c r="C11" s="274"/>
      <c r="D11" s="274"/>
      <c r="E11" s="274"/>
      <c r="F11" s="274"/>
      <c r="G11" s="274"/>
      <c r="H11" s="359"/>
      <c r="I11" s="360"/>
      <c r="J11" s="274"/>
      <c r="K11" s="360"/>
      <c r="L11" s="274"/>
      <c r="M11" s="360"/>
      <c r="N11" s="274"/>
      <c r="O11" s="360"/>
      <c r="P11" s="396">
        <f t="shared" si="1"/>
        <v>0</v>
      </c>
      <c r="Q11" s="397">
        <f t="shared" si="2"/>
        <v>0</v>
      </c>
      <c r="R11" s="274"/>
      <c r="S11" s="274"/>
      <c r="T11" s="274"/>
      <c r="U11" s="274"/>
    </row>
    <row r="12" spans="1:21" ht="15.75" x14ac:dyDescent="0.25">
      <c r="A12" s="581"/>
      <c r="B12" s="579"/>
      <c r="C12" s="274"/>
      <c r="D12" s="274"/>
      <c r="E12" s="274"/>
      <c r="F12" s="274"/>
      <c r="G12" s="274"/>
      <c r="H12" s="359"/>
      <c r="I12" s="360"/>
      <c r="J12" s="274"/>
      <c r="K12" s="360"/>
      <c r="L12" s="274"/>
      <c r="M12" s="360"/>
      <c r="N12" s="274"/>
      <c r="O12" s="360"/>
      <c r="P12" s="396">
        <f t="shared" si="1"/>
        <v>0</v>
      </c>
      <c r="Q12" s="397">
        <f t="shared" si="2"/>
        <v>0</v>
      </c>
      <c r="R12" s="274"/>
      <c r="S12" s="274"/>
      <c r="T12" s="274"/>
      <c r="U12" s="274"/>
    </row>
    <row r="13" spans="1:21" ht="15.75" x14ac:dyDescent="0.25">
      <c r="A13" s="581"/>
      <c r="B13" s="579"/>
      <c r="C13" s="274"/>
      <c r="D13" s="274"/>
      <c r="E13" s="274"/>
      <c r="F13" s="274"/>
      <c r="G13" s="274"/>
      <c r="H13" s="359"/>
      <c r="I13" s="360"/>
      <c r="J13" s="274"/>
      <c r="K13" s="360"/>
      <c r="L13" s="274"/>
      <c r="M13" s="360"/>
      <c r="N13" s="274"/>
      <c r="O13" s="360"/>
      <c r="P13" s="396">
        <f t="shared" si="1"/>
        <v>0</v>
      </c>
      <c r="Q13" s="397">
        <f t="shared" si="2"/>
        <v>0</v>
      </c>
      <c r="R13" s="274"/>
      <c r="S13" s="274"/>
      <c r="T13" s="274"/>
      <c r="U13" s="274"/>
    </row>
    <row r="14" spans="1:21" ht="15.75" x14ac:dyDescent="0.25">
      <c r="A14" s="581"/>
      <c r="B14" s="580"/>
      <c r="C14" s="274"/>
      <c r="D14" s="274"/>
      <c r="E14" s="274"/>
      <c r="F14" s="274"/>
      <c r="G14" s="274"/>
      <c r="H14" s="359"/>
      <c r="I14" s="360"/>
      <c r="J14" s="274"/>
      <c r="K14" s="360"/>
      <c r="L14" s="274"/>
      <c r="M14" s="360"/>
      <c r="N14" s="274"/>
      <c r="O14" s="360"/>
      <c r="P14" s="396">
        <f t="shared" si="1"/>
        <v>0</v>
      </c>
      <c r="Q14" s="397">
        <f t="shared" si="2"/>
        <v>0</v>
      </c>
      <c r="R14" s="274"/>
      <c r="S14" s="274"/>
      <c r="T14" s="274"/>
      <c r="U14" s="274"/>
    </row>
    <row r="15" spans="1:21" ht="15.75" x14ac:dyDescent="0.25">
      <c r="A15" s="581"/>
      <c r="B15" s="578" t="s">
        <v>1413</v>
      </c>
      <c r="C15" s="274"/>
      <c r="D15" s="274"/>
      <c r="E15" s="274"/>
      <c r="F15" s="274"/>
      <c r="G15" s="274"/>
      <c r="H15" s="359"/>
      <c r="I15" s="360"/>
      <c r="J15" s="274"/>
      <c r="K15" s="360"/>
      <c r="L15" s="274"/>
      <c r="M15" s="360"/>
      <c r="N15" s="274"/>
      <c r="O15" s="360"/>
      <c r="P15" s="396">
        <f t="shared" si="1"/>
        <v>0</v>
      </c>
      <c r="Q15" s="397">
        <f t="shared" si="2"/>
        <v>0</v>
      </c>
      <c r="R15" s="274"/>
      <c r="S15" s="274"/>
      <c r="T15" s="274"/>
      <c r="U15" s="274"/>
    </row>
    <row r="16" spans="1:21" s="362" customFormat="1" ht="15.75" x14ac:dyDescent="0.25">
      <c r="A16" s="581"/>
      <c r="B16" s="579"/>
      <c r="C16" s="274"/>
      <c r="D16" s="274"/>
      <c r="E16" s="274"/>
      <c r="F16" s="274"/>
      <c r="G16" s="274"/>
      <c r="H16" s="359"/>
      <c r="I16" s="360"/>
      <c r="J16" s="274"/>
      <c r="K16" s="360"/>
      <c r="L16" s="274"/>
      <c r="M16" s="360"/>
      <c r="N16" s="274"/>
      <c r="O16" s="360"/>
      <c r="P16" s="396">
        <f t="shared" si="1"/>
        <v>0</v>
      </c>
      <c r="Q16" s="397">
        <f t="shared" si="2"/>
        <v>0</v>
      </c>
      <c r="R16" s="274"/>
      <c r="S16" s="274"/>
      <c r="T16" s="274"/>
      <c r="U16" s="274"/>
    </row>
    <row r="17" spans="1:21" s="362" customFormat="1" ht="15.75" x14ac:dyDescent="0.25">
      <c r="A17" s="581"/>
      <c r="B17" s="579"/>
      <c r="C17" s="274"/>
      <c r="D17" s="274"/>
      <c r="E17" s="274"/>
      <c r="F17" s="274"/>
      <c r="G17" s="274"/>
      <c r="H17" s="359"/>
      <c r="I17" s="360"/>
      <c r="J17" s="274"/>
      <c r="K17" s="360"/>
      <c r="L17" s="274"/>
      <c r="M17" s="360"/>
      <c r="N17" s="274"/>
      <c r="O17" s="360"/>
      <c r="P17" s="396">
        <f t="shared" si="1"/>
        <v>0</v>
      </c>
      <c r="Q17" s="397">
        <f t="shared" si="2"/>
        <v>0</v>
      </c>
      <c r="R17" s="274"/>
      <c r="S17" s="274"/>
      <c r="T17" s="274"/>
      <c r="U17" s="274"/>
    </row>
    <row r="18" spans="1:21" s="362" customFormat="1" ht="15.75" x14ac:dyDescent="0.25">
      <c r="A18" s="581"/>
      <c r="B18" s="579"/>
      <c r="C18" s="274"/>
      <c r="D18" s="274"/>
      <c r="E18" s="274"/>
      <c r="F18" s="274"/>
      <c r="G18" s="274"/>
      <c r="H18" s="359"/>
      <c r="I18" s="360"/>
      <c r="J18" s="274"/>
      <c r="K18" s="360"/>
      <c r="L18" s="274"/>
      <c r="M18" s="360"/>
      <c r="N18" s="274"/>
      <c r="O18" s="360"/>
      <c r="P18" s="396">
        <f t="shared" si="1"/>
        <v>0</v>
      </c>
      <c r="Q18" s="397">
        <f t="shared" si="2"/>
        <v>0</v>
      </c>
      <c r="R18" s="274"/>
      <c r="S18" s="274"/>
      <c r="T18" s="274"/>
      <c r="U18" s="274"/>
    </row>
    <row r="19" spans="1:21" ht="15.75" x14ac:dyDescent="0.25">
      <c r="A19" s="581"/>
      <c r="B19" s="579"/>
      <c r="C19" s="274"/>
      <c r="D19" s="274"/>
      <c r="E19" s="274"/>
      <c r="F19" s="274"/>
      <c r="G19" s="274"/>
      <c r="H19" s="359"/>
      <c r="I19" s="360"/>
      <c r="J19" s="274"/>
      <c r="K19" s="360"/>
      <c r="L19" s="274"/>
      <c r="M19" s="360"/>
      <c r="N19" s="274"/>
      <c r="O19" s="360"/>
      <c r="P19" s="396">
        <f t="shared" si="1"/>
        <v>0</v>
      </c>
      <c r="Q19" s="397">
        <f t="shared" si="2"/>
        <v>0</v>
      </c>
      <c r="R19" s="274"/>
      <c r="S19" s="274"/>
      <c r="T19" s="274"/>
      <c r="U19" s="274"/>
    </row>
    <row r="20" spans="1:21" ht="15.75" x14ac:dyDescent="0.25">
      <c r="A20" s="581"/>
      <c r="B20" s="580"/>
      <c r="C20" s="274"/>
      <c r="D20" s="274"/>
      <c r="E20" s="274"/>
      <c r="F20" s="274"/>
      <c r="G20" s="274"/>
      <c r="H20" s="359"/>
      <c r="I20" s="360"/>
      <c r="J20" s="274"/>
      <c r="K20" s="360"/>
      <c r="L20" s="274"/>
      <c r="M20" s="360"/>
      <c r="N20" s="274"/>
      <c r="O20" s="360"/>
      <c r="P20" s="396">
        <f t="shared" si="1"/>
        <v>0</v>
      </c>
      <c r="Q20" s="397">
        <f t="shared" si="2"/>
        <v>0</v>
      </c>
      <c r="R20" s="274"/>
      <c r="S20" s="274"/>
      <c r="T20" s="274"/>
      <c r="U20" s="274"/>
    </row>
    <row r="21" spans="1:21" s="362" customFormat="1" ht="15.75" x14ac:dyDescent="0.25">
      <c r="A21" s="581"/>
      <c r="B21" s="578" t="s">
        <v>1414</v>
      </c>
      <c r="C21" s="274"/>
      <c r="D21" s="274"/>
      <c r="E21" s="274"/>
      <c r="F21" s="274"/>
      <c r="G21" s="274"/>
      <c r="H21" s="359"/>
      <c r="I21" s="360"/>
      <c r="J21" s="274"/>
      <c r="K21" s="360"/>
      <c r="L21" s="274"/>
      <c r="M21" s="360"/>
      <c r="N21" s="274"/>
      <c r="O21" s="360"/>
      <c r="P21" s="396">
        <f t="shared" si="1"/>
        <v>0</v>
      </c>
      <c r="Q21" s="397">
        <f t="shared" si="2"/>
        <v>0</v>
      </c>
      <c r="R21" s="274"/>
      <c r="S21" s="274"/>
      <c r="T21" s="274"/>
      <c r="U21" s="274"/>
    </row>
    <row r="22" spans="1:21" s="362" customFormat="1" ht="15.75" x14ac:dyDescent="0.25">
      <c r="A22" s="581"/>
      <c r="B22" s="579"/>
      <c r="C22" s="274"/>
      <c r="D22" s="274"/>
      <c r="E22" s="274"/>
      <c r="F22" s="274"/>
      <c r="G22" s="274"/>
      <c r="H22" s="359"/>
      <c r="I22" s="360"/>
      <c r="J22" s="274"/>
      <c r="K22" s="360"/>
      <c r="L22" s="274"/>
      <c r="M22" s="360"/>
      <c r="N22" s="274"/>
      <c r="O22" s="360"/>
      <c r="P22" s="396">
        <f t="shared" si="1"/>
        <v>0</v>
      </c>
      <c r="Q22" s="397">
        <f t="shared" si="2"/>
        <v>0</v>
      </c>
      <c r="R22" s="274"/>
      <c r="S22" s="274"/>
      <c r="T22" s="274"/>
      <c r="U22" s="274"/>
    </row>
    <row r="23" spans="1:21" s="362" customFormat="1" ht="15.75" x14ac:dyDescent="0.25">
      <c r="A23" s="581"/>
      <c r="B23" s="579"/>
      <c r="C23" s="274"/>
      <c r="D23" s="274"/>
      <c r="E23" s="274"/>
      <c r="F23" s="274"/>
      <c r="G23" s="274"/>
      <c r="H23" s="359"/>
      <c r="I23" s="360"/>
      <c r="J23" s="274"/>
      <c r="K23" s="360"/>
      <c r="L23" s="274"/>
      <c r="M23" s="360"/>
      <c r="N23" s="274"/>
      <c r="O23" s="360"/>
      <c r="P23" s="396">
        <f t="shared" si="1"/>
        <v>0</v>
      </c>
      <c r="Q23" s="397">
        <f t="shared" si="2"/>
        <v>0</v>
      </c>
      <c r="R23" s="274"/>
      <c r="S23" s="274"/>
      <c r="T23" s="274"/>
      <c r="U23" s="274"/>
    </row>
    <row r="24" spans="1:21" s="362" customFormat="1" ht="15.75" x14ac:dyDescent="0.25">
      <c r="A24" s="581"/>
      <c r="B24" s="579"/>
      <c r="C24" s="274"/>
      <c r="D24" s="274"/>
      <c r="E24" s="274"/>
      <c r="F24" s="274"/>
      <c r="G24" s="274"/>
      <c r="H24" s="359"/>
      <c r="I24" s="360"/>
      <c r="J24" s="274"/>
      <c r="K24" s="360"/>
      <c r="L24" s="274"/>
      <c r="M24" s="360"/>
      <c r="N24" s="274"/>
      <c r="O24" s="360"/>
      <c r="P24" s="396">
        <f t="shared" si="1"/>
        <v>0</v>
      </c>
      <c r="Q24" s="397">
        <f t="shared" si="2"/>
        <v>0</v>
      </c>
      <c r="R24" s="274"/>
      <c r="S24" s="274"/>
      <c r="T24" s="274"/>
      <c r="U24" s="274"/>
    </row>
    <row r="25" spans="1:21" s="362" customFormat="1" ht="15.75" x14ac:dyDescent="0.25">
      <c r="A25" s="581"/>
      <c r="B25" s="579"/>
      <c r="C25" s="274"/>
      <c r="D25" s="274"/>
      <c r="E25" s="274"/>
      <c r="F25" s="274"/>
      <c r="G25" s="274"/>
      <c r="H25" s="359"/>
      <c r="I25" s="360"/>
      <c r="J25" s="274"/>
      <c r="K25" s="360"/>
      <c r="L25" s="274"/>
      <c r="M25" s="360"/>
      <c r="N25" s="274"/>
      <c r="O25" s="360"/>
      <c r="P25" s="396">
        <f t="shared" si="1"/>
        <v>0</v>
      </c>
      <c r="Q25" s="397">
        <f t="shared" si="2"/>
        <v>0</v>
      </c>
      <c r="R25" s="274"/>
      <c r="S25" s="274"/>
      <c r="T25" s="274"/>
      <c r="U25" s="274"/>
    </row>
    <row r="26" spans="1:21" ht="15.75" x14ac:dyDescent="0.25">
      <c r="A26" s="581"/>
      <c r="B26" s="580"/>
      <c r="C26" s="274"/>
      <c r="D26" s="274"/>
      <c r="E26" s="274"/>
      <c r="F26" s="274"/>
      <c r="G26" s="274"/>
      <c r="H26" s="274"/>
      <c r="I26" s="360"/>
      <c r="J26" s="274"/>
      <c r="K26" s="360"/>
      <c r="L26" s="274"/>
      <c r="M26" s="360"/>
      <c r="N26" s="274"/>
      <c r="O26" s="360"/>
      <c r="P26" s="396">
        <f t="shared" si="1"/>
        <v>0</v>
      </c>
      <c r="Q26" s="397">
        <f t="shared" si="2"/>
        <v>0</v>
      </c>
      <c r="R26" s="274"/>
      <c r="S26" s="274"/>
      <c r="T26" s="274"/>
      <c r="U26" s="274"/>
    </row>
    <row r="27" spans="1:21" ht="174.75" customHeight="1" x14ac:dyDescent="0.25">
      <c r="A27" s="578" t="s">
        <v>1415</v>
      </c>
      <c r="B27" s="578" t="s">
        <v>1417</v>
      </c>
      <c r="C27" s="274" t="s">
        <v>1644</v>
      </c>
      <c r="D27" s="274" t="s">
        <v>1809</v>
      </c>
      <c r="E27" s="274" t="s">
        <v>1825</v>
      </c>
      <c r="F27" s="274" t="s">
        <v>1810</v>
      </c>
      <c r="G27" s="274" t="s">
        <v>1824</v>
      </c>
      <c r="H27" s="359">
        <v>0.25</v>
      </c>
      <c r="I27" s="360">
        <v>185625</v>
      </c>
      <c r="J27" s="359">
        <v>0.25</v>
      </c>
      <c r="K27" s="360">
        <v>185625</v>
      </c>
      <c r="L27" s="359">
        <v>0.25</v>
      </c>
      <c r="M27" s="360">
        <v>185625</v>
      </c>
      <c r="N27" s="359">
        <v>0.25</v>
      </c>
      <c r="O27" s="360">
        <v>185625</v>
      </c>
      <c r="P27" s="519">
        <v>1</v>
      </c>
      <c r="Q27" s="355">
        <f>I27+K27+M27+O27</f>
        <v>742500</v>
      </c>
      <c r="R27" s="274" t="s">
        <v>1811</v>
      </c>
      <c r="S27" s="274" t="s">
        <v>1812</v>
      </c>
      <c r="T27" s="274" t="s">
        <v>1813</v>
      </c>
      <c r="U27" s="274" t="s">
        <v>1814</v>
      </c>
    </row>
    <row r="28" spans="1:21" s="362" customFormat="1" ht="126" x14ac:dyDescent="0.25">
      <c r="A28" s="579"/>
      <c r="B28" s="579"/>
      <c r="C28" s="274" t="s">
        <v>1644</v>
      </c>
      <c r="D28" s="274" t="s">
        <v>1809</v>
      </c>
      <c r="E28" s="274" t="s">
        <v>1827</v>
      </c>
      <c r="F28" s="274" t="s">
        <v>1828</v>
      </c>
      <c r="G28" s="274" t="s">
        <v>1829</v>
      </c>
      <c r="H28" s="359">
        <v>0.25</v>
      </c>
      <c r="I28" s="360">
        <v>245820</v>
      </c>
      <c r="J28" s="359">
        <v>0.25</v>
      </c>
      <c r="K28" s="360">
        <v>245820</v>
      </c>
      <c r="L28" s="359">
        <v>0.25</v>
      </c>
      <c r="M28" s="360">
        <v>245820</v>
      </c>
      <c r="N28" s="359">
        <v>0.25</v>
      </c>
      <c r="O28" s="360">
        <v>245820</v>
      </c>
      <c r="P28" s="519">
        <v>1</v>
      </c>
      <c r="Q28" s="397">
        <f>I28+K28+M28+O28</f>
        <v>983280</v>
      </c>
      <c r="R28" s="274" t="s">
        <v>1811</v>
      </c>
      <c r="S28" s="274" t="s">
        <v>1812</v>
      </c>
      <c r="T28" s="274" t="s">
        <v>1813</v>
      </c>
      <c r="U28" s="274" t="s">
        <v>1814</v>
      </c>
    </row>
    <row r="29" spans="1:21" s="362" customFormat="1" ht="15.75" x14ac:dyDescent="0.25">
      <c r="A29" s="579"/>
      <c r="B29" s="579"/>
      <c r="C29" s="274"/>
      <c r="D29" s="274"/>
      <c r="E29" s="274"/>
      <c r="F29" s="274"/>
      <c r="G29" s="274"/>
      <c r="H29" s="359"/>
      <c r="I29" s="360"/>
      <c r="J29" s="274"/>
      <c r="K29" s="360"/>
      <c r="L29" s="274"/>
      <c r="M29" s="360"/>
      <c r="N29" s="274"/>
      <c r="O29" s="360"/>
      <c r="P29" s="396">
        <f t="shared" si="1"/>
        <v>0</v>
      </c>
      <c r="Q29" s="397">
        <f t="shared" si="2"/>
        <v>0</v>
      </c>
      <c r="R29" s="274"/>
      <c r="S29" s="274"/>
      <c r="T29" s="274"/>
      <c r="U29" s="274"/>
    </row>
    <row r="30" spans="1:21" s="362" customFormat="1" ht="15.75" x14ac:dyDescent="0.25">
      <c r="A30" s="579"/>
      <c r="B30" s="579"/>
      <c r="C30" s="274"/>
      <c r="D30" s="274"/>
      <c r="E30" s="274"/>
      <c r="F30" s="274"/>
      <c r="G30" s="274"/>
      <c r="H30" s="359"/>
      <c r="I30" s="360"/>
      <c r="J30" s="274"/>
      <c r="K30" s="360"/>
      <c r="L30" s="274"/>
      <c r="M30" s="360"/>
      <c r="N30" s="274"/>
      <c r="O30" s="360"/>
      <c r="P30" s="396">
        <f t="shared" si="1"/>
        <v>0</v>
      </c>
      <c r="Q30" s="397">
        <f t="shared" si="2"/>
        <v>0</v>
      </c>
      <c r="R30" s="274"/>
      <c r="S30" s="274"/>
      <c r="T30" s="274"/>
      <c r="U30" s="274"/>
    </row>
    <row r="31" spans="1:21" s="362" customFormat="1" ht="15.75" x14ac:dyDescent="0.25">
      <c r="A31" s="579"/>
      <c r="B31" s="579"/>
      <c r="C31" s="274"/>
      <c r="D31" s="274"/>
      <c r="E31" s="274"/>
      <c r="F31" s="274"/>
      <c r="G31" s="274"/>
      <c r="H31" s="359"/>
      <c r="I31" s="360"/>
      <c r="J31" s="274"/>
      <c r="K31" s="360"/>
      <c r="L31" s="274"/>
      <c r="M31" s="360"/>
      <c r="N31" s="274"/>
      <c r="O31" s="360"/>
      <c r="P31" s="396">
        <f t="shared" si="1"/>
        <v>0</v>
      </c>
      <c r="Q31" s="397">
        <f t="shared" si="2"/>
        <v>0</v>
      </c>
      <c r="R31" s="274"/>
      <c r="S31" s="274"/>
      <c r="T31" s="274"/>
      <c r="U31" s="274"/>
    </row>
    <row r="32" spans="1:21" s="362" customFormat="1" ht="15.75" x14ac:dyDescent="0.25">
      <c r="A32" s="579"/>
      <c r="B32" s="580"/>
      <c r="C32" s="274"/>
      <c r="D32" s="274"/>
      <c r="E32" s="274"/>
      <c r="F32" s="274"/>
      <c r="G32" s="274"/>
      <c r="H32" s="359"/>
      <c r="I32" s="360"/>
      <c r="J32" s="274"/>
      <c r="K32" s="360"/>
      <c r="L32" s="274"/>
      <c r="M32" s="360"/>
      <c r="N32" s="274"/>
      <c r="O32" s="360"/>
      <c r="P32" s="396">
        <f t="shared" si="1"/>
        <v>0</v>
      </c>
      <c r="Q32" s="397">
        <f t="shared" si="2"/>
        <v>0</v>
      </c>
      <c r="R32" s="274"/>
      <c r="S32" s="274"/>
      <c r="T32" s="274"/>
      <c r="U32" s="274"/>
    </row>
    <row r="33" spans="1:21" ht="15.75" x14ac:dyDescent="0.25">
      <c r="A33" s="579"/>
      <c r="B33" s="578" t="s">
        <v>1418</v>
      </c>
      <c r="C33" s="274"/>
      <c r="D33" s="274"/>
      <c r="E33" s="274"/>
      <c r="F33" s="274"/>
      <c r="G33" s="274"/>
      <c r="H33" s="274"/>
      <c r="I33" s="360"/>
      <c r="J33" s="274"/>
      <c r="K33" s="360"/>
      <c r="L33" s="274"/>
      <c r="M33" s="360"/>
      <c r="N33" s="274"/>
      <c r="O33" s="360"/>
      <c r="P33" s="396">
        <f t="shared" si="1"/>
        <v>0</v>
      </c>
      <c r="Q33" s="397">
        <f t="shared" si="2"/>
        <v>0</v>
      </c>
      <c r="R33" s="274"/>
      <c r="S33" s="274"/>
      <c r="T33" s="274"/>
      <c r="U33" s="274"/>
    </row>
    <row r="34" spans="1:21" s="362" customFormat="1" ht="15.75" x14ac:dyDescent="0.25">
      <c r="A34" s="579"/>
      <c r="B34" s="579"/>
      <c r="C34" s="274"/>
      <c r="D34" s="274"/>
      <c r="E34" s="274"/>
      <c r="F34" s="274"/>
      <c r="G34" s="274"/>
      <c r="H34" s="274"/>
      <c r="I34" s="360"/>
      <c r="J34" s="274"/>
      <c r="K34" s="360"/>
      <c r="L34" s="274"/>
      <c r="M34" s="360"/>
      <c r="N34" s="274"/>
      <c r="O34" s="360"/>
      <c r="P34" s="396">
        <f t="shared" si="1"/>
        <v>0</v>
      </c>
      <c r="Q34" s="397">
        <f t="shared" si="2"/>
        <v>0</v>
      </c>
      <c r="R34" s="274"/>
      <c r="S34" s="274"/>
      <c r="T34" s="274"/>
      <c r="U34" s="274"/>
    </row>
    <row r="35" spans="1:21" s="362" customFormat="1" ht="15.75" x14ac:dyDescent="0.25">
      <c r="A35" s="579"/>
      <c r="B35" s="579"/>
      <c r="C35" s="274"/>
      <c r="D35" s="274"/>
      <c r="E35" s="274"/>
      <c r="F35" s="274"/>
      <c r="G35" s="274"/>
      <c r="H35" s="274"/>
      <c r="I35" s="360"/>
      <c r="J35" s="274"/>
      <c r="K35" s="360"/>
      <c r="L35" s="274"/>
      <c r="M35" s="360"/>
      <c r="N35" s="274"/>
      <c r="O35" s="360"/>
      <c r="P35" s="396">
        <f t="shared" si="1"/>
        <v>0</v>
      </c>
      <c r="Q35" s="397">
        <f t="shared" si="2"/>
        <v>0</v>
      </c>
      <c r="R35" s="274"/>
      <c r="S35" s="274"/>
      <c r="T35" s="274"/>
      <c r="U35" s="274"/>
    </row>
    <row r="36" spans="1:21" s="362" customFormat="1" ht="15.75" x14ac:dyDescent="0.25">
      <c r="A36" s="579"/>
      <c r="B36" s="579"/>
      <c r="C36" s="274"/>
      <c r="D36" s="274"/>
      <c r="E36" s="274"/>
      <c r="F36" s="274"/>
      <c r="G36" s="274"/>
      <c r="H36" s="274"/>
      <c r="I36" s="360"/>
      <c r="J36" s="274"/>
      <c r="K36" s="360"/>
      <c r="L36" s="274"/>
      <c r="M36" s="360"/>
      <c r="N36" s="274"/>
      <c r="O36" s="360"/>
      <c r="P36" s="396">
        <f t="shared" si="1"/>
        <v>0</v>
      </c>
      <c r="Q36" s="397">
        <f t="shared" si="2"/>
        <v>0</v>
      </c>
      <c r="R36" s="274"/>
      <c r="S36" s="274"/>
      <c r="T36" s="274"/>
      <c r="U36" s="274"/>
    </row>
    <row r="37" spans="1:21" ht="15.75" x14ac:dyDescent="0.25">
      <c r="A37" s="579"/>
      <c r="B37" s="579"/>
      <c r="C37" s="274"/>
      <c r="D37" s="274"/>
      <c r="E37" s="274"/>
      <c r="F37" s="274"/>
      <c r="G37" s="274"/>
      <c r="H37" s="274"/>
      <c r="I37" s="360"/>
      <c r="J37" s="274"/>
      <c r="K37" s="360"/>
      <c r="L37" s="274"/>
      <c r="M37" s="360"/>
      <c r="N37" s="274"/>
      <c r="O37" s="360"/>
      <c r="P37" s="396">
        <f t="shared" si="1"/>
        <v>0</v>
      </c>
      <c r="Q37" s="397">
        <f t="shared" si="2"/>
        <v>0</v>
      </c>
      <c r="R37" s="274"/>
      <c r="S37" s="274"/>
      <c r="T37" s="274"/>
      <c r="U37" s="274"/>
    </row>
    <row r="38" spans="1:21" ht="15.75" x14ac:dyDescent="0.25">
      <c r="A38" s="580"/>
      <c r="B38" s="580"/>
      <c r="C38" s="274"/>
      <c r="D38" s="274"/>
      <c r="E38" s="274"/>
      <c r="F38" s="274"/>
      <c r="G38" s="274"/>
      <c r="H38" s="274"/>
      <c r="I38" s="360"/>
      <c r="J38" s="274"/>
      <c r="K38" s="360"/>
      <c r="L38" s="274"/>
      <c r="M38" s="360"/>
      <c r="N38" s="274"/>
      <c r="O38" s="360"/>
      <c r="P38" s="396">
        <f t="shared" si="1"/>
        <v>0</v>
      </c>
      <c r="Q38" s="397">
        <f t="shared" si="2"/>
        <v>0</v>
      </c>
      <c r="R38" s="274"/>
      <c r="S38" s="274"/>
      <c r="T38" s="274"/>
      <c r="U38" s="356"/>
    </row>
    <row r="39" spans="1:21" ht="15.75" x14ac:dyDescent="0.25">
      <c r="A39" s="295"/>
      <c r="B39" s="296"/>
      <c r="C39" s="295" t="s">
        <v>1409</v>
      </c>
      <c r="D39" s="296"/>
      <c r="E39" s="296"/>
      <c r="F39" s="296"/>
      <c r="G39" s="297"/>
      <c r="H39" s="261">
        <f t="shared" ref="H39:Q39" si="3">SUM(H9:H38)</f>
        <v>0.5</v>
      </c>
      <c r="I39" s="232">
        <f t="shared" si="3"/>
        <v>431445</v>
      </c>
      <c r="J39" s="261">
        <f t="shared" si="3"/>
        <v>0.5</v>
      </c>
      <c r="K39" s="232">
        <f t="shared" si="3"/>
        <v>431445</v>
      </c>
      <c r="L39" s="261">
        <f t="shared" si="3"/>
        <v>0.5</v>
      </c>
      <c r="M39" s="232">
        <f t="shared" si="3"/>
        <v>431445</v>
      </c>
      <c r="N39" s="261">
        <f t="shared" si="3"/>
        <v>0.5</v>
      </c>
      <c r="O39" s="232">
        <f t="shared" si="3"/>
        <v>431445</v>
      </c>
      <c r="P39" s="232">
        <f t="shared" si="3"/>
        <v>2</v>
      </c>
      <c r="Q39" s="232">
        <f t="shared" si="3"/>
        <v>1725780</v>
      </c>
      <c r="R39" s="261"/>
      <c r="S39" s="261"/>
      <c r="T39" s="261"/>
      <c r="U39" s="275"/>
    </row>
    <row r="44" spans="1:21" x14ac:dyDescent="0.25">
      <c r="C44" s="460"/>
    </row>
    <row r="45" spans="1:21" x14ac:dyDescent="0.25">
      <c r="C45" s="460"/>
    </row>
    <row r="46" spans="1:21" x14ac:dyDescent="0.25">
      <c r="C46" s="460"/>
    </row>
    <row r="47" spans="1:21" x14ac:dyDescent="0.25">
      <c r="C47" s="460"/>
    </row>
    <row r="48" spans="1:21" x14ac:dyDescent="0.25">
      <c r="C48" s="460"/>
    </row>
    <row r="49" spans="3:3" x14ac:dyDescent="0.25">
      <c r="C49" s="460"/>
    </row>
    <row r="59" spans="3:3" s="257" customFormat="1" ht="12" x14ac:dyDescent="0.25"/>
    <row r="60" spans="3:3" s="257" customFormat="1" ht="12" x14ac:dyDescent="0.25"/>
    <row r="73" s="257" customFormat="1" ht="12" x14ac:dyDescent="0.25"/>
    <row r="74" s="257" customFormat="1" ht="12" x14ac:dyDescent="0.25"/>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25" right="0.25" top="0.75" bottom="0.75" header="0.3" footer="0.3"/>
  <pageSetup paperSize="5" scale="43" orientation="landscape" horizontalDpi="4294967293" r:id="rId1"/>
  <colBreaks count="1" manualBreakCount="1">
    <brk id="21"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10" activePane="bottomLeft" state="frozen"/>
      <selection activeCell="R5" sqref="R5"/>
      <selection pane="bottomLeft" activeCell="C11" sqref="C11"/>
    </sheetView>
  </sheetViews>
  <sheetFormatPr baseColWidth="10" defaultRowHeight="15" x14ac:dyDescent="0.25"/>
  <cols>
    <col min="1" max="2" width="21.7109375" customWidth="1"/>
    <col min="3" max="3" width="27.42578125" customWidth="1"/>
    <col min="4" max="4" width="27.42578125" style="460"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1"/>
      <c r="C1" s="508" t="s">
        <v>1645</v>
      </c>
      <c r="D1" s="281"/>
      <c r="E1" s="281"/>
      <c r="F1" s="281"/>
      <c r="H1" s="281" t="s">
        <v>1419</v>
      </c>
      <c r="J1" s="281"/>
      <c r="K1" s="281"/>
      <c r="L1" s="281"/>
      <c r="M1" s="281"/>
      <c r="N1" s="281"/>
      <c r="O1" s="281"/>
      <c r="P1" s="281"/>
      <c r="Q1" s="281"/>
      <c r="R1" s="281"/>
      <c r="S1" s="281"/>
      <c r="T1" s="281"/>
      <c r="U1" s="281"/>
      <c r="V1" s="281"/>
    </row>
    <row r="2" spans="1:22" s="362" customFormat="1" ht="18.75" x14ac:dyDescent="0.25">
      <c r="A2" s="362" t="s">
        <v>1347</v>
      </c>
      <c r="B2" s="281"/>
      <c r="C2" s="281"/>
      <c r="D2" s="281"/>
      <c r="E2" s="281"/>
      <c r="F2" s="281"/>
      <c r="H2" s="281"/>
      <c r="I2" s="233"/>
      <c r="J2" s="281"/>
      <c r="K2" s="281"/>
      <c r="L2" s="281"/>
      <c r="M2" s="281"/>
      <c r="N2" s="281"/>
      <c r="O2" s="281"/>
      <c r="P2" s="281"/>
      <c r="Q2" s="281"/>
      <c r="R2" s="281"/>
      <c r="S2" s="281"/>
      <c r="T2" s="281"/>
      <c r="U2" s="281"/>
      <c r="V2" s="281"/>
    </row>
    <row r="3" spans="1:22" x14ac:dyDescent="0.25">
      <c r="A3" s="266" t="s">
        <v>1422</v>
      </c>
      <c r="B3" s="266"/>
      <c r="C3" s="266"/>
      <c r="D3" s="266"/>
      <c r="E3" s="266"/>
      <c r="F3" s="266"/>
      <c r="G3" s="266"/>
      <c r="H3" s="266"/>
      <c r="I3" s="266"/>
      <c r="J3" s="266"/>
      <c r="K3" s="266"/>
      <c r="L3" s="266"/>
      <c r="M3" s="266"/>
      <c r="N3" s="266"/>
      <c r="O3" s="266"/>
      <c r="P3" s="266"/>
      <c r="Q3" s="266"/>
      <c r="R3" s="266"/>
      <c r="S3" s="266"/>
      <c r="T3" s="266"/>
      <c r="U3" s="266"/>
      <c r="V3" s="266"/>
    </row>
    <row r="4" spans="1:22" ht="15" customHeight="1" x14ac:dyDescent="0.25">
      <c r="A4" s="558" t="s">
        <v>96</v>
      </c>
      <c r="B4" s="557" t="s">
        <v>110</v>
      </c>
      <c r="C4" s="560" t="s">
        <v>1537</v>
      </c>
      <c r="D4" s="560" t="s">
        <v>1538</v>
      </c>
      <c r="E4" s="560" t="s">
        <v>86</v>
      </c>
      <c r="F4" s="560" t="s">
        <v>391</v>
      </c>
      <c r="G4" s="560" t="s">
        <v>87</v>
      </c>
      <c r="H4" s="563" t="s">
        <v>99</v>
      </c>
      <c r="I4" s="569"/>
      <c r="J4" s="569"/>
      <c r="K4" s="569"/>
      <c r="L4" s="569"/>
      <c r="M4" s="569"/>
      <c r="N4" s="569"/>
      <c r="O4" s="564"/>
      <c r="P4" s="565" t="s">
        <v>100</v>
      </c>
      <c r="Q4" s="566"/>
      <c r="R4" s="557" t="s">
        <v>101</v>
      </c>
      <c r="S4" s="557" t="s">
        <v>102</v>
      </c>
      <c r="T4" s="557" t="s">
        <v>109</v>
      </c>
      <c r="U4" s="557" t="s">
        <v>108</v>
      </c>
      <c r="V4" s="554" t="s">
        <v>88</v>
      </c>
    </row>
    <row r="5" spans="1:22" ht="15" customHeight="1" x14ac:dyDescent="0.25">
      <c r="A5" s="558"/>
      <c r="B5" s="558"/>
      <c r="C5" s="561"/>
      <c r="D5" s="561"/>
      <c r="E5" s="561"/>
      <c r="F5" s="561"/>
      <c r="G5" s="561"/>
      <c r="H5" s="563" t="s">
        <v>103</v>
      </c>
      <c r="I5" s="564"/>
      <c r="J5" s="563" t="s">
        <v>104</v>
      </c>
      <c r="K5" s="564"/>
      <c r="L5" s="563" t="s">
        <v>105</v>
      </c>
      <c r="M5" s="564"/>
      <c r="N5" s="563" t="s">
        <v>106</v>
      </c>
      <c r="O5" s="564"/>
      <c r="P5" s="567"/>
      <c r="Q5" s="568"/>
      <c r="R5" s="558"/>
      <c r="S5" s="558"/>
      <c r="T5" s="558"/>
      <c r="U5" s="558"/>
      <c r="V5" s="555"/>
    </row>
    <row r="6" spans="1:22" ht="25.5" x14ac:dyDescent="0.25">
      <c r="A6" s="559"/>
      <c r="B6" s="559"/>
      <c r="C6" s="562"/>
      <c r="D6" s="562"/>
      <c r="E6" s="562"/>
      <c r="F6" s="562"/>
      <c r="G6" s="562"/>
      <c r="H6" s="436" t="s">
        <v>107</v>
      </c>
      <c r="I6" s="436" t="s">
        <v>12</v>
      </c>
      <c r="J6" s="436" t="s">
        <v>107</v>
      </c>
      <c r="K6" s="436" t="s">
        <v>12</v>
      </c>
      <c r="L6" s="436" t="s">
        <v>107</v>
      </c>
      <c r="M6" s="436" t="s">
        <v>12</v>
      </c>
      <c r="N6" s="436" t="s">
        <v>107</v>
      </c>
      <c r="O6" s="436" t="s">
        <v>12</v>
      </c>
      <c r="P6" s="436" t="s">
        <v>107</v>
      </c>
      <c r="Q6" s="436" t="s">
        <v>12</v>
      </c>
      <c r="R6" s="559"/>
      <c r="S6" s="559"/>
      <c r="T6" s="559"/>
      <c r="U6" s="559"/>
      <c r="V6" s="556"/>
    </row>
    <row r="7" spans="1:22" s="362" customFormat="1" ht="15.75" x14ac:dyDescent="0.25">
      <c r="A7" s="437"/>
      <c r="B7" s="438"/>
      <c r="C7" s="439"/>
      <c r="D7" s="439"/>
      <c r="E7" s="439"/>
      <c r="F7" s="440"/>
      <c r="G7" s="439"/>
      <c r="H7" s="441"/>
      <c r="I7" s="441"/>
      <c r="J7" s="441"/>
      <c r="K7" s="441"/>
      <c r="L7" s="441"/>
      <c r="M7" s="441"/>
      <c r="N7" s="441"/>
      <c r="O7" s="441"/>
      <c r="P7" s="441"/>
      <c r="Q7" s="441"/>
      <c r="R7" s="442"/>
      <c r="S7" s="442"/>
      <c r="T7" s="442"/>
      <c r="U7" s="442"/>
      <c r="V7" s="443"/>
    </row>
    <row r="8" spans="1:22" ht="15.75" customHeight="1" x14ac:dyDescent="0.25">
      <c r="A8" s="581" t="s">
        <v>1420</v>
      </c>
      <c r="B8" s="578" t="s">
        <v>1421</v>
      </c>
      <c r="C8" s="323"/>
      <c r="D8" s="323"/>
      <c r="E8" s="323"/>
      <c r="F8" s="323"/>
      <c r="G8" s="323"/>
      <c r="H8" s="352"/>
      <c r="I8" s="353"/>
      <c r="J8" s="352"/>
      <c r="K8" s="353"/>
      <c r="L8" s="352"/>
      <c r="M8" s="353"/>
      <c r="N8" s="352"/>
      <c r="O8" s="353"/>
      <c r="P8" s="396">
        <f t="shared" ref="P8:Q8" si="0">H8+J8+L8+N8</f>
        <v>0</v>
      </c>
      <c r="Q8" s="397">
        <f t="shared" si="0"/>
        <v>0</v>
      </c>
      <c r="R8" s="323"/>
      <c r="S8" s="323"/>
      <c r="T8" s="323"/>
      <c r="U8" s="323"/>
      <c r="V8" s="323"/>
    </row>
    <row r="9" spans="1:22" ht="15.75" x14ac:dyDescent="0.25">
      <c r="A9" s="581"/>
      <c r="B9" s="579"/>
      <c r="C9" s="323"/>
      <c r="D9" s="323"/>
      <c r="E9" s="323"/>
      <c r="F9" s="323"/>
      <c r="G9" s="323"/>
      <c r="H9" s="352"/>
      <c r="I9" s="353"/>
      <c r="J9" s="352"/>
      <c r="K9" s="353"/>
      <c r="L9" s="352"/>
      <c r="M9" s="353"/>
      <c r="N9" s="352"/>
      <c r="O9" s="353"/>
      <c r="P9" s="396">
        <f t="shared" ref="P9:P20" si="1">H9+J9+L9+N9</f>
        <v>0</v>
      </c>
      <c r="Q9" s="397">
        <f t="shared" ref="Q9:Q20" si="2">I9+K9+M9+O9</f>
        <v>0</v>
      </c>
      <c r="R9" s="323"/>
      <c r="S9" s="323"/>
      <c r="T9" s="323"/>
      <c r="U9" s="323"/>
      <c r="V9" s="323"/>
    </row>
    <row r="10" spans="1:22" s="362" customFormat="1" ht="15.75" x14ac:dyDescent="0.25">
      <c r="A10" s="581"/>
      <c r="B10" s="579"/>
      <c r="C10" s="323"/>
      <c r="D10" s="323"/>
      <c r="E10" s="323"/>
      <c r="F10" s="323"/>
      <c r="G10" s="323"/>
      <c r="H10" s="352"/>
      <c r="I10" s="353"/>
      <c r="J10" s="352"/>
      <c r="K10" s="353"/>
      <c r="L10" s="352"/>
      <c r="M10" s="353"/>
      <c r="N10" s="352"/>
      <c r="O10" s="353"/>
      <c r="P10" s="396">
        <f t="shared" ref="P10:P15" si="3">H10+J10+L10+N10</f>
        <v>0</v>
      </c>
      <c r="Q10" s="397">
        <f t="shared" ref="Q10:Q15" si="4">I10+K10+M10+O10</f>
        <v>0</v>
      </c>
      <c r="R10" s="323"/>
      <c r="S10" s="323"/>
      <c r="T10" s="323"/>
      <c r="U10" s="323"/>
      <c r="V10" s="323"/>
    </row>
    <row r="11" spans="1:22" s="362" customFormat="1" ht="15.75" x14ac:dyDescent="0.25">
      <c r="A11" s="581"/>
      <c r="B11" s="579"/>
      <c r="C11" s="323"/>
      <c r="D11" s="323"/>
      <c r="E11" s="323"/>
      <c r="F11" s="323"/>
      <c r="G11" s="323"/>
      <c r="H11" s="352"/>
      <c r="I11" s="353"/>
      <c r="J11" s="352"/>
      <c r="K11" s="353"/>
      <c r="L11" s="352"/>
      <c r="M11" s="353"/>
      <c r="N11" s="352"/>
      <c r="O11" s="353"/>
      <c r="P11" s="396">
        <f t="shared" si="3"/>
        <v>0</v>
      </c>
      <c r="Q11" s="397">
        <f t="shared" si="4"/>
        <v>0</v>
      </c>
      <c r="R11" s="323"/>
      <c r="S11" s="323"/>
      <c r="T11" s="323"/>
      <c r="U11" s="323"/>
      <c r="V11" s="323"/>
    </row>
    <row r="12" spans="1:22" s="362" customFormat="1" ht="15.75" x14ac:dyDescent="0.25">
      <c r="A12" s="581"/>
      <c r="B12" s="579"/>
      <c r="C12" s="323"/>
      <c r="D12" s="323"/>
      <c r="E12" s="323"/>
      <c r="F12" s="323"/>
      <c r="G12" s="323"/>
      <c r="H12" s="352"/>
      <c r="I12" s="353"/>
      <c r="J12" s="352"/>
      <c r="K12" s="353"/>
      <c r="L12" s="352"/>
      <c r="M12" s="353"/>
      <c r="N12" s="352"/>
      <c r="O12" s="353"/>
      <c r="P12" s="396">
        <f t="shared" si="3"/>
        <v>0</v>
      </c>
      <c r="Q12" s="397">
        <f t="shared" si="4"/>
        <v>0</v>
      </c>
      <c r="R12" s="323"/>
      <c r="S12" s="323"/>
      <c r="T12" s="323"/>
      <c r="U12" s="323"/>
      <c r="V12" s="323"/>
    </row>
    <row r="13" spans="1:22" s="362" customFormat="1" ht="15.75" x14ac:dyDescent="0.25">
      <c r="A13" s="581"/>
      <c r="B13" s="579"/>
      <c r="C13" s="323"/>
      <c r="D13" s="323"/>
      <c r="E13" s="323"/>
      <c r="F13" s="323"/>
      <c r="G13" s="323"/>
      <c r="H13" s="352"/>
      <c r="I13" s="353"/>
      <c r="J13" s="352"/>
      <c r="K13" s="353"/>
      <c r="L13" s="352"/>
      <c r="M13" s="353"/>
      <c r="N13" s="352"/>
      <c r="O13" s="353"/>
      <c r="P13" s="396">
        <f t="shared" ref="P13:P14" si="5">H13+J13+L13+N13</f>
        <v>0</v>
      </c>
      <c r="Q13" s="397">
        <f t="shared" ref="Q13:Q14" si="6">I13+K13+M13+O13</f>
        <v>0</v>
      </c>
      <c r="R13" s="323"/>
      <c r="S13" s="323"/>
      <c r="T13" s="323"/>
      <c r="U13" s="323"/>
      <c r="V13" s="323"/>
    </row>
    <row r="14" spans="1:22" s="362" customFormat="1" ht="15.75" x14ac:dyDescent="0.25">
      <c r="A14" s="581"/>
      <c r="B14" s="579"/>
      <c r="C14" s="323"/>
      <c r="D14" s="323"/>
      <c r="E14" s="323"/>
      <c r="F14" s="323"/>
      <c r="G14" s="323"/>
      <c r="H14" s="352"/>
      <c r="I14" s="353"/>
      <c r="J14" s="352"/>
      <c r="K14" s="353"/>
      <c r="L14" s="352"/>
      <c r="M14" s="353"/>
      <c r="N14" s="352"/>
      <c r="O14" s="353"/>
      <c r="P14" s="396">
        <f t="shared" si="5"/>
        <v>0</v>
      </c>
      <c r="Q14" s="397">
        <f t="shared" si="6"/>
        <v>0</v>
      </c>
      <c r="R14" s="323"/>
      <c r="S14" s="323"/>
      <c r="T14" s="323"/>
      <c r="U14" s="323"/>
      <c r="V14" s="323"/>
    </row>
    <row r="15" spans="1:22" ht="15.75" x14ac:dyDescent="0.25">
      <c r="A15" s="581"/>
      <c r="B15" s="579"/>
      <c r="C15" s="323"/>
      <c r="D15" s="323"/>
      <c r="E15" s="323"/>
      <c r="F15" s="323"/>
      <c r="G15" s="323"/>
      <c r="H15" s="352"/>
      <c r="I15" s="353"/>
      <c r="J15" s="352"/>
      <c r="K15" s="353"/>
      <c r="L15" s="352"/>
      <c r="M15" s="353"/>
      <c r="N15" s="352"/>
      <c r="O15" s="353"/>
      <c r="P15" s="396">
        <f t="shared" si="3"/>
        <v>0</v>
      </c>
      <c r="Q15" s="397">
        <f t="shared" si="4"/>
        <v>0</v>
      </c>
      <c r="R15" s="323"/>
      <c r="S15" s="323"/>
      <c r="T15" s="323"/>
      <c r="U15" s="323"/>
      <c r="V15" s="323"/>
    </row>
    <row r="16" spans="1:22" ht="15.75" x14ac:dyDescent="0.25">
      <c r="A16" s="581"/>
      <c r="B16" s="579"/>
      <c r="C16" s="323"/>
      <c r="D16" s="323"/>
      <c r="E16" s="323"/>
      <c r="F16" s="323"/>
      <c r="G16" s="323"/>
      <c r="H16" s="352"/>
      <c r="I16" s="353"/>
      <c r="J16" s="352"/>
      <c r="K16" s="353"/>
      <c r="L16" s="352"/>
      <c r="M16" s="353"/>
      <c r="N16" s="352"/>
      <c r="O16" s="353"/>
      <c r="P16" s="396">
        <f t="shared" si="1"/>
        <v>0</v>
      </c>
      <c r="Q16" s="397">
        <f t="shared" si="2"/>
        <v>0</v>
      </c>
      <c r="R16" s="323"/>
      <c r="S16" s="323"/>
      <c r="T16" s="323"/>
      <c r="U16" s="323"/>
      <c r="V16" s="323"/>
    </row>
    <row r="17" spans="1:22" ht="15.75" x14ac:dyDescent="0.25">
      <c r="A17" s="581"/>
      <c r="B17" s="579"/>
      <c r="C17" s="323"/>
      <c r="D17" s="323"/>
      <c r="E17" s="323"/>
      <c r="F17" s="323"/>
      <c r="G17" s="323"/>
      <c r="H17" s="352"/>
      <c r="I17" s="353"/>
      <c r="J17" s="352"/>
      <c r="K17" s="353"/>
      <c r="L17" s="352"/>
      <c r="M17" s="353"/>
      <c r="N17" s="352"/>
      <c r="O17" s="353"/>
      <c r="P17" s="396">
        <f t="shared" si="1"/>
        <v>0</v>
      </c>
      <c r="Q17" s="397">
        <f t="shared" si="2"/>
        <v>0</v>
      </c>
      <c r="R17" s="323"/>
      <c r="S17" s="323"/>
      <c r="T17" s="323"/>
      <c r="U17" s="323"/>
      <c r="V17" s="323"/>
    </row>
    <row r="18" spans="1:22" ht="15.75" x14ac:dyDescent="0.25">
      <c r="A18" s="581"/>
      <c r="B18" s="579"/>
      <c r="C18" s="323"/>
      <c r="D18" s="323"/>
      <c r="E18" s="323"/>
      <c r="F18" s="323"/>
      <c r="G18" s="323"/>
      <c r="H18" s="352"/>
      <c r="I18" s="353"/>
      <c r="J18" s="352"/>
      <c r="K18" s="353"/>
      <c r="L18" s="352"/>
      <c r="M18" s="353"/>
      <c r="N18" s="352"/>
      <c r="O18" s="353"/>
      <c r="P18" s="396">
        <f t="shared" si="1"/>
        <v>0</v>
      </c>
      <c r="Q18" s="397">
        <f t="shared" si="2"/>
        <v>0</v>
      </c>
      <c r="R18" s="323"/>
      <c r="S18" s="323"/>
      <c r="T18" s="323"/>
      <c r="U18" s="323"/>
      <c r="V18" s="323"/>
    </row>
    <row r="19" spans="1:22" ht="15.75" x14ac:dyDescent="0.25">
      <c r="A19" s="581"/>
      <c r="B19" s="579"/>
      <c r="C19" s="323"/>
      <c r="D19" s="323"/>
      <c r="E19" s="323"/>
      <c r="F19" s="323"/>
      <c r="G19" s="323"/>
      <c r="H19" s="352"/>
      <c r="I19" s="353"/>
      <c r="J19" s="352"/>
      <c r="K19" s="353"/>
      <c r="L19" s="352"/>
      <c r="M19" s="353"/>
      <c r="N19" s="352"/>
      <c r="O19" s="353"/>
      <c r="P19" s="396">
        <f t="shared" si="1"/>
        <v>0</v>
      </c>
      <c r="Q19" s="397">
        <f t="shared" si="2"/>
        <v>0</v>
      </c>
      <c r="R19" s="323"/>
      <c r="S19" s="323"/>
      <c r="T19" s="323"/>
      <c r="U19" s="323"/>
      <c r="V19" s="323"/>
    </row>
    <row r="20" spans="1:22" ht="15.75" x14ac:dyDescent="0.25">
      <c r="A20" s="581"/>
      <c r="B20" s="580"/>
      <c r="C20" s="323"/>
      <c r="D20" s="323"/>
      <c r="E20" s="323"/>
      <c r="F20" s="323"/>
      <c r="G20" s="323"/>
      <c r="H20" s="352"/>
      <c r="I20" s="353"/>
      <c r="J20" s="352"/>
      <c r="K20" s="353"/>
      <c r="L20" s="352"/>
      <c r="M20" s="353"/>
      <c r="N20" s="352"/>
      <c r="O20" s="353"/>
      <c r="P20" s="396">
        <f t="shared" si="1"/>
        <v>0</v>
      </c>
      <c r="Q20" s="397">
        <f t="shared" si="2"/>
        <v>0</v>
      </c>
      <c r="R20" s="323"/>
      <c r="S20" s="323"/>
      <c r="T20" s="323"/>
      <c r="U20" s="323"/>
      <c r="V20" s="323"/>
    </row>
    <row r="21" spans="1:22" ht="15.6" customHeight="1" x14ac:dyDescent="0.25">
      <c r="A21" s="289"/>
      <c r="B21" s="290"/>
      <c r="C21" s="289" t="s">
        <v>1516</v>
      </c>
      <c r="D21" s="290"/>
      <c r="E21" s="290"/>
      <c r="F21" s="290"/>
      <c r="G21" s="291"/>
      <c r="H21" s="284">
        <f t="shared" ref="H21:Q21" si="7">SUM(H8:H20)</f>
        <v>0</v>
      </c>
      <c r="I21" s="235">
        <f t="shared" si="7"/>
        <v>0</v>
      </c>
      <c r="J21" s="284">
        <f t="shared" si="7"/>
        <v>0</v>
      </c>
      <c r="K21" s="235">
        <f t="shared" si="7"/>
        <v>0</v>
      </c>
      <c r="L21" s="284">
        <f t="shared" si="7"/>
        <v>0</v>
      </c>
      <c r="M21" s="235">
        <f t="shared" si="7"/>
        <v>0</v>
      </c>
      <c r="N21" s="284">
        <f t="shared" si="7"/>
        <v>0</v>
      </c>
      <c r="O21" s="235">
        <f t="shared" si="7"/>
        <v>0</v>
      </c>
      <c r="P21" s="235">
        <f t="shared" si="7"/>
        <v>0</v>
      </c>
      <c r="Q21" s="235">
        <f t="shared" si="7"/>
        <v>0</v>
      </c>
      <c r="R21" s="261"/>
      <c r="S21" s="261"/>
      <c r="T21" s="261"/>
      <c r="U21" s="261"/>
      <c r="V21" s="261"/>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60"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09" t="s">
        <v>1646</v>
      </c>
      <c r="D1" s="509" t="s">
        <v>1647</v>
      </c>
      <c r="E1" s="241"/>
      <c r="F1" s="243"/>
      <c r="G1" s="241"/>
      <c r="H1" s="288" t="s">
        <v>1353</v>
      </c>
      <c r="K1" s="241"/>
      <c r="L1" s="241"/>
      <c r="M1" s="241"/>
      <c r="N1" s="241"/>
      <c r="O1" s="241"/>
      <c r="P1" s="241"/>
      <c r="Q1" s="241"/>
      <c r="R1" s="241"/>
      <c r="S1" s="241"/>
      <c r="T1" s="241"/>
      <c r="U1" s="241"/>
      <c r="V1" s="241"/>
    </row>
    <row r="2" spans="1:22" ht="18" customHeight="1" x14ac:dyDescent="0.25">
      <c r="B2" s="243"/>
      <c r="C2" s="243"/>
      <c r="D2" s="243"/>
      <c r="E2" s="243"/>
      <c r="F2" s="243"/>
      <c r="G2" s="243"/>
      <c r="H2" s="288"/>
      <c r="K2" s="243"/>
      <c r="L2" s="243"/>
      <c r="M2" s="243"/>
      <c r="N2" s="243"/>
      <c r="O2" s="243"/>
      <c r="P2" s="243"/>
      <c r="Q2" s="243"/>
      <c r="R2" s="243"/>
      <c r="S2" s="243"/>
      <c r="T2" s="243"/>
      <c r="U2" s="243"/>
      <c r="V2" s="243"/>
    </row>
    <row r="3" spans="1:22" ht="18" customHeight="1" x14ac:dyDescent="0.25">
      <c r="A3" s="313" t="s">
        <v>1346</v>
      </c>
      <c r="B3" s="243"/>
      <c r="C3" s="243"/>
      <c r="D3" s="243"/>
      <c r="E3" s="243"/>
      <c r="F3" s="243"/>
      <c r="G3" s="243"/>
      <c r="H3" s="288"/>
      <c r="K3" s="243"/>
      <c r="L3" s="243"/>
      <c r="M3" s="243"/>
      <c r="N3" s="243"/>
      <c r="O3" s="243"/>
      <c r="P3" s="243"/>
      <c r="Q3" s="243"/>
      <c r="R3" s="243"/>
      <c r="S3" s="243"/>
      <c r="T3" s="243"/>
      <c r="U3" s="243"/>
      <c r="V3" s="243"/>
    </row>
    <row r="4" spans="1:22" ht="33" customHeight="1" x14ac:dyDescent="0.25">
      <c r="A4" s="598" t="s">
        <v>1352</v>
      </c>
      <c r="B4" s="598"/>
      <c r="C4" s="598"/>
      <c r="D4" s="598"/>
      <c r="E4" s="598"/>
      <c r="F4" s="598"/>
      <c r="G4" s="598"/>
      <c r="H4" s="598"/>
      <c r="I4" s="598"/>
      <c r="J4" s="598"/>
      <c r="K4" s="598"/>
      <c r="L4" s="598"/>
      <c r="M4" s="598"/>
      <c r="N4" s="598"/>
      <c r="O4" s="598"/>
      <c r="P4" s="598"/>
      <c r="Q4" s="598"/>
      <c r="R4" s="598"/>
      <c r="S4" s="598"/>
      <c r="T4" s="598"/>
      <c r="U4" s="598"/>
      <c r="V4" s="598"/>
    </row>
    <row r="5" spans="1:22" ht="14.45" customHeight="1" x14ac:dyDescent="0.25">
      <c r="A5" s="558" t="s">
        <v>96</v>
      </c>
      <c r="B5" s="557" t="s">
        <v>110</v>
      </c>
      <c r="C5" s="560" t="s">
        <v>1537</v>
      </c>
      <c r="D5" s="560" t="s">
        <v>1538</v>
      </c>
      <c r="E5" s="560" t="s">
        <v>86</v>
      </c>
      <c r="F5" s="560" t="s">
        <v>391</v>
      </c>
      <c r="G5" s="560" t="s">
        <v>87</v>
      </c>
      <c r="H5" s="563" t="s">
        <v>99</v>
      </c>
      <c r="I5" s="569"/>
      <c r="J5" s="569"/>
      <c r="K5" s="569"/>
      <c r="L5" s="569"/>
      <c r="M5" s="569"/>
      <c r="N5" s="569"/>
      <c r="O5" s="564"/>
      <c r="P5" s="565" t="s">
        <v>100</v>
      </c>
      <c r="Q5" s="566"/>
      <c r="R5" s="557" t="s">
        <v>101</v>
      </c>
      <c r="S5" s="557" t="s">
        <v>102</v>
      </c>
      <c r="T5" s="557" t="s">
        <v>109</v>
      </c>
      <c r="U5" s="557" t="s">
        <v>108</v>
      </c>
      <c r="V5" s="554" t="s">
        <v>88</v>
      </c>
    </row>
    <row r="6" spans="1:22" ht="14.45" customHeight="1" x14ac:dyDescent="0.25">
      <c r="A6" s="558"/>
      <c r="B6" s="558"/>
      <c r="C6" s="561"/>
      <c r="D6" s="561"/>
      <c r="E6" s="561"/>
      <c r="F6" s="561"/>
      <c r="G6" s="561"/>
      <c r="H6" s="563" t="s">
        <v>103</v>
      </c>
      <c r="I6" s="564"/>
      <c r="J6" s="563" t="s">
        <v>104</v>
      </c>
      <c r="K6" s="564"/>
      <c r="L6" s="563" t="s">
        <v>105</v>
      </c>
      <c r="M6" s="564"/>
      <c r="N6" s="563" t="s">
        <v>106</v>
      </c>
      <c r="O6" s="564"/>
      <c r="P6" s="567"/>
      <c r="Q6" s="568"/>
      <c r="R6" s="558"/>
      <c r="S6" s="558"/>
      <c r="T6" s="558"/>
      <c r="U6" s="558"/>
      <c r="V6" s="555"/>
    </row>
    <row r="7" spans="1:22" ht="25.5" x14ac:dyDescent="0.25">
      <c r="A7" s="559"/>
      <c r="B7" s="559"/>
      <c r="C7" s="562"/>
      <c r="D7" s="562"/>
      <c r="E7" s="562"/>
      <c r="F7" s="562"/>
      <c r="G7" s="562"/>
      <c r="H7" s="436" t="s">
        <v>107</v>
      </c>
      <c r="I7" s="436" t="s">
        <v>12</v>
      </c>
      <c r="J7" s="436" t="s">
        <v>107</v>
      </c>
      <c r="K7" s="436" t="s">
        <v>12</v>
      </c>
      <c r="L7" s="436" t="s">
        <v>107</v>
      </c>
      <c r="M7" s="436" t="s">
        <v>12</v>
      </c>
      <c r="N7" s="436" t="s">
        <v>107</v>
      </c>
      <c r="O7" s="436" t="s">
        <v>12</v>
      </c>
      <c r="P7" s="436" t="s">
        <v>107</v>
      </c>
      <c r="Q7" s="436" t="s">
        <v>12</v>
      </c>
      <c r="R7" s="559"/>
      <c r="S7" s="559"/>
      <c r="T7" s="559"/>
      <c r="U7" s="559"/>
      <c r="V7" s="556"/>
    </row>
    <row r="8" spans="1:22" ht="15.6" customHeight="1" x14ac:dyDescent="0.25">
      <c r="A8" s="437"/>
      <c r="B8" s="438"/>
      <c r="C8" s="439"/>
      <c r="D8" s="439"/>
      <c r="E8" s="439"/>
      <c r="F8" s="440"/>
      <c r="G8" s="439"/>
      <c r="H8" s="441"/>
      <c r="I8" s="441"/>
      <c r="J8" s="441"/>
      <c r="K8" s="441"/>
      <c r="L8" s="441"/>
      <c r="M8" s="441"/>
      <c r="N8" s="441"/>
      <c r="O8" s="441"/>
      <c r="P8" s="441"/>
      <c r="Q8" s="441"/>
      <c r="R8" s="442"/>
      <c r="S8" s="442"/>
      <c r="T8" s="442"/>
      <c r="U8" s="442"/>
      <c r="V8" s="443"/>
    </row>
    <row r="9" spans="1:22" ht="15.75" x14ac:dyDescent="0.25">
      <c r="A9" s="599" t="s">
        <v>1423</v>
      </c>
      <c r="B9" s="570" t="s">
        <v>1424</v>
      </c>
      <c r="C9" s="323"/>
      <c r="D9" s="323"/>
      <c r="E9" s="323"/>
      <c r="F9" s="323"/>
      <c r="G9" s="323"/>
      <c r="H9" s="348"/>
      <c r="I9" s="351"/>
      <c r="J9" s="348"/>
      <c r="K9" s="351"/>
      <c r="L9" s="348"/>
      <c r="M9" s="351"/>
      <c r="N9" s="348"/>
      <c r="O9" s="351"/>
      <c r="P9" s="399">
        <f t="shared" ref="P9:Q20" si="0">H9+J9+L9+N9</f>
        <v>0</v>
      </c>
      <c r="Q9" s="397">
        <f t="shared" si="0"/>
        <v>0</v>
      </c>
      <c r="R9" s="323"/>
      <c r="S9" s="323"/>
      <c r="T9" s="323"/>
      <c r="U9" s="323"/>
      <c r="V9" s="323"/>
    </row>
    <row r="10" spans="1:22" ht="15.75" x14ac:dyDescent="0.25">
      <c r="A10" s="600"/>
      <c r="B10" s="571"/>
      <c r="C10" s="323"/>
      <c r="D10" s="323"/>
      <c r="E10" s="323"/>
      <c r="F10" s="323"/>
      <c r="G10" s="323"/>
      <c r="H10" s="348"/>
      <c r="I10" s="351"/>
      <c r="J10" s="348"/>
      <c r="K10" s="351"/>
      <c r="L10" s="348"/>
      <c r="M10" s="351"/>
      <c r="N10" s="348"/>
      <c r="O10" s="351"/>
      <c r="P10" s="399">
        <f t="shared" si="0"/>
        <v>0</v>
      </c>
      <c r="Q10" s="397">
        <f t="shared" si="0"/>
        <v>0</v>
      </c>
      <c r="R10" s="323"/>
      <c r="S10" s="323"/>
      <c r="T10" s="323"/>
      <c r="U10" s="323"/>
      <c r="V10" s="323"/>
    </row>
    <row r="11" spans="1:22" ht="15.75" x14ac:dyDescent="0.25">
      <c r="A11" s="600"/>
      <c r="B11" s="571"/>
      <c r="C11" s="323"/>
      <c r="D11" s="323"/>
      <c r="E11" s="323"/>
      <c r="F11" s="323"/>
      <c r="G11" s="323"/>
      <c r="H11" s="348"/>
      <c r="I11" s="351"/>
      <c r="J11" s="348"/>
      <c r="K11" s="351"/>
      <c r="L11" s="348"/>
      <c r="M11" s="351"/>
      <c r="N11" s="348"/>
      <c r="O11" s="351"/>
      <c r="P11" s="399">
        <f t="shared" si="0"/>
        <v>0</v>
      </c>
      <c r="Q11" s="397">
        <f t="shared" si="0"/>
        <v>0</v>
      </c>
      <c r="R11" s="323"/>
      <c r="S11" s="323"/>
      <c r="T11" s="323"/>
      <c r="U11" s="323"/>
      <c r="V11" s="323"/>
    </row>
    <row r="12" spans="1:22" ht="15.75" x14ac:dyDescent="0.25">
      <c r="A12" s="600"/>
      <c r="B12" s="571"/>
      <c r="C12" s="323"/>
      <c r="D12" s="323"/>
      <c r="E12" s="323"/>
      <c r="F12" s="323"/>
      <c r="G12" s="323"/>
      <c r="H12" s="348"/>
      <c r="I12" s="351"/>
      <c r="J12" s="348"/>
      <c r="K12" s="351"/>
      <c r="L12" s="348"/>
      <c r="M12" s="351"/>
      <c r="N12" s="348"/>
      <c r="O12" s="351"/>
      <c r="P12" s="399">
        <f t="shared" si="0"/>
        <v>0</v>
      </c>
      <c r="Q12" s="397">
        <f t="shared" si="0"/>
        <v>0</v>
      </c>
      <c r="R12" s="323"/>
      <c r="S12" s="323"/>
      <c r="T12" s="323"/>
      <c r="U12" s="323"/>
      <c r="V12" s="72"/>
    </row>
    <row r="13" spans="1:22" ht="15.75" x14ac:dyDescent="0.25">
      <c r="A13" s="600"/>
      <c r="B13" s="571"/>
      <c r="C13" s="323"/>
      <c r="D13" s="323"/>
      <c r="E13" s="323"/>
      <c r="F13" s="323"/>
      <c r="G13" s="274"/>
      <c r="H13" s="354"/>
      <c r="I13" s="351"/>
      <c r="J13" s="354"/>
      <c r="K13" s="351"/>
      <c r="L13" s="354"/>
      <c r="M13" s="351"/>
      <c r="N13" s="354"/>
      <c r="O13" s="351"/>
      <c r="P13" s="399">
        <f t="shared" si="0"/>
        <v>0</v>
      </c>
      <c r="Q13" s="397">
        <f t="shared" si="0"/>
        <v>0</v>
      </c>
      <c r="R13" s="323"/>
      <c r="S13" s="323"/>
      <c r="T13" s="323"/>
      <c r="U13" s="323"/>
      <c r="V13" s="274"/>
    </row>
    <row r="14" spans="1:22" ht="15.75" x14ac:dyDescent="0.25">
      <c r="A14" s="600"/>
      <c r="B14" s="571"/>
      <c r="C14" s="323"/>
      <c r="D14" s="323"/>
      <c r="E14" s="323"/>
      <c r="F14" s="323"/>
      <c r="G14" s="323"/>
      <c r="H14" s="348"/>
      <c r="I14" s="351"/>
      <c r="J14" s="348"/>
      <c r="K14" s="351"/>
      <c r="L14" s="348"/>
      <c r="M14" s="351"/>
      <c r="N14" s="348"/>
      <c r="O14" s="351"/>
      <c r="P14" s="399">
        <f t="shared" si="0"/>
        <v>0</v>
      </c>
      <c r="Q14" s="397">
        <f t="shared" si="0"/>
        <v>0</v>
      </c>
      <c r="R14" s="323"/>
      <c r="S14" s="323"/>
      <c r="T14" s="323"/>
      <c r="U14" s="323"/>
      <c r="V14" s="323"/>
    </row>
    <row r="15" spans="1:22" ht="15.75" x14ac:dyDescent="0.25">
      <c r="A15" s="600"/>
      <c r="B15" s="571"/>
      <c r="C15" s="323"/>
      <c r="D15" s="323"/>
      <c r="E15" s="323"/>
      <c r="F15" s="323"/>
      <c r="G15" s="73"/>
      <c r="H15" s="348"/>
      <c r="I15" s="351"/>
      <c r="J15" s="348"/>
      <c r="K15" s="351"/>
      <c r="L15" s="348"/>
      <c r="M15" s="351"/>
      <c r="N15" s="348"/>
      <c r="O15" s="351"/>
      <c r="P15" s="399">
        <f t="shared" si="0"/>
        <v>0</v>
      </c>
      <c r="Q15" s="397">
        <f t="shared" si="0"/>
        <v>0</v>
      </c>
      <c r="R15" s="323"/>
      <c r="S15" s="323"/>
      <c r="T15" s="323"/>
      <c r="U15" s="323"/>
      <c r="V15" s="323"/>
    </row>
    <row r="16" spans="1:22" ht="15.75" x14ac:dyDescent="0.25">
      <c r="A16" s="600"/>
      <c r="B16" s="571"/>
      <c r="C16" s="323"/>
      <c r="D16" s="323"/>
      <c r="E16" s="323"/>
      <c r="F16" s="323"/>
      <c r="G16" s="323"/>
      <c r="H16" s="348"/>
      <c r="I16" s="351"/>
      <c r="J16" s="348"/>
      <c r="K16" s="351"/>
      <c r="L16" s="348"/>
      <c r="M16" s="351"/>
      <c r="N16" s="348"/>
      <c r="O16" s="351"/>
      <c r="P16" s="399">
        <f t="shared" si="0"/>
        <v>0</v>
      </c>
      <c r="Q16" s="397">
        <f t="shared" si="0"/>
        <v>0</v>
      </c>
      <c r="R16" s="323"/>
      <c r="S16" s="323"/>
      <c r="T16" s="323"/>
      <c r="U16" s="323"/>
      <c r="V16" s="323"/>
    </row>
    <row r="17" spans="1:22" ht="15.75" x14ac:dyDescent="0.25">
      <c r="A17" s="600"/>
      <c r="B17" s="571"/>
      <c r="C17" s="323"/>
      <c r="D17" s="323"/>
      <c r="E17" s="323"/>
      <c r="F17" s="323"/>
      <c r="G17" s="323"/>
      <c r="H17" s="354"/>
      <c r="I17" s="351"/>
      <c r="J17" s="354"/>
      <c r="K17" s="351"/>
      <c r="L17" s="354"/>
      <c r="M17" s="351"/>
      <c r="N17" s="354"/>
      <c r="O17" s="351"/>
      <c r="P17" s="399">
        <f t="shared" si="0"/>
        <v>0</v>
      </c>
      <c r="Q17" s="397">
        <f t="shared" si="0"/>
        <v>0</v>
      </c>
      <c r="R17" s="348"/>
      <c r="S17" s="348"/>
      <c r="T17" s="348"/>
      <c r="U17" s="348"/>
      <c r="V17" s="323"/>
    </row>
    <row r="18" spans="1:22" ht="15.75" x14ac:dyDescent="0.25">
      <c r="A18" s="600"/>
      <c r="B18" s="571"/>
      <c r="C18" s="323"/>
      <c r="D18" s="323"/>
      <c r="E18" s="323"/>
      <c r="F18" s="323"/>
      <c r="G18" s="323"/>
      <c r="H18" s="348"/>
      <c r="I18" s="351"/>
      <c r="J18" s="348"/>
      <c r="K18" s="351"/>
      <c r="L18" s="348"/>
      <c r="M18" s="351"/>
      <c r="N18" s="348"/>
      <c r="O18" s="351"/>
      <c r="P18" s="400">
        <f t="shared" si="0"/>
        <v>0</v>
      </c>
      <c r="Q18" s="401">
        <f t="shared" si="0"/>
        <v>0</v>
      </c>
      <c r="R18" s="323"/>
      <c r="S18" s="323"/>
      <c r="T18" s="323"/>
      <c r="U18" s="323"/>
      <c r="V18" s="323"/>
    </row>
    <row r="19" spans="1:22" ht="15.75" x14ac:dyDescent="0.25">
      <c r="A19" s="600"/>
      <c r="B19" s="571"/>
      <c r="C19" s="323"/>
      <c r="D19" s="323"/>
      <c r="E19" s="323"/>
      <c r="F19" s="323"/>
      <c r="G19" s="323"/>
      <c r="H19" s="348"/>
      <c r="I19" s="351"/>
      <c r="J19" s="348"/>
      <c r="K19" s="351"/>
      <c r="L19" s="348"/>
      <c r="M19" s="351"/>
      <c r="N19" s="348"/>
      <c r="O19" s="351"/>
      <c r="P19" s="400">
        <f t="shared" si="0"/>
        <v>0</v>
      </c>
      <c r="Q19" s="401">
        <f t="shared" si="0"/>
        <v>0</v>
      </c>
      <c r="R19" s="323"/>
      <c r="S19" s="323"/>
      <c r="T19" s="323"/>
      <c r="U19" s="323"/>
      <c r="V19" s="363"/>
    </row>
    <row r="20" spans="1:22" ht="15.75" x14ac:dyDescent="0.25">
      <c r="A20" s="601"/>
      <c r="B20" s="572"/>
      <c r="C20" s="323"/>
      <c r="D20" s="323"/>
      <c r="E20" s="323"/>
      <c r="F20" s="323"/>
      <c r="G20" s="323"/>
      <c r="H20" s="348"/>
      <c r="I20" s="351"/>
      <c r="J20" s="348"/>
      <c r="K20" s="351"/>
      <c r="L20" s="348"/>
      <c r="M20" s="351"/>
      <c r="N20" s="348"/>
      <c r="O20" s="351"/>
      <c r="P20" s="399">
        <f t="shared" si="0"/>
        <v>0</v>
      </c>
      <c r="Q20" s="397">
        <f t="shared" si="0"/>
        <v>0</v>
      </c>
      <c r="R20" s="348"/>
      <c r="S20" s="348"/>
      <c r="T20" s="348"/>
      <c r="U20" s="348"/>
      <c r="V20" s="323"/>
    </row>
    <row r="21" spans="1:22" ht="15.6" customHeight="1" x14ac:dyDescent="0.25">
      <c r="A21" s="298"/>
      <c r="B21" s="242"/>
      <c r="C21" s="298" t="s">
        <v>115</v>
      </c>
      <c r="D21" s="298"/>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0"/>
    </row>
    <row r="24" spans="1:22" x14ac:dyDescent="0.25">
      <c r="C24" s="460"/>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28"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0"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06" t="s">
        <v>1344</v>
      </c>
      <c r="B1" s="606"/>
      <c r="C1" s="606"/>
      <c r="D1" s="606"/>
      <c r="E1" s="606"/>
      <c r="F1" s="606"/>
      <c r="G1" s="606"/>
      <c r="H1" s="606"/>
      <c r="I1" s="606"/>
      <c r="J1" s="606"/>
      <c r="K1" s="606"/>
      <c r="L1" s="606"/>
      <c r="M1" s="606"/>
      <c r="N1" s="606"/>
      <c r="O1" s="606"/>
      <c r="P1" s="606"/>
      <c r="Q1" s="606"/>
      <c r="R1" s="606"/>
      <c r="S1" s="606"/>
      <c r="T1" s="606"/>
      <c r="U1" s="606"/>
      <c r="V1" s="509" t="s">
        <v>1691</v>
      </c>
      <c r="W1" s="509" t="s">
        <v>1692</v>
      </c>
      <c r="X1" s="509" t="s">
        <v>1693</v>
      </c>
      <c r="Y1" s="509" t="s">
        <v>1694</v>
      </c>
      <c r="Z1" s="509" t="s">
        <v>1695</v>
      </c>
      <c r="AA1" s="509" t="s">
        <v>1696</v>
      </c>
      <c r="AB1" s="509" t="s">
        <v>1697</v>
      </c>
    </row>
    <row r="2" spans="1:28" x14ac:dyDescent="0.25">
      <c r="A2" s="607" t="s">
        <v>1425</v>
      </c>
      <c r="B2" s="607"/>
      <c r="C2" s="607"/>
      <c r="D2" s="607"/>
      <c r="E2" s="607"/>
      <c r="F2" s="607"/>
      <c r="G2" s="607"/>
      <c r="H2" s="607"/>
      <c r="I2" s="607"/>
      <c r="J2" s="607"/>
      <c r="K2" s="607"/>
      <c r="L2" s="607"/>
      <c r="M2" s="607"/>
      <c r="N2" s="607"/>
      <c r="O2" s="607"/>
      <c r="P2" s="607"/>
      <c r="Q2" s="607"/>
      <c r="R2" s="607"/>
      <c r="S2" s="607"/>
      <c r="T2" s="607"/>
      <c r="U2" s="607"/>
    </row>
    <row r="3" spans="1:28" ht="13.5" customHeight="1" x14ac:dyDescent="0.25">
      <c r="A3" s="310" t="s">
        <v>1426</v>
      </c>
      <c r="B3" s="311"/>
      <c r="C3" s="311"/>
      <c r="D3" s="311"/>
      <c r="E3" s="311"/>
      <c r="F3" s="311"/>
      <c r="G3" s="311"/>
      <c r="H3" s="311"/>
      <c r="I3" s="311"/>
      <c r="J3" s="311"/>
      <c r="K3" s="311"/>
      <c r="L3" s="311"/>
      <c r="M3" s="512" t="s">
        <v>1648</v>
      </c>
      <c r="N3" s="512" t="s">
        <v>1649</v>
      </c>
      <c r="O3" s="512" t="s">
        <v>1650</v>
      </c>
      <c r="P3" s="512" t="s">
        <v>1651</v>
      </c>
      <c r="Q3" s="311"/>
      <c r="R3" s="311"/>
      <c r="S3" s="311"/>
      <c r="T3" s="311"/>
      <c r="U3" s="311"/>
    </row>
    <row r="4" spans="1:28" ht="15" customHeight="1" x14ac:dyDescent="0.25">
      <c r="A4" s="558" t="s">
        <v>96</v>
      </c>
      <c r="B4" s="557" t="s">
        <v>110</v>
      </c>
      <c r="C4" s="560" t="s">
        <v>1537</v>
      </c>
      <c r="D4" s="560" t="s">
        <v>1538</v>
      </c>
      <c r="E4" s="560" t="s">
        <v>86</v>
      </c>
      <c r="F4" s="560" t="s">
        <v>391</v>
      </c>
      <c r="G4" s="560" t="s">
        <v>87</v>
      </c>
      <c r="H4" s="563" t="s">
        <v>99</v>
      </c>
      <c r="I4" s="569"/>
      <c r="J4" s="569"/>
      <c r="K4" s="569"/>
      <c r="L4" s="569"/>
      <c r="M4" s="569"/>
      <c r="N4" s="569"/>
      <c r="O4" s="564"/>
      <c r="P4" s="565" t="s">
        <v>100</v>
      </c>
      <c r="Q4" s="566"/>
      <c r="R4" s="557" t="s">
        <v>102</v>
      </c>
      <c r="S4" s="557" t="s">
        <v>109</v>
      </c>
      <c r="T4" s="557" t="s">
        <v>108</v>
      </c>
      <c r="U4" s="554" t="s">
        <v>88</v>
      </c>
    </row>
    <row r="5" spans="1:28" ht="15" customHeight="1" x14ac:dyDescent="0.25">
      <c r="A5" s="558"/>
      <c r="B5" s="558"/>
      <c r="C5" s="561"/>
      <c r="D5" s="561"/>
      <c r="E5" s="561"/>
      <c r="F5" s="561"/>
      <c r="G5" s="561"/>
      <c r="H5" s="563" t="s">
        <v>103</v>
      </c>
      <c r="I5" s="564"/>
      <c r="J5" s="563" t="s">
        <v>104</v>
      </c>
      <c r="K5" s="564"/>
      <c r="L5" s="563" t="s">
        <v>105</v>
      </c>
      <c r="M5" s="564"/>
      <c r="N5" s="563" t="s">
        <v>106</v>
      </c>
      <c r="O5" s="564"/>
      <c r="P5" s="567"/>
      <c r="Q5" s="568"/>
      <c r="R5" s="558"/>
      <c r="S5" s="558"/>
      <c r="T5" s="558"/>
      <c r="U5" s="555"/>
    </row>
    <row r="6" spans="1:28" ht="25.5" x14ac:dyDescent="0.25">
      <c r="A6" s="559"/>
      <c r="B6" s="559"/>
      <c r="C6" s="562"/>
      <c r="D6" s="562"/>
      <c r="E6" s="562"/>
      <c r="F6" s="562"/>
      <c r="G6" s="562"/>
      <c r="H6" s="436" t="s">
        <v>107</v>
      </c>
      <c r="I6" s="436" t="s">
        <v>12</v>
      </c>
      <c r="J6" s="436" t="s">
        <v>107</v>
      </c>
      <c r="K6" s="436" t="s">
        <v>12</v>
      </c>
      <c r="L6" s="436" t="s">
        <v>107</v>
      </c>
      <c r="M6" s="436" t="s">
        <v>12</v>
      </c>
      <c r="N6" s="436" t="s">
        <v>107</v>
      </c>
      <c r="O6" s="436" t="s">
        <v>12</v>
      </c>
      <c r="P6" s="436" t="s">
        <v>107</v>
      </c>
      <c r="Q6" s="436" t="s">
        <v>12</v>
      </c>
      <c r="R6" s="559"/>
      <c r="S6" s="559"/>
      <c r="T6" s="559"/>
      <c r="U6" s="556"/>
    </row>
    <row r="7" spans="1:28" ht="15.75" x14ac:dyDescent="0.25">
      <c r="A7" s="437"/>
      <c r="B7" s="438"/>
      <c r="C7" s="439"/>
      <c r="D7" s="439"/>
      <c r="E7" s="439"/>
      <c r="F7" s="440"/>
      <c r="G7" s="439"/>
      <c r="H7" s="441"/>
      <c r="I7" s="441"/>
      <c r="J7" s="441"/>
      <c r="K7" s="441"/>
      <c r="L7" s="441"/>
      <c r="M7" s="441"/>
      <c r="N7" s="441"/>
      <c r="O7" s="441"/>
      <c r="P7" s="441"/>
      <c r="Q7" s="441"/>
      <c r="R7" s="442"/>
      <c r="S7" s="442"/>
      <c r="T7" s="442"/>
      <c r="U7" s="443"/>
    </row>
    <row r="8" spans="1:28" ht="15.75" x14ac:dyDescent="0.25">
      <c r="A8" s="573" t="s">
        <v>1517</v>
      </c>
      <c r="B8" s="608" t="s">
        <v>1518</v>
      </c>
      <c r="C8" s="274"/>
      <c r="D8" s="274"/>
      <c r="E8" s="306"/>
      <c r="F8" s="306"/>
      <c r="G8" s="274"/>
      <c r="H8" s="359"/>
      <c r="I8" s="360"/>
      <c r="J8" s="274"/>
      <c r="K8" s="360"/>
      <c r="L8" s="274"/>
      <c r="M8" s="360"/>
      <c r="N8" s="274"/>
      <c r="O8" s="360"/>
      <c r="P8" s="396">
        <f t="shared" ref="P8:Q8" si="0">H8+J8+L8+N8</f>
        <v>0</v>
      </c>
      <c r="Q8" s="397">
        <f t="shared" si="0"/>
        <v>0</v>
      </c>
      <c r="R8" s="274"/>
      <c r="S8" s="274"/>
      <c r="T8" s="274"/>
      <c r="U8" s="274"/>
    </row>
    <row r="9" spans="1:28" s="362" customFormat="1" ht="15.75" x14ac:dyDescent="0.25">
      <c r="A9" s="574"/>
      <c r="B9" s="608"/>
      <c r="C9" s="274"/>
      <c r="D9" s="274"/>
      <c r="E9" s="306"/>
      <c r="F9" s="306"/>
      <c r="G9" s="274"/>
      <c r="H9" s="359"/>
      <c r="I9" s="360"/>
      <c r="J9" s="274"/>
      <c r="K9" s="360"/>
      <c r="L9" s="274"/>
      <c r="M9" s="360"/>
      <c r="N9" s="274"/>
      <c r="O9" s="360"/>
      <c r="P9" s="396">
        <f t="shared" ref="P9:P11" si="1">H9+J9+L9+N9</f>
        <v>0</v>
      </c>
      <c r="Q9" s="397">
        <f t="shared" ref="Q9:Q11" si="2">I9+K9+M9+O9</f>
        <v>0</v>
      </c>
      <c r="R9" s="274"/>
      <c r="S9" s="274"/>
      <c r="T9" s="274"/>
      <c r="U9" s="274"/>
    </row>
    <row r="10" spans="1:28" s="362" customFormat="1" ht="15.75" x14ac:dyDescent="0.25">
      <c r="A10" s="574"/>
      <c r="B10" s="608"/>
      <c r="C10" s="274"/>
      <c r="D10" s="274"/>
      <c r="E10" s="306"/>
      <c r="F10" s="306"/>
      <c r="G10" s="274"/>
      <c r="H10" s="359"/>
      <c r="I10" s="360"/>
      <c r="J10" s="274"/>
      <c r="K10" s="360"/>
      <c r="L10" s="274"/>
      <c r="M10" s="360"/>
      <c r="N10" s="274"/>
      <c r="O10" s="360"/>
      <c r="P10" s="396">
        <f t="shared" si="1"/>
        <v>0</v>
      </c>
      <c r="Q10" s="397">
        <f t="shared" si="2"/>
        <v>0</v>
      </c>
      <c r="R10" s="274"/>
      <c r="S10" s="274"/>
      <c r="T10" s="274"/>
      <c r="U10" s="274"/>
    </row>
    <row r="11" spans="1:28" s="460" customFormat="1" ht="15.75" x14ac:dyDescent="0.25">
      <c r="A11" s="574"/>
      <c r="B11" s="608"/>
      <c r="C11" s="274"/>
      <c r="D11" s="274"/>
      <c r="E11" s="306"/>
      <c r="F11" s="306"/>
      <c r="G11" s="274"/>
      <c r="H11" s="359"/>
      <c r="I11" s="360"/>
      <c r="J11" s="274"/>
      <c r="K11" s="360"/>
      <c r="L11" s="274"/>
      <c r="M11" s="360"/>
      <c r="N11" s="274"/>
      <c r="O11" s="360"/>
      <c r="P11" s="396">
        <f t="shared" si="1"/>
        <v>0</v>
      </c>
      <c r="Q11" s="397">
        <f t="shared" si="2"/>
        <v>0</v>
      </c>
      <c r="R11" s="274"/>
      <c r="S11" s="274"/>
      <c r="T11" s="274"/>
      <c r="U11" s="274"/>
    </row>
    <row r="12" spans="1:28" s="362" customFormat="1" ht="15.75" x14ac:dyDescent="0.25">
      <c r="A12" s="574"/>
      <c r="B12" s="608"/>
      <c r="C12" s="274"/>
      <c r="D12" s="274"/>
      <c r="E12" s="306"/>
      <c r="F12" s="306"/>
      <c r="G12" s="274"/>
      <c r="H12" s="359"/>
      <c r="I12" s="360"/>
      <c r="J12" s="274"/>
      <c r="K12" s="360"/>
      <c r="L12" s="274"/>
      <c r="M12" s="360"/>
      <c r="N12" s="274"/>
      <c r="O12" s="360"/>
      <c r="P12" s="396">
        <f t="shared" ref="P12:P32" si="3">H12+J12+L12+N12</f>
        <v>0</v>
      </c>
      <c r="Q12" s="397">
        <f t="shared" ref="Q12:Q32" si="4">I12+K12+M12+O12</f>
        <v>0</v>
      </c>
      <c r="R12" s="274"/>
      <c r="S12" s="274"/>
      <c r="T12" s="274"/>
      <c r="U12" s="274"/>
    </row>
    <row r="13" spans="1:28" s="460" customFormat="1" ht="15.75" x14ac:dyDescent="0.25">
      <c r="A13" s="574"/>
      <c r="B13" s="608"/>
      <c r="C13" s="274"/>
      <c r="D13" s="274"/>
      <c r="E13" s="306"/>
      <c r="F13" s="306"/>
      <c r="G13" s="274"/>
      <c r="H13" s="359"/>
      <c r="I13" s="360"/>
      <c r="J13" s="274"/>
      <c r="K13" s="360"/>
      <c r="L13" s="274"/>
      <c r="M13" s="360"/>
      <c r="N13" s="274"/>
      <c r="O13" s="360"/>
      <c r="P13" s="396">
        <f t="shared" si="3"/>
        <v>0</v>
      </c>
      <c r="Q13" s="397">
        <f t="shared" si="4"/>
        <v>0</v>
      </c>
      <c r="R13" s="274"/>
      <c r="S13" s="274"/>
      <c r="T13" s="274"/>
      <c r="U13" s="274"/>
    </row>
    <row r="14" spans="1:28" s="460" customFormat="1" ht="15.75" x14ac:dyDescent="0.25">
      <c r="A14" s="574"/>
      <c r="B14" s="608"/>
      <c r="C14" s="274"/>
      <c r="D14" s="274"/>
      <c r="E14" s="306"/>
      <c r="F14" s="306"/>
      <c r="G14" s="274"/>
      <c r="H14" s="359"/>
      <c r="I14" s="360"/>
      <c r="J14" s="274"/>
      <c r="K14" s="360"/>
      <c r="L14" s="274"/>
      <c r="M14" s="360"/>
      <c r="N14" s="274"/>
      <c r="O14" s="360"/>
      <c r="P14" s="396">
        <f t="shared" si="3"/>
        <v>0</v>
      </c>
      <c r="Q14" s="397">
        <f t="shared" si="4"/>
        <v>0</v>
      </c>
      <c r="R14" s="274"/>
      <c r="S14" s="274"/>
      <c r="T14" s="274"/>
      <c r="U14" s="274"/>
    </row>
    <row r="15" spans="1:28" s="362" customFormat="1" ht="15.75" x14ac:dyDescent="0.25">
      <c r="A15" s="574"/>
      <c r="B15" s="608"/>
      <c r="C15" s="274"/>
      <c r="D15" s="274"/>
      <c r="E15" s="306"/>
      <c r="F15" s="306"/>
      <c r="G15" s="274"/>
      <c r="H15" s="359"/>
      <c r="I15" s="360"/>
      <c r="J15" s="274"/>
      <c r="K15" s="360"/>
      <c r="L15" s="274"/>
      <c r="M15" s="360"/>
      <c r="N15" s="274"/>
      <c r="O15" s="360"/>
      <c r="P15" s="396">
        <f t="shared" si="3"/>
        <v>0</v>
      </c>
      <c r="Q15" s="397">
        <f t="shared" si="4"/>
        <v>0</v>
      </c>
      <c r="R15" s="274"/>
      <c r="S15" s="274"/>
      <c r="T15" s="274"/>
      <c r="U15" s="274"/>
    </row>
    <row r="16" spans="1:28" s="460" customFormat="1" ht="15.75" x14ac:dyDescent="0.25">
      <c r="A16" s="574"/>
      <c r="B16" s="608"/>
      <c r="C16" s="274"/>
      <c r="D16" s="274"/>
      <c r="E16" s="306"/>
      <c r="F16" s="306"/>
      <c r="G16" s="274"/>
      <c r="H16" s="359"/>
      <c r="I16" s="360"/>
      <c r="J16" s="274"/>
      <c r="K16" s="360"/>
      <c r="L16" s="274"/>
      <c r="M16" s="360"/>
      <c r="N16" s="274"/>
      <c r="O16" s="360"/>
      <c r="P16" s="396">
        <f t="shared" si="3"/>
        <v>0</v>
      </c>
      <c r="Q16" s="397">
        <f t="shared" si="4"/>
        <v>0</v>
      </c>
      <c r="R16" s="274"/>
      <c r="S16" s="274"/>
      <c r="T16" s="274"/>
      <c r="U16" s="274"/>
    </row>
    <row r="17" spans="1:21" s="362" customFormat="1" ht="15.75" x14ac:dyDescent="0.25">
      <c r="A17" s="574"/>
      <c r="B17" s="608"/>
      <c r="C17" s="274"/>
      <c r="D17" s="274"/>
      <c r="E17" s="306"/>
      <c r="F17" s="306"/>
      <c r="G17" s="274"/>
      <c r="H17" s="359"/>
      <c r="I17" s="360"/>
      <c r="J17" s="274"/>
      <c r="K17" s="360"/>
      <c r="L17" s="274"/>
      <c r="M17" s="360"/>
      <c r="N17" s="274"/>
      <c r="O17" s="360"/>
      <c r="P17" s="396">
        <f t="shared" si="3"/>
        <v>0</v>
      </c>
      <c r="Q17" s="397">
        <f t="shared" si="4"/>
        <v>0</v>
      </c>
      <c r="R17" s="274"/>
      <c r="S17" s="274"/>
      <c r="T17" s="274"/>
      <c r="U17" s="274"/>
    </row>
    <row r="18" spans="1:21" ht="15.75" x14ac:dyDescent="0.25">
      <c r="A18" s="574"/>
      <c r="B18" s="608"/>
      <c r="C18" s="274"/>
      <c r="D18" s="274"/>
      <c r="E18" s="306"/>
      <c r="F18" s="306"/>
      <c r="G18" s="274"/>
      <c r="H18" s="359"/>
      <c r="I18" s="360"/>
      <c r="J18" s="274"/>
      <c r="K18" s="360"/>
      <c r="L18" s="274"/>
      <c r="M18" s="360"/>
      <c r="N18" s="274"/>
      <c r="O18" s="360"/>
      <c r="P18" s="396">
        <f t="shared" si="3"/>
        <v>0</v>
      </c>
      <c r="Q18" s="397">
        <f t="shared" si="4"/>
        <v>0</v>
      </c>
      <c r="R18" s="274"/>
      <c r="S18" s="274"/>
      <c r="T18" s="274"/>
      <c r="U18" s="274"/>
    </row>
    <row r="19" spans="1:21" ht="15.75" x14ac:dyDescent="0.25">
      <c r="A19" s="574"/>
      <c r="B19" s="602" t="s">
        <v>1519</v>
      </c>
      <c r="C19" s="274"/>
      <c r="D19" s="274"/>
      <c r="E19" s="306"/>
      <c r="F19" s="274"/>
      <c r="G19" s="274"/>
      <c r="H19" s="274"/>
      <c r="I19" s="360"/>
      <c r="J19" s="274"/>
      <c r="K19" s="360"/>
      <c r="L19" s="274"/>
      <c r="M19" s="360"/>
      <c r="N19" s="274"/>
      <c r="O19" s="360"/>
      <c r="P19" s="396">
        <f t="shared" si="3"/>
        <v>0</v>
      </c>
      <c r="Q19" s="397">
        <f t="shared" si="4"/>
        <v>0</v>
      </c>
      <c r="R19" s="274"/>
      <c r="S19" s="274"/>
      <c r="T19" s="274"/>
      <c r="U19" s="274"/>
    </row>
    <row r="20" spans="1:21" ht="15.75" x14ac:dyDescent="0.25">
      <c r="A20" s="574"/>
      <c r="B20" s="602"/>
      <c r="C20" s="274"/>
      <c r="D20" s="274"/>
      <c r="E20" s="306"/>
      <c r="F20" s="274"/>
      <c r="G20" s="274"/>
      <c r="H20" s="359"/>
      <c r="I20" s="360"/>
      <c r="J20" s="274"/>
      <c r="K20" s="360"/>
      <c r="L20" s="274"/>
      <c r="M20" s="360"/>
      <c r="N20" s="274"/>
      <c r="O20" s="360"/>
      <c r="P20" s="396">
        <f t="shared" si="3"/>
        <v>0</v>
      </c>
      <c r="Q20" s="397">
        <f t="shared" si="4"/>
        <v>0</v>
      </c>
      <c r="R20" s="274"/>
      <c r="S20" s="274"/>
      <c r="T20" s="274"/>
      <c r="U20" s="274"/>
    </row>
    <row r="21" spans="1:21" s="362" customFormat="1" ht="15.75" x14ac:dyDescent="0.25">
      <c r="A21" s="574"/>
      <c r="B21" s="602"/>
      <c r="C21" s="274"/>
      <c r="D21" s="274"/>
      <c r="E21" s="306"/>
      <c r="F21" s="274"/>
      <c r="G21" s="274"/>
      <c r="H21" s="359"/>
      <c r="I21" s="360"/>
      <c r="J21" s="274"/>
      <c r="K21" s="360"/>
      <c r="L21" s="274"/>
      <c r="M21" s="360"/>
      <c r="N21" s="274"/>
      <c r="O21" s="360"/>
      <c r="P21" s="396">
        <f t="shared" si="3"/>
        <v>0</v>
      </c>
      <c r="Q21" s="397">
        <f t="shared" si="4"/>
        <v>0</v>
      </c>
      <c r="R21" s="274"/>
      <c r="S21" s="274"/>
      <c r="T21" s="274"/>
      <c r="U21" s="274"/>
    </row>
    <row r="22" spans="1:21" s="362" customFormat="1" ht="15.75" x14ac:dyDescent="0.25">
      <c r="A22" s="574"/>
      <c r="B22" s="602"/>
      <c r="C22" s="274"/>
      <c r="D22" s="274"/>
      <c r="E22" s="306"/>
      <c r="F22" s="274"/>
      <c r="G22" s="274"/>
      <c r="H22" s="359"/>
      <c r="I22" s="360"/>
      <c r="J22" s="274"/>
      <c r="K22" s="360"/>
      <c r="L22" s="274"/>
      <c r="M22" s="360"/>
      <c r="N22" s="274"/>
      <c r="O22" s="360"/>
      <c r="P22" s="396">
        <f t="shared" si="3"/>
        <v>0</v>
      </c>
      <c r="Q22" s="397">
        <f t="shared" si="4"/>
        <v>0</v>
      </c>
      <c r="R22" s="274"/>
      <c r="S22" s="274"/>
      <c r="T22" s="274"/>
      <c r="U22" s="274"/>
    </row>
    <row r="23" spans="1:21" s="362" customFormat="1" ht="15.75" x14ac:dyDescent="0.25">
      <c r="A23" s="574"/>
      <c r="B23" s="602"/>
      <c r="C23" s="274"/>
      <c r="D23" s="274"/>
      <c r="E23" s="306"/>
      <c r="F23" s="274"/>
      <c r="G23" s="274"/>
      <c r="H23" s="359"/>
      <c r="I23" s="360"/>
      <c r="J23" s="274"/>
      <c r="K23" s="360"/>
      <c r="L23" s="274"/>
      <c r="M23" s="360"/>
      <c r="N23" s="274"/>
      <c r="O23" s="360"/>
      <c r="P23" s="396">
        <f t="shared" si="3"/>
        <v>0</v>
      </c>
      <c r="Q23" s="397">
        <f t="shared" si="4"/>
        <v>0</v>
      </c>
      <c r="R23" s="274"/>
      <c r="S23" s="274"/>
      <c r="T23" s="274"/>
      <c r="U23" s="274"/>
    </row>
    <row r="24" spans="1:21" s="362" customFormat="1" ht="15.75" x14ac:dyDescent="0.25">
      <c r="A24" s="574"/>
      <c r="B24" s="602"/>
      <c r="C24" s="274"/>
      <c r="D24" s="274"/>
      <c r="E24" s="306"/>
      <c r="F24" s="274"/>
      <c r="G24" s="274"/>
      <c r="H24" s="359"/>
      <c r="I24" s="360"/>
      <c r="J24" s="274"/>
      <c r="K24" s="360"/>
      <c r="L24" s="274"/>
      <c r="M24" s="360"/>
      <c r="N24" s="274"/>
      <c r="O24" s="360"/>
      <c r="P24" s="396">
        <f t="shared" si="3"/>
        <v>0</v>
      </c>
      <c r="Q24" s="397">
        <f t="shared" si="4"/>
        <v>0</v>
      </c>
      <c r="R24" s="274"/>
      <c r="S24" s="274"/>
      <c r="T24" s="274"/>
      <c r="U24" s="274"/>
    </row>
    <row r="25" spans="1:21" s="362" customFormat="1" ht="15.75" x14ac:dyDescent="0.25">
      <c r="A25" s="574"/>
      <c r="B25" s="602"/>
      <c r="C25" s="274"/>
      <c r="D25" s="274"/>
      <c r="E25" s="306"/>
      <c r="F25" s="274"/>
      <c r="G25" s="274"/>
      <c r="H25" s="359"/>
      <c r="I25" s="360"/>
      <c r="J25" s="274"/>
      <c r="K25" s="360"/>
      <c r="L25" s="274"/>
      <c r="M25" s="360"/>
      <c r="N25" s="274"/>
      <c r="O25" s="360"/>
      <c r="P25" s="396">
        <f t="shared" si="3"/>
        <v>0</v>
      </c>
      <c r="Q25" s="397">
        <f t="shared" si="4"/>
        <v>0</v>
      </c>
      <c r="R25" s="274"/>
      <c r="S25" s="274"/>
      <c r="T25" s="274"/>
      <c r="U25" s="274"/>
    </row>
    <row r="26" spans="1:21" ht="15.75" x14ac:dyDescent="0.25">
      <c r="A26" s="574"/>
      <c r="B26" s="602"/>
      <c r="C26" s="274"/>
      <c r="D26" s="274"/>
      <c r="E26" s="306"/>
      <c r="F26" s="274"/>
      <c r="G26" s="274"/>
      <c r="H26" s="274"/>
      <c r="I26" s="360"/>
      <c r="J26" s="274"/>
      <c r="K26" s="360"/>
      <c r="L26" s="274"/>
      <c r="M26" s="360"/>
      <c r="N26" s="274"/>
      <c r="O26" s="360"/>
      <c r="P26" s="396">
        <f t="shared" si="3"/>
        <v>0</v>
      </c>
      <c r="Q26" s="397">
        <f t="shared" si="4"/>
        <v>0</v>
      </c>
      <c r="R26" s="274"/>
      <c r="S26" s="274"/>
      <c r="T26" s="274"/>
      <c r="U26" s="356"/>
    </row>
    <row r="27" spans="1:21" ht="15.75" x14ac:dyDescent="0.25">
      <c r="A27" s="574"/>
      <c r="B27" s="602"/>
      <c r="C27" s="274"/>
      <c r="D27" s="274"/>
      <c r="E27" s="306"/>
      <c r="F27" s="274"/>
      <c r="G27" s="274"/>
      <c r="H27" s="274"/>
      <c r="I27" s="360"/>
      <c r="J27" s="274"/>
      <c r="K27" s="360"/>
      <c r="L27" s="274"/>
      <c r="M27" s="360"/>
      <c r="N27" s="274"/>
      <c r="O27" s="360"/>
      <c r="P27" s="396">
        <f t="shared" si="3"/>
        <v>0</v>
      </c>
      <c r="Q27" s="397">
        <f t="shared" si="4"/>
        <v>0</v>
      </c>
      <c r="R27" s="274"/>
      <c r="S27" s="274"/>
      <c r="T27" s="274"/>
      <c r="U27" s="356"/>
    </row>
    <row r="28" spans="1:21" ht="15.75" x14ac:dyDescent="0.25">
      <c r="A28" s="574"/>
      <c r="B28" s="602"/>
      <c r="C28" s="274"/>
      <c r="D28" s="274"/>
      <c r="E28" s="306"/>
      <c r="F28" s="274"/>
      <c r="G28" s="274"/>
      <c r="H28" s="274"/>
      <c r="I28" s="360"/>
      <c r="J28" s="274"/>
      <c r="K28" s="360"/>
      <c r="L28" s="274"/>
      <c r="M28" s="360"/>
      <c r="N28" s="274"/>
      <c r="O28" s="360"/>
      <c r="P28" s="396">
        <f t="shared" si="3"/>
        <v>0</v>
      </c>
      <c r="Q28" s="397">
        <f t="shared" si="4"/>
        <v>0</v>
      </c>
      <c r="R28" s="274"/>
      <c r="S28" s="274"/>
      <c r="T28" s="274"/>
      <c r="U28" s="356"/>
    </row>
    <row r="29" spans="1:21" ht="15.75" x14ac:dyDescent="0.25">
      <c r="A29" s="574"/>
      <c r="B29" s="602"/>
      <c r="C29" s="274"/>
      <c r="D29" s="274"/>
      <c r="E29" s="306"/>
      <c r="F29" s="274"/>
      <c r="G29" s="274"/>
      <c r="H29" s="274"/>
      <c r="I29" s="360"/>
      <c r="J29" s="274"/>
      <c r="K29" s="360"/>
      <c r="L29" s="274"/>
      <c r="M29" s="360"/>
      <c r="N29" s="274"/>
      <c r="O29" s="360"/>
      <c r="P29" s="396">
        <f t="shared" si="3"/>
        <v>0</v>
      </c>
      <c r="Q29" s="397">
        <f t="shared" si="4"/>
        <v>0</v>
      </c>
      <c r="R29" s="274"/>
      <c r="S29" s="274"/>
      <c r="T29" s="274"/>
      <c r="U29" s="356"/>
    </row>
    <row r="30" spans="1:21" ht="15.75" x14ac:dyDescent="0.25">
      <c r="A30" s="574"/>
      <c r="B30" s="602" t="s">
        <v>1520</v>
      </c>
      <c r="C30" s="274"/>
      <c r="D30" s="274"/>
      <c r="E30" s="306"/>
      <c r="F30" s="274"/>
      <c r="G30" s="274"/>
      <c r="H30" s="274"/>
      <c r="I30" s="360"/>
      <c r="J30" s="274"/>
      <c r="K30" s="360"/>
      <c r="L30" s="274"/>
      <c r="M30" s="360"/>
      <c r="N30" s="274"/>
      <c r="O30" s="360"/>
      <c r="P30" s="396">
        <f t="shared" si="3"/>
        <v>0</v>
      </c>
      <c r="Q30" s="397">
        <f t="shared" si="4"/>
        <v>0</v>
      </c>
      <c r="R30" s="274"/>
      <c r="S30" s="274"/>
      <c r="T30" s="274"/>
      <c r="U30" s="356"/>
    </row>
    <row r="31" spans="1:21" ht="15.75" x14ac:dyDescent="0.25">
      <c r="A31" s="574"/>
      <c r="B31" s="602"/>
      <c r="C31" s="364"/>
      <c r="D31" s="364"/>
      <c r="E31" s="306"/>
      <c r="F31" s="309"/>
      <c r="G31" s="309"/>
      <c r="H31" s="274"/>
      <c r="I31" s="360"/>
      <c r="J31" s="274"/>
      <c r="K31" s="360"/>
      <c r="L31" s="274"/>
      <c r="M31" s="360"/>
      <c r="N31" s="274"/>
      <c r="O31" s="360"/>
      <c r="P31" s="396">
        <f t="shared" si="3"/>
        <v>0</v>
      </c>
      <c r="Q31" s="397">
        <f t="shared" si="4"/>
        <v>0</v>
      </c>
      <c r="R31" s="274"/>
      <c r="S31" s="274"/>
      <c r="T31" s="274"/>
      <c r="U31" s="356"/>
    </row>
    <row r="32" spans="1:21" s="362" customFormat="1" ht="15.75" x14ac:dyDescent="0.25">
      <c r="A32" s="574"/>
      <c r="B32" s="602"/>
      <c r="C32" s="364"/>
      <c r="D32" s="364"/>
      <c r="E32" s="306"/>
      <c r="F32" s="309"/>
      <c r="G32" s="309"/>
      <c r="H32" s="274"/>
      <c r="I32" s="360"/>
      <c r="J32" s="274"/>
      <c r="K32" s="360"/>
      <c r="L32" s="274"/>
      <c r="M32" s="360"/>
      <c r="N32" s="274"/>
      <c r="O32" s="360"/>
      <c r="P32" s="396">
        <f t="shared" si="3"/>
        <v>0</v>
      </c>
      <c r="Q32" s="397">
        <f t="shared" si="4"/>
        <v>0</v>
      </c>
      <c r="R32" s="274"/>
      <c r="S32" s="274"/>
      <c r="T32" s="274"/>
      <c r="U32" s="356"/>
    </row>
    <row r="33" spans="1:21" s="362" customFormat="1" ht="15.75" x14ac:dyDescent="0.25">
      <c r="A33" s="574"/>
      <c r="B33" s="602"/>
      <c r="C33" s="364"/>
      <c r="D33" s="364"/>
      <c r="E33" s="306"/>
      <c r="F33" s="309"/>
      <c r="G33" s="309"/>
      <c r="H33" s="274"/>
      <c r="I33" s="360"/>
      <c r="J33" s="274"/>
      <c r="K33" s="360"/>
      <c r="L33" s="274"/>
      <c r="M33" s="360"/>
      <c r="N33" s="274"/>
      <c r="O33" s="360"/>
      <c r="P33" s="396">
        <f t="shared" ref="P33:P35" si="5">H33+J33+L33+N33</f>
        <v>0</v>
      </c>
      <c r="Q33" s="397">
        <f t="shared" ref="Q33:Q35" si="6">I33+K33+M33+O33</f>
        <v>0</v>
      </c>
      <c r="R33" s="274"/>
      <c r="S33" s="274"/>
      <c r="T33" s="274"/>
      <c r="U33" s="356"/>
    </row>
    <row r="34" spans="1:21" ht="15.75" x14ac:dyDescent="0.25">
      <c r="A34" s="574"/>
      <c r="B34" s="602"/>
      <c r="C34" s="364"/>
      <c r="D34" s="364"/>
      <c r="E34" s="306"/>
      <c r="F34" s="305"/>
      <c r="G34" s="309"/>
      <c r="H34" s="274"/>
      <c r="I34" s="360"/>
      <c r="J34" s="274"/>
      <c r="K34" s="360"/>
      <c r="L34" s="274"/>
      <c r="M34" s="360"/>
      <c r="N34" s="274"/>
      <c r="O34" s="360"/>
      <c r="P34" s="396">
        <f t="shared" si="5"/>
        <v>0</v>
      </c>
      <c r="Q34" s="397">
        <f t="shared" si="6"/>
        <v>0</v>
      </c>
      <c r="R34" s="274"/>
      <c r="S34" s="274"/>
      <c r="T34" s="274"/>
      <c r="U34" s="356"/>
    </row>
    <row r="35" spans="1:21" s="362" customFormat="1" ht="15.75" x14ac:dyDescent="0.25">
      <c r="A35" s="574"/>
      <c r="B35" s="602"/>
      <c r="C35" s="364"/>
      <c r="D35" s="364"/>
      <c r="E35" s="306"/>
      <c r="F35" s="305"/>
      <c r="G35" s="309"/>
      <c r="H35" s="274"/>
      <c r="I35" s="360"/>
      <c r="J35" s="274"/>
      <c r="K35" s="360"/>
      <c r="L35" s="274"/>
      <c r="M35" s="360"/>
      <c r="N35" s="274"/>
      <c r="O35" s="360"/>
      <c r="P35" s="396">
        <f t="shared" si="5"/>
        <v>0</v>
      </c>
      <c r="Q35" s="397">
        <f t="shared" si="6"/>
        <v>0</v>
      </c>
      <c r="R35" s="274"/>
      <c r="S35" s="274"/>
      <c r="T35" s="274"/>
      <c r="U35" s="356"/>
    </row>
    <row r="36" spans="1:21" ht="15.75" x14ac:dyDescent="0.25">
      <c r="A36" s="603" t="s">
        <v>1345</v>
      </c>
      <c r="B36" s="604"/>
      <c r="C36" s="604"/>
      <c r="D36" s="604"/>
      <c r="E36" s="604"/>
      <c r="F36" s="604"/>
      <c r="G36" s="605"/>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1"/>
      <c r="S36" s="261"/>
      <c r="T36" s="261"/>
      <c r="U36" s="275"/>
    </row>
    <row r="39" spans="1:21" x14ac:dyDescent="0.25">
      <c r="B39" s="460"/>
    </row>
    <row r="40" spans="1:21" x14ac:dyDescent="0.25">
      <c r="B40" s="460"/>
    </row>
    <row r="41" spans="1:21" x14ac:dyDescent="0.25">
      <c r="B41" s="460"/>
    </row>
    <row r="42" spans="1:21" x14ac:dyDescent="0.25">
      <c r="B42" s="460"/>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30"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0"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09" t="s">
        <v>1652</v>
      </c>
      <c r="C1" s="509" t="s">
        <v>1653</v>
      </c>
      <c r="D1" s="509" t="s">
        <v>1654</v>
      </c>
      <c r="E1" s="509" t="s">
        <v>1655</v>
      </c>
      <c r="F1" s="609" t="s">
        <v>1355</v>
      </c>
      <c r="G1" s="609"/>
      <c r="H1" s="609"/>
      <c r="I1" s="609"/>
      <c r="J1" s="609"/>
      <c r="K1" s="609"/>
      <c r="L1" s="609"/>
      <c r="M1" s="609"/>
      <c r="N1" s="287"/>
      <c r="O1" s="287"/>
      <c r="P1" s="287"/>
      <c r="Q1" s="287"/>
      <c r="R1" s="287"/>
      <c r="S1" s="287"/>
      <c r="T1" s="287"/>
      <c r="U1" s="287"/>
      <c r="V1" s="287"/>
      <c r="W1" s="287"/>
      <c r="X1" s="287"/>
      <c r="Y1" s="287"/>
      <c r="Z1" s="287"/>
      <c r="AA1" s="287"/>
      <c r="AB1" s="287"/>
    </row>
    <row r="2" spans="1:28" ht="18.75" x14ac:dyDescent="0.25">
      <c r="A2" s="315" t="s">
        <v>1354</v>
      </c>
      <c r="H2" s="287"/>
      <c r="J2" s="287"/>
      <c r="K2" s="287"/>
      <c r="L2" s="287"/>
      <c r="M2" s="287"/>
      <c r="N2" s="287"/>
      <c r="O2" s="287"/>
      <c r="P2" s="287"/>
      <c r="Q2" s="287"/>
      <c r="R2" s="287"/>
      <c r="S2" s="287"/>
      <c r="T2" s="287"/>
      <c r="U2" s="287"/>
      <c r="V2" s="287"/>
      <c r="W2" s="287"/>
      <c r="X2" s="287"/>
      <c r="Y2" s="287"/>
      <c r="Z2" s="287"/>
      <c r="AA2" s="287"/>
      <c r="AB2" s="287"/>
    </row>
    <row r="3" spans="1:28" s="362" customFormat="1" ht="18.75" x14ac:dyDescent="0.25">
      <c r="A3" s="315" t="s">
        <v>1427</v>
      </c>
      <c r="D3" s="460"/>
      <c r="H3" s="287"/>
      <c r="I3" s="233"/>
      <c r="J3" s="287"/>
      <c r="K3" s="287"/>
      <c r="L3" s="287"/>
      <c r="M3" s="287"/>
      <c r="N3" s="287"/>
      <c r="O3" s="287"/>
      <c r="P3" s="287"/>
      <c r="Q3" s="287"/>
      <c r="R3" s="287"/>
      <c r="S3" s="287"/>
      <c r="T3" s="287"/>
      <c r="U3" s="287"/>
      <c r="V3" s="287"/>
      <c r="W3" s="287"/>
      <c r="X3" s="287"/>
      <c r="Y3" s="287"/>
      <c r="Z3" s="287"/>
      <c r="AA3" s="287"/>
      <c r="AB3" s="287"/>
    </row>
    <row r="4" spans="1:28" s="362" customFormat="1" ht="18.75" x14ac:dyDescent="0.25">
      <c r="A4" s="315" t="s">
        <v>1428</v>
      </c>
      <c r="D4" s="460"/>
      <c r="H4" s="287"/>
      <c r="I4" s="233"/>
      <c r="J4" s="287"/>
      <c r="K4" s="287"/>
      <c r="L4" s="287"/>
      <c r="M4" s="287"/>
      <c r="N4" s="287"/>
      <c r="O4" s="287"/>
      <c r="P4" s="287"/>
      <c r="Q4" s="287"/>
      <c r="R4" s="287"/>
      <c r="S4" s="287"/>
      <c r="T4" s="287"/>
      <c r="U4" s="287"/>
      <c r="V4" s="287"/>
      <c r="W4" s="287"/>
      <c r="X4" s="287"/>
      <c r="Y4" s="287"/>
      <c r="Z4" s="287"/>
      <c r="AA4" s="287"/>
      <c r="AB4" s="287"/>
    </row>
    <row r="5" spans="1:28" ht="18.75" customHeight="1" x14ac:dyDescent="0.25">
      <c r="A5" s="598" t="s">
        <v>1429</v>
      </c>
      <c r="B5" s="610"/>
      <c r="C5" s="610"/>
      <c r="D5" s="610"/>
      <c r="E5" s="610"/>
      <c r="F5" s="610"/>
      <c r="G5" s="610"/>
      <c r="H5" s="610"/>
      <c r="I5" s="610"/>
      <c r="J5" s="610"/>
      <c r="K5" s="610"/>
      <c r="L5" s="610"/>
      <c r="M5" s="610"/>
      <c r="N5" s="610"/>
      <c r="O5" s="610"/>
      <c r="P5" s="610"/>
      <c r="Q5" s="610"/>
      <c r="R5" s="610"/>
      <c r="S5" s="610"/>
      <c r="T5" s="610"/>
      <c r="U5" s="610"/>
      <c r="V5" s="610"/>
    </row>
    <row r="6" spans="1:28" ht="15" customHeight="1" x14ac:dyDescent="0.25">
      <c r="A6" s="558" t="s">
        <v>96</v>
      </c>
      <c r="B6" s="557" t="s">
        <v>110</v>
      </c>
      <c r="C6" s="560" t="s">
        <v>1537</v>
      </c>
      <c r="D6" s="560" t="s">
        <v>1538</v>
      </c>
      <c r="E6" s="560" t="s">
        <v>86</v>
      </c>
      <c r="F6" s="560" t="s">
        <v>391</v>
      </c>
      <c r="G6" s="560" t="s">
        <v>87</v>
      </c>
      <c r="H6" s="563" t="s">
        <v>99</v>
      </c>
      <c r="I6" s="569"/>
      <c r="J6" s="569"/>
      <c r="K6" s="569"/>
      <c r="L6" s="569"/>
      <c r="M6" s="569"/>
      <c r="N6" s="569"/>
      <c r="O6" s="564"/>
      <c r="P6" s="565" t="s">
        <v>100</v>
      </c>
      <c r="Q6" s="566"/>
      <c r="R6" s="557" t="s">
        <v>101</v>
      </c>
      <c r="S6" s="557" t="s">
        <v>102</v>
      </c>
      <c r="T6" s="557" t="s">
        <v>109</v>
      </c>
      <c r="U6" s="557" t="s">
        <v>108</v>
      </c>
      <c r="V6" s="554" t="s">
        <v>88</v>
      </c>
    </row>
    <row r="7" spans="1:28" ht="15" customHeight="1" x14ac:dyDescent="0.25">
      <c r="A7" s="558"/>
      <c r="B7" s="558"/>
      <c r="C7" s="561"/>
      <c r="D7" s="561"/>
      <c r="E7" s="561"/>
      <c r="F7" s="561"/>
      <c r="G7" s="561"/>
      <c r="H7" s="563" t="s">
        <v>103</v>
      </c>
      <c r="I7" s="564"/>
      <c r="J7" s="563" t="s">
        <v>104</v>
      </c>
      <c r="K7" s="564"/>
      <c r="L7" s="563" t="s">
        <v>105</v>
      </c>
      <c r="M7" s="564"/>
      <c r="N7" s="563" t="s">
        <v>106</v>
      </c>
      <c r="O7" s="564"/>
      <c r="P7" s="567"/>
      <c r="Q7" s="568"/>
      <c r="R7" s="558"/>
      <c r="S7" s="558"/>
      <c r="T7" s="558"/>
      <c r="U7" s="558"/>
      <c r="V7" s="555"/>
    </row>
    <row r="8" spans="1:28" ht="25.5" x14ac:dyDescent="0.25">
      <c r="A8" s="559"/>
      <c r="B8" s="559"/>
      <c r="C8" s="562"/>
      <c r="D8" s="562"/>
      <c r="E8" s="562"/>
      <c r="F8" s="562"/>
      <c r="G8" s="562"/>
      <c r="H8" s="436" t="s">
        <v>107</v>
      </c>
      <c r="I8" s="436" t="s">
        <v>12</v>
      </c>
      <c r="J8" s="436" t="s">
        <v>107</v>
      </c>
      <c r="K8" s="436" t="s">
        <v>12</v>
      </c>
      <c r="L8" s="436" t="s">
        <v>107</v>
      </c>
      <c r="M8" s="436" t="s">
        <v>12</v>
      </c>
      <c r="N8" s="436" t="s">
        <v>107</v>
      </c>
      <c r="O8" s="436" t="s">
        <v>12</v>
      </c>
      <c r="P8" s="436" t="s">
        <v>107</v>
      </c>
      <c r="Q8" s="436" t="s">
        <v>12</v>
      </c>
      <c r="R8" s="559"/>
      <c r="S8" s="559"/>
      <c r="T8" s="559"/>
      <c r="U8" s="559"/>
      <c r="V8" s="556"/>
    </row>
    <row r="9" spans="1:28" s="362" customFormat="1" ht="15.75" x14ac:dyDescent="0.25">
      <c r="A9" s="437"/>
      <c r="B9" s="438"/>
      <c r="C9" s="439"/>
      <c r="D9" s="439"/>
      <c r="E9" s="439"/>
      <c r="F9" s="440"/>
      <c r="G9" s="439"/>
      <c r="H9" s="441"/>
      <c r="I9" s="441"/>
      <c r="J9" s="441"/>
      <c r="K9" s="441"/>
      <c r="L9" s="441"/>
      <c r="M9" s="441"/>
      <c r="N9" s="441"/>
      <c r="O9" s="441"/>
      <c r="P9" s="441"/>
      <c r="Q9" s="441"/>
      <c r="R9" s="442"/>
      <c r="S9" s="442"/>
      <c r="T9" s="442"/>
      <c r="U9" s="442"/>
      <c r="V9" s="443"/>
    </row>
    <row r="10" spans="1:28" ht="15.75" x14ac:dyDescent="0.25">
      <c r="A10" s="611" t="s">
        <v>1431</v>
      </c>
      <c r="B10" s="611" t="s">
        <v>1430</v>
      </c>
      <c r="C10" s="323"/>
      <c r="D10" s="323"/>
      <c r="E10" s="323"/>
      <c r="F10" s="323"/>
      <c r="G10" s="323"/>
      <c r="H10" s="352"/>
      <c r="I10" s="353"/>
      <c r="J10" s="352"/>
      <c r="K10" s="353"/>
      <c r="L10" s="352"/>
      <c r="M10" s="353"/>
      <c r="N10" s="352"/>
      <c r="O10" s="353"/>
      <c r="P10" s="399">
        <f t="shared" ref="P10:Q10" si="0">H10+J10+L10+N10</f>
        <v>0</v>
      </c>
      <c r="Q10" s="397">
        <f t="shared" si="0"/>
        <v>0</v>
      </c>
      <c r="R10" s="323"/>
      <c r="S10" s="323"/>
      <c r="T10" s="323"/>
      <c r="U10" s="323"/>
      <c r="V10" s="323"/>
    </row>
    <row r="11" spans="1:28" s="362" customFormat="1" ht="15.75" x14ac:dyDescent="0.25">
      <c r="A11" s="611"/>
      <c r="B11" s="611"/>
      <c r="C11" s="323"/>
      <c r="D11" s="323"/>
      <c r="E11" s="323"/>
      <c r="F11" s="323"/>
      <c r="G11" s="323"/>
      <c r="H11" s="352"/>
      <c r="I11" s="353"/>
      <c r="J11" s="352"/>
      <c r="K11" s="353"/>
      <c r="L11" s="352"/>
      <c r="M11" s="353"/>
      <c r="N11" s="352"/>
      <c r="O11" s="353"/>
      <c r="P11" s="399">
        <f t="shared" ref="P11:P28" si="1">H11+J11+L11+N11</f>
        <v>0</v>
      </c>
      <c r="Q11" s="397">
        <f t="shared" ref="Q11:Q28" si="2">I11+K11+M11+O11</f>
        <v>0</v>
      </c>
      <c r="R11" s="323"/>
      <c r="S11" s="323"/>
      <c r="T11" s="323"/>
      <c r="U11" s="323"/>
      <c r="V11" s="323"/>
    </row>
    <row r="12" spans="1:28" s="362" customFormat="1" ht="15.75" x14ac:dyDescent="0.25">
      <c r="A12" s="611"/>
      <c r="B12" s="611"/>
      <c r="C12" s="323"/>
      <c r="D12" s="323"/>
      <c r="E12" s="323"/>
      <c r="F12" s="323"/>
      <c r="G12" s="323"/>
      <c r="H12" s="352"/>
      <c r="I12" s="353"/>
      <c r="J12" s="352"/>
      <c r="K12" s="353"/>
      <c r="L12" s="352"/>
      <c r="M12" s="353"/>
      <c r="N12" s="352"/>
      <c r="O12" s="353"/>
      <c r="P12" s="399">
        <f t="shared" si="1"/>
        <v>0</v>
      </c>
      <c r="Q12" s="397">
        <f t="shared" si="2"/>
        <v>0</v>
      </c>
      <c r="R12" s="323"/>
      <c r="S12" s="323"/>
      <c r="T12" s="323"/>
      <c r="U12" s="323"/>
      <c r="V12" s="323"/>
    </row>
    <row r="13" spans="1:28" s="362" customFormat="1" ht="15.75" x14ac:dyDescent="0.25">
      <c r="A13" s="611"/>
      <c r="B13" s="611"/>
      <c r="C13" s="323"/>
      <c r="D13" s="323"/>
      <c r="E13" s="323"/>
      <c r="F13" s="323"/>
      <c r="G13" s="323"/>
      <c r="H13" s="352"/>
      <c r="I13" s="353"/>
      <c r="J13" s="352"/>
      <c r="K13" s="353"/>
      <c r="L13" s="352"/>
      <c r="M13" s="353"/>
      <c r="N13" s="352"/>
      <c r="O13" s="353"/>
      <c r="P13" s="399">
        <f t="shared" si="1"/>
        <v>0</v>
      </c>
      <c r="Q13" s="397">
        <f t="shared" si="2"/>
        <v>0</v>
      </c>
      <c r="R13" s="323"/>
      <c r="S13" s="323"/>
      <c r="T13" s="323"/>
      <c r="U13" s="323"/>
      <c r="V13" s="323"/>
    </row>
    <row r="14" spans="1:28" s="362" customFormat="1" ht="15.75" x14ac:dyDescent="0.25">
      <c r="A14" s="611"/>
      <c r="B14" s="611"/>
      <c r="C14" s="323"/>
      <c r="D14" s="323"/>
      <c r="E14" s="323"/>
      <c r="F14" s="323"/>
      <c r="G14" s="323"/>
      <c r="H14" s="352"/>
      <c r="I14" s="353"/>
      <c r="J14" s="352"/>
      <c r="K14" s="353"/>
      <c r="L14" s="352"/>
      <c r="M14" s="353"/>
      <c r="N14" s="352"/>
      <c r="O14" s="353"/>
      <c r="P14" s="399">
        <f t="shared" si="1"/>
        <v>0</v>
      </c>
      <c r="Q14" s="397">
        <f t="shared" si="2"/>
        <v>0</v>
      </c>
      <c r="R14" s="323"/>
      <c r="S14" s="323"/>
      <c r="T14" s="323"/>
      <c r="U14" s="323"/>
      <c r="V14" s="323"/>
    </row>
    <row r="15" spans="1:28" s="362" customFormat="1" ht="15.75" x14ac:dyDescent="0.25">
      <c r="A15" s="611"/>
      <c r="B15" s="611"/>
      <c r="C15" s="323"/>
      <c r="D15" s="323"/>
      <c r="E15" s="323"/>
      <c r="F15" s="323"/>
      <c r="G15" s="323"/>
      <c r="H15" s="352"/>
      <c r="I15" s="353"/>
      <c r="J15" s="352"/>
      <c r="K15" s="353"/>
      <c r="L15" s="352"/>
      <c r="M15" s="353"/>
      <c r="N15" s="352"/>
      <c r="O15" s="353"/>
      <c r="P15" s="399">
        <f t="shared" si="1"/>
        <v>0</v>
      </c>
      <c r="Q15" s="397">
        <f t="shared" si="2"/>
        <v>0</v>
      </c>
      <c r="R15" s="323"/>
      <c r="S15" s="323"/>
      <c r="T15" s="323"/>
      <c r="U15" s="323"/>
      <c r="V15" s="323"/>
    </row>
    <row r="16" spans="1:28" ht="15.75" x14ac:dyDescent="0.25">
      <c r="A16" s="611"/>
      <c r="B16" s="611"/>
      <c r="C16" s="323"/>
      <c r="D16" s="323"/>
      <c r="E16" s="323"/>
      <c r="F16" s="323"/>
      <c r="G16" s="323"/>
      <c r="H16" s="352"/>
      <c r="I16" s="353"/>
      <c r="J16" s="352"/>
      <c r="K16" s="353"/>
      <c r="L16" s="352"/>
      <c r="M16" s="353"/>
      <c r="N16" s="352"/>
      <c r="O16" s="353"/>
      <c r="P16" s="399">
        <f t="shared" si="1"/>
        <v>0</v>
      </c>
      <c r="Q16" s="397">
        <f t="shared" si="2"/>
        <v>0</v>
      </c>
      <c r="R16" s="323"/>
      <c r="S16" s="323"/>
      <c r="T16" s="323"/>
      <c r="U16" s="323"/>
      <c r="V16" s="323"/>
    </row>
    <row r="17" spans="1:22" s="362" customFormat="1" ht="15.75" x14ac:dyDescent="0.25">
      <c r="A17" s="570" t="s">
        <v>1433</v>
      </c>
      <c r="B17" s="570" t="s">
        <v>116</v>
      </c>
      <c r="C17" s="323"/>
      <c r="D17" s="323"/>
      <c r="E17" s="323"/>
      <c r="F17" s="323"/>
      <c r="G17" s="323"/>
      <c r="H17" s="352"/>
      <c r="I17" s="353"/>
      <c r="J17" s="352"/>
      <c r="K17" s="353"/>
      <c r="L17" s="352"/>
      <c r="M17" s="353"/>
      <c r="N17" s="352"/>
      <c r="O17" s="353"/>
      <c r="P17" s="399">
        <f t="shared" si="1"/>
        <v>0</v>
      </c>
      <c r="Q17" s="397">
        <f t="shared" si="2"/>
        <v>0</v>
      </c>
      <c r="R17" s="323"/>
      <c r="S17" s="323"/>
      <c r="T17" s="323"/>
      <c r="U17" s="323"/>
      <c r="V17" s="323"/>
    </row>
    <row r="18" spans="1:22" s="362" customFormat="1" ht="15.75" x14ac:dyDescent="0.25">
      <c r="A18" s="571"/>
      <c r="B18" s="571"/>
      <c r="C18" s="323"/>
      <c r="D18" s="323"/>
      <c r="E18" s="323"/>
      <c r="F18" s="323"/>
      <c r="G18" s="323"/>
      <c r="H18" s="352"/>
      <c r="I18" s="353"/>
      <c r="J18" s="352"/>
      <c r="K18" s="353"/>
      <c r="L18" s="352"/>
      <c r="M18" s="353"/>
      <c r="N18" s="352"/>
      <c r="O18" s="353"/>
      <c r="P18" s="399">
        <f t="shared" si="1"/>
        <v>0</v>
      </c>
      <c r="Q18" s="397">
        <f t="shared" si="2"/>
        <v>0</v>
      </c>
      <c r="R18" s="323"/>
      <c r="S18" s="323"/>
      <c r="T18" s="323"/>
      <c r="U18" s="323"/>
      <c r="V18" s="323"/>
    </row>
    <row r="19" spans="1:22" s="362" customFormat="1" ht="15.75" x14ac:dyDescent="0.25">
      <c r="A19" s="571"/>
      <c r="B19" s="571"/>
      <c r="C19" s="323"/>
      <c r="D19" s="323"/>
      <c r="E19" s="323"/>
      <c r="F19" s="323"/>
      <c r="G19" s="323"/>
      <c r="H19" s="352"/>
      <c r="I19" s="353"/>
      <c r="J19" s="352"/>
      <c r="K19" s="353"/>
      <c r="L19" s="352"/>
      <c r="M19" s="353"/>
      <c r="N19" s="352"/>
      <c r="O19" s="353"/>
      <c r="P19" s="399">
        <f t="shared" si="1"/>
        <v>0</v>
      </c>
      <c r="Q19" s="397">
        <f t="shared" si="2"/>
        <v>0</v>
      </c>
      <c r="R19" s="323"/>
      <c r="S19" s="323"/>
      <c r="T19" s="323"/>
      <c r="U19" s="323"/>
      <c r="V19" s="323"/>
    </row>
    <row r="20" spans="1:22" s="362" customFormat="1" ht="15.75" x14ac:dyDescent="0.25">
      <c r="A20" s="571"/>
      <c r="B20" s="571"/>
      <c r="C20" s="323"/>
      <c r="D20" s="323"/>
      <c r="E20" s="323"/>
      <c r="F20" s="323"/>
      <c r="G20" s="323"/>
      <c r="H20" s="352"/>
      <c r="I20" s="353"/>
      <c r="J20" s="352"/>
      <c r="K20" s="353"/>
      <c r="L20" s="352"/>
      <c r="M20" s="353"/>
      <c r="N20" s="352"/>
      <c r="O20" s="353"/>
      <c r="P20" s="399">
        <f t="shared" si="1"/>
        <v>0</v>
      </c>
      <c r="Q20" s="397">
        <f t="shared" si="2"/>
        <v>0</v>
      </c>
      <c r="R20" s="323"/>
      <c r="S20" s="323"/>
      <c r="T20" s="323"/>
      <c r="U20" s="323"/>
      <c r="V20" s="323"/>
    </row>
    <row r="21" spans="1:22" s="362" customFormat="1" ht="15.75" x14ac:dyDescent="0.25">
      <c r="A21" s="571"/>
      <c r="B21" s="571"/>
      <c r="C21" s="323"/>
      <c r="D21" s="323"/>
      <c r="E21" s="323"/>
      <c r="F21" s="323"/>
      <c r="G21" s="323"/>
      <c r="H21" s="352"/>
      <c r="I21" s="353"/>
      <c r="J21" s="352"/>
      <c r="K21" s="353"/>
      <c r="L21" s="352"/>
      <c r="M21" s="353"/>
      <c r="N21" s="352"/>
      <c r="O21" s="353"/>
      <c r="P21" s="399">
        <f t="shared" si="1"/>
        <v>0</v>
      </c>
      <c r="Q21" s="397">
        <f t="shared" si="2"/>
        <v>0</v>
      </c>
      <c r="R21" s="323"/>
      <c r="S21" s="323"/>
      <c r="T21" s="323"/>
      <c r="U21" s="323"/>
      <c r="V21" s="323"/>
    </row>
    <row r="22" spans="1:22" s="362" customFormat="1" ht="15.75" x14ac:dyDescent="0.25">
      <c r="A22" s="572"/>
      <c r="B22" s="572"/>
      <c r="C22" s="323"/>
      <c r="D22" s="323"/>
      <c r="E22" s="323"/>
      <c r="F22" s="323"/>
      <c r="G22" s="323"/>
      <c r="H22" s="352"/>
      <c r="I22" s="353"/>
      <c r="J22" s="352"/>
      <c r="K22" s="353"/>
      <c r="L22" s="352"/>
      <c r="M22" s="353"/>
      <c r="N22" s="352"/>
      <c r="O22" s="353"/>
      <c r="P22" s="399">
        <f t="shared" si="1"/>
        <v>0</v>
      </c>
      <c r="Q22" s="397">
        <f t="shared" si="2"/>
        <v>0</v>
      </c>
      <c r="R22" s="323"/>
      <c r="S22" s="323"/>
      <c r="T22" s="323"/>
      <c r="U22" s="323"/>
      <c r="V22" s="323"/>
    </row>
    <row r="23" spans="1:22" s="362" customFormat="1" ht="15.75" x14ac:dyDescent="0.25">
      <c r="A23" s="611" t="s">
        <v>1434</v>
      </c>
      <c r="B23" s="570"/>
      <c r="C23" s="323"/>
      <c r="D23" s="323"/>
      <c r="E23" s="323"/>
      <c r="F23" s="323"/>
      <c r="G23" s="323"/>
      <c r="H23" s="352"/>
      <c r="I23" s="353"/>
      <c r="J23" s="352"/>
      <c r="K23" s="353"/>
      <c r="L23" s="352"/>
      <c r="M23" s="353"/>
      <c r="N23" s="352"/>
      <c r="O23" s="353"/>
      <c r="P23" s="399">
        <f t="shared" si="1"/>
        <v>0</v>
      </c>
      <c r="Q23" s="397">
        <f t="shared" si="2"/>
        <v>0</v>
      </c>
      <c r="R23" s="323"/>
      <c r="S23" s="323"/>
      <c r="T23" s="323"/>
      <c r="U23" s="323"/>
      <c r="V23" s="323"/>
    </row>
    <row r="24" spans="1:22" s="362" customFormat="1" ht="15.75" x14ac:dyDescent="0.25">
      <c r="A24" s="611"/>
      <c r="B24" s="571"/>
      <c r="C24" s="323"/>
      <c r="D24" s="323"/>
      <c r="E24" s="323"/>
      <c r="F24" s="323"/>
      <c r="G24" s="323"/>
      <c r="H24" s="352"/>
      <c r="I24" s="353"/>
      <c r="J24" s="352"/>
      <c r="K24" s="353"/>
      <c r="L24" s="352"/>
      <c r="M24" s="353"/>
      <c r="N24" s="352"/>
      <c r="O24" s="353"/>
      <c r="P24" s="399">
        <f t="shared" si="1"/>
        <v>0</v>
      </c>
      <c r="Q24" s="397">
        <f t="shared" si="2"/>
        <v>0</v>
      </c>
      <c r="R24" s="323"/>
      <c r="S24" s="323"/>
      <c r="T24" s="323"/>
      <c r="U24" s="323"/>
      <c r="V24" s="323"/>
    </row>
    <row r="25" spans="1:22" s="362" customFormat="1" ht="15.75" x14ac:dyDescent="0.25">
      <c r="A25" s="611"/>
      <c r="B25" s="571"/>
      <c r="C25" s="323"/>
      <c r="D25" s="323"/>
      <c r="E25" s="323"/>
      <c r="F25" s="323"/>
      <c r="G25" s="323"/>
      <c r="H25" s="352"/>
      <c r="I25" s="353"/>
      <c r="J25" s="352"/>
      <c r="K25" s="353"/>
      <c r="L25" s="352"/>
      <c r="M25" s="353"/>
      <c r="N25" s="352"/>
      <c r="O25" s="353"/>
      <c r="P25" s="399">
        <f t="shared" si="1"/>
        <v>0</v>
      </c>
      <c r="Q25" s="397">
        <f t="shared" si="2"/>
        <v>0</v>
      </c>
      <c r="R25" s="323"/>
      <c r="S25" s="323"/>
      <c r="T25" s="323"/>
      <c r="U25" s="323"/>
      <c r="V25" s="323"/>
    </row>
    <row r="26" spans="1:22" s="362" customFormat="1" ht="15.75" x14ac:dyDescent="0.25">
      <c r="A26" s="611"/>
      <c r="B26" s="571"/>
      <c r="C26" s="323"/>
      <c r="D26" s="323"/>
      <c r="E26" s="323"/>
      <c r="F26" s="323"/>
      <c r="G26" s="323"/>
      <c r="H26" s="352"/>
      <c r="I26" s="353"/>
      <c r="J26" s="352"/>
      <c r="K26" s="353"/>
      <c r="L26" s="352"/>
      <c r="M26" s="353"/>
      <c r="N26" s="352"/>
      <c r="O26" s="353"/>
      <c r="P26" s="399">
        <f t="shared" si="1"/>
        <v>0</v>
      </c>
      <c r="Q26" s="397">
        <f t="shared" si="2"/>
        <v>0</v>
      </c>
      <c r="R26" s="323"/>
      <c r="S26" s="323"/>
      <c r="T26" s="323"/>
      <c r="U26" s="323"/>
      <c r="V26" s="323"/>
    </row>
    <row r="27" spans="1:22" s="362" customFormat="1" ht="15.75" x14ac:dyDescent="0.25">
      <c r="A27" s="611"/>
      <c r="B27" s="571"/>
      <c r="C27" s="323"/>
      <c r="D27" s="323"/>
      <c r="E27" s="323"/>
      <c r="F27" s="323"/>
      <c r="G27" s="323"/>
      <c r="H27" s="352"/>
      <c r="I27" s="353"/>
      <c r="J27" s="352"/>
      <c r="K27" s="353"/>
      <c r="L27" s="352"/>
      <c r="M27" s="353"/>
      <c r="N27" s="352"/>
      <c r="O27" s="353"/>
      <c r="P27" s="399">
        <f t="shared" si="1"/>
        <v>0</v>
      </c>
      <c r="Q27" s="397">
        <f t="shared" si="2"/>
        <v>0</v>
      </c>
      <c r="R27" s="323"/>
      <c r="S27" s="323"/>
      <c r="T27" s="323"/>
      <c r="U27" s="323"/>
      <c r="V27" s="323"/>
    </row>
    <row r="28" spans="1:22" ht="15.75" x14ac:dyDescent="0.25">
      <c r="A28" s="611"/>
      <c r="B28" s="572"/>
      <c r="C28" s="323"/>
      <c r="D28" s="323"/>
      <c r="E28" s="323"/>
      <c r="F28" s="323"/>
      <c r="G28" s="323"/>
      <c r="H28" s="323"/>
      <c r="I28" s="353"/>
      <c r="J28" s="323"/>
      <c r="K28" s="353"/>
      <c r="L28" s="323"/>
      <c r="M28" s="353"/>
      <c r="N28" s="323"/>
      <c r="O28" s="353"/>
      <c r="P28" s="399">
        <f t="shared" si="1"/>
        <v>0</v>
      </c>
      <c r="Q28" s="397">
        <f t="shared" si="2"/>
        <v>0</v>
      </c>
      <c r="R28" s="323"/>
      <c r="S28" s="71"/>
      <c r="T28" s="323"/>
      <c r="U28" s="323"/>
      <c r="V28" s="323"/>
    </row>
    <row r="29" spans="1:22" ht="15.75" x14ac:dyDescent="0.25">
      <c r="A29" s="292"/>
      <c r="B29" s="293"/>
      <c r="C29" s="293"/>
      <c r="D29" s="293"/>
      <c r="E29" s="292" t="s">
        <v>1432</v>
      </c>
      <c r="F29" s="293"/>
      <c r="G29" s="294"/>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0"/>
    </row>
    <row r="33" spans="3:3" x14ac:dyDescent="0.25">
      <c r="C33" s="460"/>
    </row>
    <row r="34" spans="3:3" x14ac:dyDescent="0.25">
      <c r="C34" s="460"/>
    </row>
    <row r="35" spans="3:3" x14ac:dyDescent="0.25">
      <c r="C35" s="460"/>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48" activePane="bottomLeft" state="frozen"/>
      <selection activeCell="K7" sqref="K7"/>
      <selection pane="bottomLeft" activeCell="C32" sqref="C32"/>
    </sheetView>
  </sheetViews>
  <sheetFormatPr baseColWidth="10" defaultRowHeight="15" x14ac:dyDescent="0.25"/>
  <cols>
    <col min="1" max="1" width="35.7109375" style="362" customWidth="1"/>
    <col min="2" max="2" width="35.85546875" style="362" customWidth="1"/>
    <col min="3" max="3" width="27.42578125" style="362" customWidth="1"/>
    <col min="4" max="4" width="27.42578125" style="460" customWidth="1"/>
    <col min="5" max="7" width="27.42578125" style="362" customWidth="1"/>
    <col min="8" max="8" width="15.28515625" style="362" customWidth="1"/>
    <col min="9" max="9" width="11.42578125" style="233"/>
    <col min="10" max="10" width="15.28515625" style="362" customWidth="1"/>
    <col min="11" max="11" width="18.85546875" style="233" customWidth="1"/>
    <col min="12" max="12" width="11.42578125" style="362"/>
    <col min="13" max="13" width="11.42578125" style="233"/>
    <col min="14" max="14" width="11.42578125" style="362"/>
    <col min="15" max="15" width="11.42578125" style="233"/>
    <col min="16" max="16" width="15.28515625" style="362" customWidth="1"/>
    <col min="17" max="17" width="18.28515625" style="233" customWidth="1"/>
    <col min="18" max="20" width="14.140625" style="362" customWidth="1"/>
    <col min="21" max="21" width="17" style="362" customWidth="1"/>
    <col min="22" max="16384" width="11.42578125" style="362"/>
  </cols>
  <sheetData>
    <row r="1" spans="1:42" ht="24.75" customHeight="1" x14ac:dyDescent="0.25">
      <c r="A1" s="405"/>
      <c r="B1" s="405"/>
      <c r="C1" s="405"/>
      <c r="D1" s="405"/>
      <c r="E1" s="405"/>
      <c r="F1" s="612" t="s">
        <v>1479</v>
      </c>
      <c r="G1" s="612"/>
      <c r="H1" s="612"/>
      <c r="I1" s="612"/>
      <c r="J1" s="612"/>
      <c r="K1" s="612"/>
      <c r="L1" s="612"/>
      <c r="M1" s="612"/>
      <c r="N1" s="406"/>
      <c r="O1" s="460" t="s">
        <v>1656</v>
      </c>
      <c r="P1" s="460" t="s">
        <v>1657</v>
      </c>
      <c r="Q1" s="460" t="s">
        <v>1658</v>
      </c>
      <c r="R1" s="460" t="s">
        <v>1659</v>
      </c>
      <c r="S1" s="460" t="s">
        <v>1660</v>
      </c>
      <c r="T1" s="460" t="s">
        <v>1661</v>
      </c>
      <c r="U1" s="460" t="s">
        <v>1662</v>
      </c>
      <c r="V1" s="460" t="s">
        <v>1663</v>
      </c>
      <c r="W1" s="460" t="s">
        <v>1664</v>
      </c>
      <c r="X1" s="460" t="s">
        <v>1665</v>
      </c>
      <c r="Y1" s="460" t="s">
        <v>1666</v>
      </c>
      <c r="Z1" s="460" t="s">
        <v>1667</v>
      </c>
      <c r="AA1" s="460" t="s">
        <v>1668</v>
      </c>
      <c r="AB1" s="460" t="s">
        <v>1669</v>
      </c>
      <c r="AC1" s="460" t="s">
        <v>1670</v>
      </c>
      <c r="AD1" s="460" t="s">
        <v>1671</v>
      </c>
      <c r="AE1" s="460" t="s">
        <v>1672</v>
      </c>
      <c r="AF1" s="405"/>
      <c r="AG1" s="405"/>
      <c r="AH1" s="405"/>
      <c r="AI1" s="405"/>
      <c r="AJ1" s="405"/>
      <c r="AK1" s="405"/>
      <c r="AL1" s="405"/>
      <c r="AM1" s="405"/>
      <c r="AN1" s="405"/>
      <c r="AO1" s="405"/>
      <c r="AP1" s="405"/>
    </row>
    <row r="2" spans="1:42" ht="18.75" x14ac:dyDescent="0.25">
      <c r="A2" s="404" t="s">
        <v>1354</v>
      </c>
      <c r="B2" s="405"/>
      <c r="C2" s="405"/>
      <c r="D2" s="405"/>
      <c r="E2" s="405"/>
      <c r="F2" s="405"/>
      <c r="G2" s="405"/>
      <c r="H2" s="406"/>
      <c r="I2" s="407"/>
      <c r="J2" s="406"/>
      <c r="K2" s="406"/>
      <c r="L2" s="406"/>
      <c r="M2" s="406"/>
      <c r="N2" s="406"/>
      <c r="O2" s="406"/>
      <c r="P2" s="406"/>
      <c r="Q2" s="406"/>
      <c r="R2" s="406"/>
      <c r="S2" s="406"/>
      <c r="T2" s="406"/>
      <c r="U2" s="406"/>
      <c r="V2" s="406"/>
      <c r="W2" s="406"/>
      <c r="X2" s="406"/>
      <c r="Y2" s="406"/>
      <c r="Z2" s="406"/>
      <c r="AA2" s="406"/>
      <c r="AB2" s="405"/>
      <c r="AC2" s="405"/>
      <c r="AD2" s="405"/>
      <c r="AE2" s="405"/>
      <c r="AF2" s="405"/>
      <c r="AG2" s="405"/>
      <c r="AH2" s="405"/>
      <c r="AI2" s="405"/>
      <c r="AJ2" s="405"/>
      <c r="AK2" s="405"/>
      <c r="AL2" s="405"/>
      <c r="AM2" s="405"/>
      <c r="AN2" s="405"/>
      <c r="AO2" s="405"/>
      <c r="AP2" s="405"/>
    </row>
    <row r="3" spans="1:42" ht="18.75" x14ac:dyDescent="0.25">
      <c r="A3" s="404" t="s">
        <v>1485</v>
      </c>
      <c r="B3" s="405"/>
      <c r="C3" s="405"/>
      <c r="D3" s="405"/>
      <c r="E3" s="405"/>
      <c r="F3" s="405"/>
      <c r="G3" s="405"/>
      <c r="H3" s="406"/>
      <c r="I3" s="407"/>
      <c r="J3" s="406"/>
      <c r="K3" s="406"/>
      <c r="L3" s="406"/>
      <c r="M3" s="406"/>
      <c r="N3" s="406"/>
      <c r="O3" s="406"/>
      <c r="P3" s="406"/>
      <c r="Q3" s="406"/>
      <c r="R3" s="406"/>
      <c r="S3" s="406"/>
      <c r="T3" s="406"/>
      <c r="U3" s="406"/>
      <c r="V3" s="406"/>
      <c r="W3" s="406"/>
      <c r="X3" s="406"/>
      <c r="Y3" s="406"/>
      <c r="Z3" s="406"/>
      <c r="AA3" s="406"/>
      <c r="AB3" s="405"/>
      <c r="AC3" s="405"/>
      <c r="AD3" s="405"/>
      <c r="AE3" s="405"/>
      <c r="AF3" s="405"/>
      <c r="AG3" s="405"/>
      <c r="AH3" s="405"/>
      <c r="AI3" s="405"/>
      <c r="AJ3" s="405"/>
      <c r="AK3" s="405"/>
      <c r="AL3" s="405"/>
      <c r="AM3" s="405"/>
      <c r="AN3" s="405"/>
      <c r="AO3" s="405"/>
      <c r="AP3" s="405"/>
    </row>
    <row r="4" spans="1:42" s="405" customFormat="1" ht="18.75" x14ac:dyDescent="0.25">
      <c r="A4" s="404" t="s">
        <v>1496</v>
      </c>
      <c r="H4" s="406"/>
      <c r="I4" s="407"/>
      <c r="J4" s="406"/>
      <c r="K4" s="406"/>
      <c r="L4" s="406"/>
      <c r="M4" s="406"/>
      <c r="N4" s="406"/>
      <c r="O4" s="406"/>
      <c r="P4" s="406"/>
      <c r="Q4" s="406"/>
      <c r="R4" s="406"/>
      <c r="S4" s="406"/>
      <c r="T4" s="406"/>
      <c r="U4" s="406"/>
      <c r="V4" s="406"/>
      <c r="W4" s="406"/>
      <c r="X4" s="406"/>
      <c r="Y4" s="406"/>
      <c r="Z4" s="406"/>
      <c r="AA4" s="406"/>
    </row>
    <row r="5" spans="1:42" s="405" customFormat="1" ht="18.75" customHeight="1" x14ac:dyDescent="0.25">
      <c r="A5" s="408" t="s">
        <v>1486</v>
      </c>
      <c r="B5" s="409"/>
      <c r="C5" s="409"/>
      <c r="D5" s="409"/>
      <c r="E5" s="409"/>
      <c r="F5" s="409"/>
      <c r="G5" s="409"/>
      <c r="H5" s="409"/>
      <c r="I5" s="409"/>
      <c r="J5" s="409"/>
      <c r="K5" s="409"/>
      <c r="L5" s="409"/>
      <c r="M5" s="409"/>
      <c r="N5" s="409"/>
      <c r="O5" s="409"/>
      <c r="P5" s="409"/>
      <c r="Q5" s="409"/>
      <c r="R5" s="409"/>
      <c r="S5" s="409"/>
      <c r="T5" s="409"/>
      <c r="U5" s="409"/>
    </row>
    <row r="6" spans="1:42" ht="15" customHeight="1" x14ac:dyDescent="0.25">
      <c r="A6" s="558" t="s">
        <v>96</v>
      </c>
      <c r="B6" s="557" t="s">
        <v>110</v>
      </c>
      <c r="C6" s="560" t="s">
        <v>1537</v>
      </c>
      <c r="D6" s="560" t="s">
        <v>1538</v>
      </c>
      <c r="E6" s="560" t="s">
        <v>86</v>
      </c>
      <c r="F6" s="560" t="s">
        <v>391</v>
      </c>
      <c r="G6" s="560" t="s">
        <v>87</v>
      </c>
      <c r="H6" s="563" t="s">
        <v>99</v>
      </c>
      <c r="I6" s="569"/>
      <c r="J6" s="569"/>
      <c r="K6" s="569"/>
      <c r="L6" s="569"/>
      <c r="M6" s="569"/>
      <c r="N6" s="569"/>
      <c r="O6" s="564"/>
      <c r="P6" s="565" t="s">
        <v>100</v>
      </c>
      <c r="Q6" s="566"/>
      <c r="R6" s="557" t="s">
        <v>102</v>
      </c>
      <c r="S6" s="557" t="s">
        <v>109</v>
      </c>
      <c r="T6" s="557" t="s">
        <v>108</v>
      </c>
      <c r="U6" s="554" t="s">
        <v>88</v>
      </c>
    </row>
    <row r="7" spans="1:42" ht="15" customHeight="1" x14ac:dyDescent="0.25">
      <c r="A7" s="558"/>
      <c r="B7" s="558"/>
      <c r="C7" s="561"/>
      <c r="D7" s="561"/>
      <c r="E7" s="561"/>
      <c r="F7" s="561"/>
      <c r="G7" s="561"/>
      <c r="H7" s="563" t="s">
        <v>103</v>
      </c>
      <c r="I7" s="564"/>
      <c r="J7" s="563" t="s">
        <v>104</v>
      </c>
      <c r="K7" s="564"/>
      <c r="L7" s="563" t="s">
        <v>105</v>
      </c>
      <c r="M7" s="564"/>
      <c r="N7" s="563" t="s">
        <v>106</v>
      </c>
      <c r="O7" s="564"/>
      <c r="P7" s="567"/>
      <c r="Q7" s="568"/>
      <c r="R7" s="558"/>
      <c r="S7" s="558"/>
      <c r="T7" s="558"/>
      <c r="U7" s="555"/>
    </row>
    <row r="8" spans="1:42" ht="25.5" x14ac:dyDescent="0.25">
      <c r="A8" s="559"/>
      <c r="B8" s="559"/>
      <c r="C8" s="562"/>
      <c r="D8" s="562"/>
      <c r="E8" s="562"/>
      <c r="F8" s="562"/>
      <c r="G8" s="562"/>
      <c r="H8" s="436" t="s">
        <v>107</v>
      </c>
      <c r="I8" s="436" t="s">
        <v>12</v>
      </c>
      <c r="J8" s="436" t="s">
        <v>107</v>
      </c>
      <c r="K8" s="436" t="s">
        <v>12</v>
      </c>
      <c r="L8" s="436" t="s">
        <v>107</v>
      </c>
      <c r="M8" s="436" t="s">
        <v>12</v>
      </c>
      <c r="N8" s="436" t="s">
        <v>107</v>
      </c>
      <c r="O8" s="436" t="s">
        <v>12</v>
      </c>
      <c r="P8" s="436" t="s">
        <v>107</v>
      </c>
      <c r="Q8" s="436" t="s">
        <v>12</v>
      </c>
      <c r="R8" s="559"/>
      <c r="S8" s="559"/>
      <c r="T8" s="559"/>
      <c r="U8" s="556"/>
    </row>
    <row r="9" spans="1:42" ht="15.75" x14ac:dyDescent="0.25">
      <c r="A9" s="437"/>
      <c r="B9" s="438"/>
      <c r="C9" s="439"/>
      <c r="D9" s="439"/>
      <c r="E9" s="439"/>
      <c r="F9" s="440"/>
      <c r="G9" s="439"/>
      <c r="H9" s="441"/>
      <c r="I9" s="441"/>
      <c r="J9" s="441"/>
      <c r="K9" s="441"/>
      <c r="L9" s="441"/>
      <c r="M9" s="441"/>
      <c r="N9" s="441"/>
      <c r="O9" s="441"/>
      <c r="P9" s="441"/>
      <c r="Q9" s="441"/>
      <c r="R9" s="442"/>
      <c r="S9" s="442"/>
      <c r="T9" s="442"/>
      <c r="U9" s="443"/>
    </row>
    <row r="10" spans="1:42" ht="15.75" customHeight="1" x14ac:dyDescent="0.25">
      <c r="A10" s="570" t="s">
        <v>1487</v>
      </c>
      <c r="B10" s="570" t="s">
        <v>1488</v>
      </c>
      <c r="C10" s="323"/>
      <c r="D10" s="323"/>
      <c r="E10" s="323"/>
      <c r="F10" s="323"/>
      <c r="G10" s="323"/>
      <c r="H10" s="352"/>
      <c r="I10" s="353"/>
      <c r="J10" s="352"/>
      <c r="K10" s="353"/>
      <c r="L10" s="352"/>
      <c r="M10" s="353"/>
      <c r="N10" s="352"/>
      <c r="O10" s="353"/>
      <c r="P10" s="399">
        <f t="shared" ref="P10:Q62" si="0">H10+J10+L10+N10</f>
        <v>0</v>
      </c>
      <c r="Q10" s="397">
        <f t="shared" si="0"/>
        <v>0</v>
      </c>
      <c r="R10" s="323"/>
      <c r="S10" s="323"/>
      <c r="T10" s="323"/>
      <c r="U10" s="323"/>
    </row>
    <row r="11" spans="1:42" ht="15.75" x14ac:dyDescent="0.25">
      <c r="A11" s="571"/>
      <c r="B11" s="571"/>
      <c r="C11" s="323"/>
      <c r="D11" s="323"/>
      <c r="E11" s="323"/>
      <c r="F11" s="323"/>
      <c r="G11" s="323"/>
      <c r="H11" s="352"/>
      <c r="I11" s="353"/>
      <c r="J11" s="352"/>
      <c r="K11" s="353"/>
      <c r="L11" s="352"/>
      <c r="M11" s="353"/>
      <c r="N11" s="352"/>
      <c r="O11" s="353"/>
      <c r="P11" s="399">
        <f t="shared" si="0"/>
        <v>0</v>
      </c>
      <c r="Q11" s="397">
        <f t="shared" si="0"/>
        <v>0</v>
      </c>
      <c r="R11" s="323"/>
      <c r="S11" s="323"/>
      <c r="T11" s="323"/>
      <c r="U11" s="323"/>
    </row>
    <row r="12" spans="1:42" ht="15.75" x14ac:dyDescent="0.25">
      <c r="A12" s="571"/>
      <c r="B12" s="571"/>
      <c r="C12" s="323"/>
      <c r="D12" s="323"/>
      <c r="E12" s="323"/>
      <c r="F12" s="323"/>
      <c r="G12" s="323"/>
      <c r="H12" s="352"/>
      <c r="I12" s="353"/>
      <c r="J12" s="352"/>
      <c r="K12" s="353"/>
      <c r="L12" s="352"/>
      <c r="M12" s="353"/>
      <c r="N12" s="352"/>
      <c r="O12" s="353"/>
      <c r="P12" s="399">
        <f t="shared" si="0"/>
        <v>0</v>
      </c>
      <c r="Q12" s="397">
        <f t="shared" si="0"/>
        <v>0</v>
      </c>
      <c r="R12" s="323"/>
      <c r="S12" s="323"/>
      <c r="T12" s="323"/>
      <c r="U12" s="323"/>
    </row>
    <row r="13" spans="1:42" ht="15.75" x14ac:dyDescent="0.25">
      <c r="A13" s="571"/>
      <c r="B13" s="571"/>
      <c r="C13" s="323"/>
      <c r="D13" s="323"/>
      <c r="E13" s="323"/>
      <c r="F13" s="323"/>
      <c r="G13" s="323"/>
      <c r="H13" s="352"/>
      <c r="I13" s="353"/>
      <c r="J13" s="352"/>
      <c r="K13" s="353"/>
      <c r="L13" s="352"/>
      <c r="M13" s="353"/>
      <c r="N13" s="352"/>
      <c r="O13" s="353"/>
      <c r="P13" s="399">
        <f t="shared" ref="P13:P25" si="1">H13+J13+L13+N13</f>
        <v>0</v>
      </c>
      <c r="Q13" s="397">
        <f t="shared" ref="Q13:Q25" si="2">I13+K13+M13+O13</f>
        <v>0</v>
      </c>
      <c r="R13" s="323"/>
      <c r="S13" s="323"/>
      <c r="T13" s="323"/>
      <c r="U13" s="323"/>
    </row>
    <row r="14" spans="1:42" ht="15.75" x14ac:dyDescent="0.25">
      <c r="A14" s="571"/>
      <c r="B14" s="571"/>
      <c r="C14" s="323"/>
      <c r="D14" s="323"/>
      <c r="E14" s="323"/>
      <c r="F14" s="323"/>
      <c r="G14" s="323"/>
      <c r="H14" s="352"/>
      <c r="I14" s="353"/>
      <c r="J14" s="352"/>
      <c r="K14" s="353"/>
      <c r="L14" s="352"/>
      <c r="M14" s="353"/>
      <c r="N14" s="352"/>
      <c r="O14" s="353"/>
      <c r="P14" s="399">
        <f t="shared" si="1"/>
        <v>0</v>
      </c>
      <c r="Q14" s="397">
        <f t="shared" si="2"/>
        <v>0</v>
      </c>
      <c r="R14" s="323"/>
      <c r="S14" s="323"/>
      <c r="T14" s="323"/>
      <c r="U14" s="323"/>
    </row>
    <row r="15" spans="1:42" ht="15.75" x14ac:dyDescent="0.25">
      <c r="A15" s="571"/>
      <c r="B15" s="571"/>
      <c r="C15" s="323"/>
      <c r="D15" s="323"/>
      <c r="E15" s="323"/>
      <c r="F15" s="323"/>
      <c r="G15" s="323"/>
      <c r="H15" s="352"/>
      <c r="I15" s="353"/>
      <c r="J15" s="352"/>
      <c r="K15" s="353"/>
      <c r="L15" s="352"/>
      <c r="M15" s="353"/>
      <c r="N15" s="352"/>
      <c r="O15" s="353"/>
      <c r="P15" s="399">
        <f t="shared" si="1"/>
        <v>0</v>
      </c>
      <c r="Q15" s="397">
        <f t="shared" si="2"/>
        <v>0</v>
      </c>
      <c r="R15" s="323"/>
      <c r="S15" s="323"/>
      <c r="T15" s="323"/>
      <c r="U15" s="323"/>
    </row>
    <row r="16" spans="1:42" ht="15.75" x14ac:dyDescent="0.25">
      <c r="A16" s="571"/>
      <c r="B16" s="571"/>
      <c r="C16" s="323"/>
      <c r="D16" s="323"/>
      <c r="E16" s="323"/>
      <c r="F16" s="323"/>
      <c r="G16" s="323"/>
      <c r="H16" s="352"/>
      <c r="I16" s="353"/>
      <c r="J16" s="352"/>
      <c r="K16" s="353"/>
      <c r="L16" s="352"/>
      <c r="M16" s="353"/>
      <c r="N16" s="352"/>
      <c r="O16" s="353"/>
      <c r="P16" s="399">
        <f t="shared" si="1"/>
        <v>0</v>
      </c>
      <c r="Q16" s="397">
        <f t="shared" si="2"/>
        <v>0</v>
      </c>
      <c r="R16" s="323"/>
      <c r="S16" s="323"/>
      <c r="T16" s="323"/>
      <c r="U16" s="323"/>
    </row>
    <row r="17" spans="1:21" ht="15.75" x14ac:dyDescent="0.25">
      <c r="A17" s="571"/>
      <c r="B17" s="572"/>
      <c r="C17" s="323"/>
      <c r="D17" s="323"/>
      <c r="E17" s="323"/>
      <c r="F17" s="323"/>
      <c r="G17" s="323"/>
      <c r="H17" s="352"/>
      <c r="I17" s="353"/>
      <c r="J17" s="352"/>
      <c r="K17" s="353"/>
      <c r="L17" s="352"/>
      <c r="M17" s="353"/>
      <c r="N17" s="352"/>
      <c r="O17" s="353"/>
      <c r="P17" s="399">
        <f t="shared" si="1"/>
        <v>0</v>
      </c>
      <c r="Q17" s="397">
        <f t="shared" si="2"/>
        <v>0</v>
      </c>
      <c r="R17" s="323"/>
      <c r="S17" s="323"/>
      <c r="T17" s="323"/>
      <c r="U17" s="323"/>
    </row>
    <row r="18" spans="1:21" ht="15.75" x14ac:dyDescent="0.25">
      <c r="A18" s="571"/>
      <c r="B18" s="570" t="s">
        <v>1489</v>
      </c>
      <c r="C18" s="323"/>
      <c r="D18" s="323"/>
      <c r="E18" s="323"/>
      <c r="F18" s="323"/>
      <c r="G18" s="323"/>
      <c r="H18" s="352"/>
      <c r="I18" s="353"/>
      <c r="J18" s="352"/>
      <c r="K18" s="353"/>
      <c r="L18" s="352"/>
      <c r="M18" s="353"/>
      <c r="N18" s="352"/>
      <c r="O18" s="353"/>
      <c r="P18" s="399">
        <f t="shared" si="1"/>
        <v>0</v>
      </c>
      <c r="Q18" s="397">
        <f t="shared" si="2"/>
        <v>0</v>
      </c>
      <c r="R18" s="323"/>
      <c r="S18" s="323"/>
      <c r="T18" s="323"/>
      <c r="U18" s="323"/>
    </row>
    <row r="19" spans="1:21" ht="15.75" x14ac:dyDescent="0.25">
      <c r="A19" s="571"/>
      <c r="B19" s="571"/>
      <c r="C19" s="323"/>
      <c r="D19" s="323"/>
      <c r="E19" s="323"/>
      <c r="F19" s="323"/>
      <c r="G19" s="323"/>
      <c r="H19" s="352"/>
      <c r="I19" s="353"/>
      <c r="J19" s="352"/>
      <c r="K19" s="353"/>
      <c r="L19" s="352"/>
      <c r="M19" s="353"/>
      <c r="N19" s="352"/>
      <c r="O19" s="353"/>
      <c r="P19" s="399"/>
      <c r="Q19" s="397"/>
      <c r="R19" s="323"/>
      <c r="S19" s="323"/>
      <c r="T19" s="323"/>
      <c r="U19" s="323"/>
    </row>
    <row r="20" spans="1:21" ht="15.75" x14ac:dyDescent="0.25">
      <c r="A20" s="571"/>
      <c r="B20" s="571"/>
      <c r="C20" s="323"/>
      <c r="D20" s="323"/>
      <c r="E20" s="323"/>
      <c r="F20" s="323"/>
      <c r="G20" s="323"/>
      <c r="H20" s="352"/>
      <c r="I20" s="353"/>
      <c r="J20" s="352"/>
      <c r="K20" s="353"/>
      <c r="L20" s="352"/>
      <c r="M20" s="353"/>
      <c r="N20" s="352"/>
      <c r="O20" s="353"/>
      <c r="P20" s="399"/>
      <c r="Q20" s="397"/>
      <c r="R20" s="323"/>
      <c r="S20" s="323"/>
      <c r="T20" s="323"/>
      <c r="U20" s="323"/>
    </row>
    <row r="21" spans="1:21" ht="15.75" x14ac:dyDescent="0.25">
      <c r="A21" s="571"/>
      <c r="B21" s="571"/>
      <c r="C21" s="323"/>
      <c r="D21" s="323"/>
      <c r="E21" s="323"/>
      <c r="F21" s="323"/>
      <c r="G21" s="323"/>
      <c r="H21" s="352"/>
      <c r="I21" s="353"/>
      <c r="J21" s="352"/>
      <c r="K21" s="353"/>
      <c r="L21" s="352"/>
      <c r="M21" s="353"/>
      <c r="N21" s="352"/>
      <c r="O21" s="353"/>
      <c r="P21" s="399"/>
      <c r="Q21" s="397"/>
      <c r="R21" s="323"/>
      <c r="S21" s="323"/>
      <c r="T21" s="323"/>
      <c r="U21" s="323"/>
    </row>
    <row r="22" spans="1:21" ht="15.75" x14ac:dyDescent="0.25">
      <c r="A22" s="571"/>
      <c r="B22" s="571"/>
      <c r="C22" s="323"/>
      <c r="D22" s="323"/>
      <c r="E22" s="323"/>
      <c r="F22" s="323"/>
      <c r="G22" s="323"/>
      <c r="H22" s="352"/>
      <c r="I22" s="353"/>
      <c r="J22" s="352"/>
      <c r="K22" s="353"/>
      <c r="L22" s="352"/>
      <c r="M22" s="353"/>
      <c r="N22" s="352"/>
      <c r="O22" s="353"/>
      <c r="P22" s="399"/>
      <c r="Q22" s="397"/>
      <c r="R22" s="323"/>
      <c r="S22" s="323"/>
      <c r="T22" s="323"/>
      <c r="U22" s="323"/>
    </row>
    <row r="23" spans="1:21" ht="15.75" x14ac:dyDescent="0.25">
      <c r="A23" s="571"/>
      <c r="B23" s="571"/>
      <c r="C23" s="323"/>
      <c r="D23" s="323"/>
      <c r="E23" s="323"/>
      <c r="F23" s="323"/>
      <c r="G23" s="323"/>
      <c r="H23" s="352"/>
      <c r="I23" s="353"/>
      <c r="J23" s="352"/>
      <c r="K23" s="353"/>
      <c r="L23" s="352"/>
      <c r="M23" s="353"/>
      <c r="N23" s="352"/>
      <c r="O23" s="353"/>
      <c r="P23" s="399">
        <f t="shared" si="1"/>
        <v>0</v>
      </c>
      <c r="Q23" s="397">
        <f t="shared" si="2"/>
        <v>0</v>
      </c>
      <c r="R23" s="323"/>
      <c r="S23" s="323"/>
      <c r="T23" s="323"/>
      <c r="U23" s="323"/>
    </row>
    <row r="24" spans="1:21" ht="15.75" x14ac:dyDescent="0.25">
      <c r="A24" s="571"/>
      <c r="B24" s="572"/>
      <c r="C24" s="323"/>
      <c r="D24" s="323"/>
      <c r="E24" s="323"/>
      <c r="F24" s="323"/>
      <c r="G24" s="323"/>
      <c r="H24" s="352"/>
      <c r="I24" s="353"/>
      <c r="J24" s="352"/>
      <c r="K24" s="353"/>
      <c r="L24" s="352"/>
      <c r="M24" s="353"/>
      <c r="N24" s="352"/>
      <c r="O24" s="353"/>
      <c r="P24" s="399">
        <f t="shared" si="1"/>
        <v>0</v>
      </c>
      <c r="Q24" s="397">
        <f t="shared" si="2"/>
        <v>0</v>
      </c>
      <c r="R24" s="323"/>
      <c r="S24" s="323"/>
      <c r="T24" s="323"/>
      <c r="U24" s="323"/>
    </row>
    <row r="25" spans="1:21" ht="15.75" x14ac:dyDescent="0.25">
      <c r="A25" s="571"/>
      <c r="B25" s="570" t="s">
        <v>1490</v>
      </c>
      <c r="C25" s="323"/>
      <c r="D25" s="323"/>
      <c r="E25" s="323"/>
      <c r="F25" s="323"/>
      <c r="G25" s="323"/>
      <c r="H25" s="352"/>
      <c r="I25" s="353"/>
      <c r="J25" s="352"/>
      <c r="K25" s="353"/>
      <c r="L25" s="352"/>
      <c r="M25" s="353"/>
      <c r="N25" s="352"/>
      <c r="O25" s="353"/>
      <c r="P25" s="399">
        <f t="shared" si="1"/>
        <v>0</v>
      </c>
      <c r="Q25" s="397">
        <f t="shared" si="2"/>
        <v>0</v>
      </c>
      <c r="R25" s="323"/>
      <c r="S25" s="323"/>
      <c r="T25" s="323"/>
      <c r="U25" s="323"/>
    </row>
    <row r="26" spans="1:21" ht="15.75" x14ac:dyDescent="0.25">
      <c r="A26" s="571"/>
      <c r="B26" s="571"/>
      <c r="C26" s="323"/>
      <c r="D26" s="323"/>
      <c r="E26" s="323"/>
      <c r="F26" s="323"/>
      <c r="G26" s="323"/>
      <c r="H26" s="352"/>
      <c r="I26" s="353"/>
      <c r="J26" s="352"/>
      <c r="K26" s="353"/>
      <c r="L26" s="352"/>
      <c r="M26" s="353"/>
      <c r="N26" s="352"/>
      <c r="O26" s="353"/>
      <c r="P26" s="399">
        <f t="shared" si="0"/>
        <v>0</v>
      </c>
      <c r="Q26" s="397">
        <f t="shared" si="0"/>
        <v>0</v>
      </c>
      <c r="R26" s="323"/>
      <c r="S26" s="323"/>
      <c r="T26" s="323"/>
      <c r="U26" s="323"/>
    </row>
    <row r="27" spans="1:21" ht="15.75" x14ac:dyDescent="0.25">
      <c r="A27" s="571"/>
      <c r="B27" s="571"/>
      <c r="C27" s="323"/>
      <c r="D27" s="323"/>
      <c r="E27" s="323"/>
      <c r="F27" s="323"/>
      <c r="G27" s="323"/>
      <c r="H27" s="352"/>
      <c r="I27" s="353"/>
      <c r="J27" s="352"/>
      <c r="K27" s="353"/>
      <c r="L27" s="352"/>
      <c r="M27" s="353"/>
      <c r="N27" s="352"/>
      <c r="O27" s="353"/>
      <c r="P27" s="399">
        <f t="shared" si="0"/>
        <v>0</v>
      </c>
      <c r="Q27" s="397">
        <f t="shared" si="0"/>
        <v>0</v>
      </c>
      <c r="R27" s="323"/>
      <c r="S27" s="323"/>
      <c r="T27" s="323"/>
      <c r="U27" s="323"/>
    </row>
    <row r="28" spans="1:21" ht="15.75" x14ac:dyDescent="0.25">
      <c r="A28" s="571"/>
      <c r="B28" s="572"/>
      <c r="C28" s="323"/>
      <c r="D28" s="323"/>
      <c r="E28" s="323"/>
      <c r="F28" s="323"/>
      <c r="G28" s="323"/>
      <c r="H28" s="352"/>
      <c r="I28" s="353"/>
      <c r="J28" s="352"/>
      <c r="K28" s="353"/>
      <c r="L28" s="352"/>
      <c r="M28" s="353"/>
      <c r="N28" s="352"/>
      <c r="O28" s="353"/>
      <c r="P28" s="399">
        <f t="shared" si="0"/>
        <v>0</v>
      </c>
      <c r="Q28" s="397">
        <f t="shared" si="0"/>
        <v>0</v>
      </c>
      <c r="R28" s="323"/>
      <c r="S28" s="323"/>
      <c r="T28" s="323"/>
      <c r="U28" s="323"/>
    </row>
    <row r="29" spans="1:21" ht="15.75" x14ac:dyDescent="0.25">
      <c r="A29" s="571"/>
      <c r="B29" s="570" t="s">
        <v>1491</v>
      </c>
      <c r="C29" s="323"/>
      <c r="D29" s="323"/>
      <c r="E29" s="323"/>
      <c r="F29" s="323"/>
      <c r="G29" s="323"/>
      <c r="H29" s="352"/>
      <c r="I29" s="353"/>
      <c r="J29" s="352"/>
      <c r="K29" s="353"/>
      <c r="L29" s="352"/>
      <c r="M29" s="353"/>
      <c r="N29" s="352"/>
      <c r="O29" s="353"/>
      <c r="P29" s="399">
        <f t="shared" si="0"/>
        <v>0</v>
      </c>
      <c r="Q29" s="397">
        <f t="shared" si="0"/>
        <v>0</v>
      </c>
      <c r="R29" s="323"/>
      <c r="S29" s="323"/>
      <c r="T29" s="323"/>
      <c r="U29" s="323"/>
    </row>
    <row r="30" spans="1:21" ht="15.75" x14ac:dyDescent="0.25">
      <c r="A30" s="571"/>
      <c r="B30" s="571"/>
      <c r="C30" s="323"/>
      <c r="D30" s="323"/>
      <c r="E30" s="323"/>
      <c r="F30" s="323"/>
      <c r="G30" s="323"/>
      <c r="H30" s="352"/>
      <c r="I30" s="353"/>
      <c r="J30" s="352"/>
      <c r="K30" s="353"/>
      <c r="L30" s="352"/>
      <c r="M30" s="353"/>
      <c r="N30" s="352"/>
      <c r="O30" s="353"/>
      <c r="P30" s="399">
        <f t="shared" si="0"/>
        <v>0</v>
      </c>
      <c r="Q30" s="397">
        <f t="shared" si="0"/>
        <v>0</v>
      </c>
      <c r="R30" s="323"/>
      <c r="S30" s="323"/>
      <c r="T30" s="323"/>
      <c r="U30" s="323"/>
    </row>
    <row r="31" spans="1:21" ht="15.75" x14ac:dyDescent="0.25">
      <c r="A31" s="571"/>
      <c r="B31" s="571"/>
      <c r="C31" s="323"/>
      <c r="D31" s="323"/>
      <c r="E31" s="323"/>
      <c r="F31" s="323"/>
      <c r="G31" s="323"/>
      <c r="H31" s="352"/>
      <c r="I31" s="353"/>
      <c r="J31" s="352"/>
      <c r="K31" s="353"/>
      <c r="L31" s="352"/>
      <c r="M31" s="353"/>
      <c r="N31" s="352"/>
      <c r="O31" s="353"/>
      <c r="P31" s="399"/>
      <c r="Q31" s="397"/>
      <c r="R31" s="323"/>
      <c r="S31" s="323"/>
      <c r="T31" s="323"/>
      <c r="U31" s="323"/>
    </row>
    <row r="32" spans="1:21" ht="15.75" x14ac:dyDescent="0.25">
      <c r="A32" s="571"/>
      <c r="B32" s="571"/>
      <c r="C32" s="323"/>
      <c r="D32" s="323"/>
      <c r="E32" s="323"/>
      <c r="F32" s="323"/>
      <c r="G32" s="323"/>
      <c r="H32" s="352"/>
      <c r="I32" s="353"/>
      <c r="J32" s="352"/>
      <c r="K32" s="353"/>
      <c r="L32" s="352"/>
      <c r="M32" s="353"/>
      <c r="N32" s="352"/>
      <c r="O32" s="353"/>
      <c r="P32" s="399"/>
      <c r="Q32" s="397"/>
      <c r="R32" s="323"/>
      <c r="S32" s="323"/>
      <c r="T32" s="323"/>
      <c r="U32" s="323"/>
    </row>
    <row r="33" spans="1:21" ht="15.75" x14ac:dyDescent="0.25">
      <c r="A33" s="571"/>
      <c r="B33" s="571"/>
      <c r="C33" s="323"/>
      <c r="D33" s="323"/>
      <c r="E33" s="323"/>
      <c r="F33" s="323"/>
      <c r="G33" s="323"/>
      <c r="H33" s="352"/>
      <c r="I33" s="353"/>
      <c r="J33" s="352"/>
      <c r="K33" s="353"/>
      <c r="L33" s="352"/>
      <c r="M33" s="353"/>
      <c r="N33" s="352"/>
      <c r="O33" s="353"/>
      <c r="P33" s="399"/>
      <c r="Q33" s="397"/>
      <c r="R33" s="323"/>
      <c r="S33" s="323"/>
      <c r="T33" s="323"/>
      <c r="U33" s="323"/>
    </row>
    <row r="34" spans="1:21" ht="15.75" x14ac:dyDescent="0.25">
      <c r="A34" s="571"/>
      <c r="B34" s="571"/>
      <c r="C34" s="323"/>
      <c r="D34" s="323"/>
      <c r="E34" s="323"/>
      <c r="F34" s="323"/>
      <c r="G34" s="323"/>
      <c r="H34" s="352"/>
      <c r="I34" s="353"/>
      <c r="J34" s="352"/>
      <c r="K34" s="353"/>
      <c r="L34" s="352"/>
      <c r="M34" s="353"/>
      <c r="N34" s="352"/>
      <c r="O34" s="353"/>
      <c r="P34" s="399"/>
      <c r="Q34" s="397"/>
      <c r="R34" s="323"/>
      <c r="S34" s="323"/>
      <c r="T34" s="323"/>
      <c r="U34" s="323"/>
    </row>
    <row r="35" spans="1:21" ht="15.75" x14ac:dyDescent="0.25">
      <c r="A35" s="571"/>
      <c r="B35" s="571"/>
      <c r="C35" s="323"/>
      <c r="D35" s="323"/>
      <c r="E35" s="323"/>
      <c r="F35" s="323"/>
      <c r="G35" s="323"/>
      <c r="H35" s="352"/>
      <c r="I35" s="353"/>
      <c r="J35" s="352"/>
      <c r="K35" s="353"/>
      <c r="L35" s="352"/>
      <c r="M35" s="353"/>
      <c r="N35" s="352"/>
      <c r="O35" s="353"/>
      <c r="P35" s="399">
        <f t="shared" si="0"/>
        <v>0</v>
      </c>
      <c r="Q35" s="397">
        <f t="shared" si="0"/>
        <v>0</v>
      </c>
      <c r="R35" s="323"/>
      <c r="S35" s="323"/>
      <c r="T35" s="323"/>
      <c r="U35" s="323"/>
    </row>
    <row r="36" spans="1:21" ht="15.75" x14ac:dyDescent="0.25">
      <c r="A36" s="571"/>
      <c r="B36" s="571"/>
      <c r="C36" s="323"/>
      <c r="D36" s="323"/>
      <c r="E36" s="323"/>
      <c r="F36" s="323"/>
      <c r="G36" s="323"/>
      <c r="H36" s="352"/>
      <c r="I36" s="353"/>
      <c r="J36" s="352"/>
      <c r="K36" s="353"/>
      <c r="L36" s="352"/>
      <c r="M36" s="353"/>
      <c r="N36" s="352"/>
      <c r="O36" s="353"/>
      <c r="P36" s="399"/>
      <c r="Q36" s="397"/>
      <c r="R36" s="323"/>
      <c r="S36" s="323"/>
      <c r="T36" s="323"/>
      <c r="U36" s="323"/>
    </row>
    <row r="37" spans="1:21" ht="15.75" x14ac:dyDescent="0.25">
      <c r="A37" s="571"/>
      <c r="B37" s="571"/>
      <c r="C37" s="323"/>
      <c r="D37" s="323"/>
      <c r="E37" s="323"/>
      <c r="F37" s="323"/>
      <c r="G37" s="323"/>
      <c r="H37" s="352"/>
      <c r="I37" s="353"/>
      <c r="J37" s="352"/>
      <c r="K37" s="353"/>
      <c r="L37" s="352"/>
      <c r="M37" s="353"/>
      <c r="N37" s="352"/>
      <c r="O37" s="353"/>
      <c r="P37" s="399"/>
      <c r="Q37" s="397"/>
      <c r="R37" s="323"/>
      <c r="S37" s="323"/>
      <c r="T37" s="323"/>
      <c r="U37" s="323"/>
    </row>
    <row r="38" spans="1:21" ht="15.75" x14ac:dyDescent="0.25">
      <c r="A38" s="571"/>
      <c r="B38" s="571"/>
      <c r="C38" s="323"/>
      <c r="D38" s="323"/>
      <c r="E38" s="323"/>
      <c r="F38" s="323"/>
      <c r="G38" s="323"/>
      <c r="H38" s="352"/>
      <c r="I38" s="353"/>
      <c r="J38" s="352"/>
      <c r="K38" s="353"/>
      <c r="L38" s="352"/>
      <c r="M38" s="353"/>
      <c r="N38" s="352"/>
      <c r="O38" s="353"/>
      <c r="P38" s="399"/>
      <c r="Q38" s="397"/>
      <c r="R38" s="323"/>
      <c r="S38" s="323"/>
      <c r="T38" s="323"/>
      <c r="U38" s="323"/>
    </row>
    <row r="39" spans="1:21" ht="15.75" x14ac:dyDescent="0.25">
      <c r="A39" s="571"/>
      <c r="B39" s="571"/>
      <c r="C39" s="323"/>
      <c r="D39" s="323"/>
      <c r="E39" s="323"/>
      <c r="F39" s="323"/>
      <c r="G39" s="323"/>
      <c r="H39" s="352"/>
      <c r="I39" s="353"/>
      <c r="J39" s="352"/>
      <c r="K39" s="353"/>
      <c r="L39" s="352"/>
      <c r="M39" s="353"/>
      <c r="N39" s="352"/>
      <c r="O39" s="353"/>
      <c r="P39" s="399"/>
      <c r="Q39" s="397"/>
      <c r="R39" s="323"/>
      <c r="S39" s="323"/>
      <c r="T39" s="323"/>
      <c r="U39" s="323"/>
    </row>
    <row r="40" spans="1:21" ht="15.75" x14ac:dyDescent="0.25">
      <c r="A40" s="572"/>
      <c r="B40" s="572"/>
      <c r="C40" s="323"/>
      <c r="D40" s="323"/>
      <c r="E40" s="323"/>
      <c r="F40" s="323"/>
      <c r="G40" s="323"/>
      <c r="H40" s="352"/>
      <c r="I40" s="353"/>
      <c r="J40" s="352"/>
      <c r="K40" s="353"/>
      <c r="L40" s="352"/>
      <c r="M40" s="353"/>
      <c r="N40" s="352"/>
      <c r="O40" s="353"/>
      <c r="P40" s="399"/>
      <c r="Q40" s="397"/>
      <c r="R40" s="323"/>
      <c r="S40" s="323"/>
      <c r="T40" s="323"/>
      <c r="U40" s="323"/>
    </row>
    <row r="41" spans="1:21" ht="15.75" x14ac:dyDescent="0.25">
      <c r="A41" s="570" t="s">
        <v>1492</v>
      </c>
      <c r="B41" s="570" t="s">
        <v>1493</v>
      </c>
      <c r="C41" s="323"/>
      <c r="D41" s="323"/>
      <c r="E41" s="323"/>
      <c r="F41" s="323"/>
      <c r="G41" s="323"/>
      <c r="H41" s="352"/>
      <c r="I41" s="353"/>
      <c r="J41" s="352"/>
      <c r="K41" s="353"/>
      <c r="L41" s="352"/>
      <c r="M41" s="353"/>
      <c r="N41" s="352"/>
      <c r="O41" s="353"/>
      <c r="P41" s="399"/>
      <c r="Q41" s="397"/>
      <c r="R41" s="323"/>
      <c r="S41" s="323"/>
      <c r="T41" s="323"/>
      <c r="U41" s="323"/>
    </row>
    <row r="42" spans="1:21" ht="15.75" x14ac:dyDescent="0.25">
      <c r="A42" s="571"/>
      <c r="B42" s="571"/>
      <c r="C42" s="323"/>
      <c r="D42" s="323"/>
      <c r="E42" s="323"/>
      <c r="F42" s="323"/>
      <c r="G42" s="323"/>
      <c r="H42" s="352"/>
      <c r="I42" s="353"/>
      <c r="J42" s="352"/>
      <c r="K42" s="353"/>
      <c r="L42" s="352"/>
      <c r="M42" s="353"/>
      <c r="N42" s="352"/>
      <c r="O42" s="353"/>
      <c r="P42" s="399"/>
      <c r="Q42" s="397"/>
      <c r="R42" s="323"/>
      <c r="S42" s="323"/>
      <c r="T42" s="323"/>
      <c r="U42" s="323"/>
    </row>
    <row r="43" spans="1:21" ht="15.75" x14ac:dyDescent="0.25">
      <c r="A43" s="571"/>
      <c r="B43" s="571"/>
      <c r="C43" s="323"/>
      <c r="D43" s="323"/>
      <c r="E43" s="323"/>
      <c r="F43" s="323"/>
      <c r="G43" s="323"/>
      <c r="H43" s="352"/>
      <c r="I43" s="353"/>
      <c r="J43" s="352"/>
      <c r="K43" s="353"/>
      <c r="L43" s="352"/>
      <c r="M43" s="353"/>
      <c r="N43" s="352"/>
      <c r="O43" s="353"/>
      <c r="P43" s="399"/>
      <c r="Q43" s="397"/>
      <c r="R43" s="323"/>
      <c r="S43" s="323"/>
      <c r="T43" s="323"/>
      <c r="U43" s="323"/>
    </row>
    <row r="44" spans="1:21" ht="15.75" x14ac:dyDescent="0.25">
      <c r="A44" s="571"/>
      <c r="B44" s="571"/>
      <c r="C44" s="323"/>
      <c r="D44" s="323"/>
      <c r="E44" s="323"/>
      <c r="F44" s="323"/>
      <c r="G44" s="323"/>
      <c r="H44" s="352"/>
      <c r="I44" s="353"/>
      <c r="J44" s="352"/>
      <c r="K44" s="353"/>
      <c r="L44" s="352"/>
      <c r="M44" s="353"/>
      <c r="N44" s="352"/>
      <c r="O44" s="353"/>
      <c r="P44" s="399"/>
      <c r="Q44" s="397"/>
      <c r="R44" s="323"/>
      <c r="S44" s="323"/>
      <c r="T44" s="323"/>
      <c r="U44" s="323"/>
    </row>
    <row r="45" spans="1:21" ht="15.75" x14ac:dyDescent="0.25">
      <c r="A45" s="571"/>
      <c r="B45" s="571"/>
      <c r="C45" s="323"/>
      <c r="D45" s="323"/>
      <c r="E45" s="323"/>
      <c r="F45" s="323"/>
      <c r="G45" s="323"/>
      <c r="H45" s="352"/>
      <c r="I45" s="353"/>
      <c r="J45" s="352"/>
      <c r="K45" s="353"/>
      <c r="L45" s="352"/>
      <c r="M45" s="353"/>
      <c r="N45" s="352"/>
      <c r="O45" s="353"/>
      <c r="P45" s="399"/>
      <c r="Q45" s="397"/>
      <c r="R45" s="323"/>
      <c r="S45" s="323"/>
      <c r="T45" s="323"/>
      <c r="U45" s="323"/>
    </row>
    <row r="46" spans="1:21" ht="15.75" x14ac:dyDescent="0.25">
      <c r="A46" s="571"/>
      <c r="B46" s="571"/>
      <c r="C46" s="323"/>
      <c r="D46" s="323"/>
      <c r="E46" s="323"/>
      <c r="F46" s="323"/>
      <c r="G46" s="323"/>
      <c r="H46" s="352"/>
      <c r="I46" s="353"/>
      <c r="J46" s="352"/>
      <c r="K46" s="353"/>
      <c r="L46" s="352"/>
      <c r="M46" s="353"/>
      <c r="N46" s="352"/>
      <c r="O46" s="353"/>
      <c r="P46" s="399"/>
      <c r="Q46" s="397"/>
      <c r="R46" s="323"/>
      <c r="S46" s="323"/>
      <c r="T46" s="323"/>
      <c r="U46" s="323"/>
    </row>
    <row r="47" spans="1:21" ht="15.75" x14ac:dyDescent="0.25">
      <c r="A47" s="571"/>
      <c r="B47" s="571"/>
      <c r="C47" s="323"/>
      <c r="D47" s="323"/>
      <c r="E47" s="323"/>
      <c r="F47" s="323"/>
      <c r="G47" s="323"/>
      <c r="H47" s="352"/>
      <c r="I47" s="353"/>
      <c r="J47" s="352"/>
      <c r="K47" s="353"/>
      <c r="L47" s="352"/>
      <c r="M47" s="353"/>
      <c r="N47" s="352"/>
      <c r="O47" s="353"/>
      <c r="P47" s="399">
        <f t="shared" si="0"/>
        <v>0</v>
      </c>
      <c r="Q47" s="397">
        <f t="shared" si="0"/>
        <v>0</v>
      </c>
      <c r="R47" s="323"/>
      <c r="S47" s="323"/>
      <c r="T47" s="323"/>
      <c r="U47" s="323"/>
    </row>
    <row r="48" spans="1:21" ht="15.75" x14ac:dyDescent="0.25">
      <c r="A48" s="571"/>
      <c r="B48" s="571"/>
      <c r="C48" s="323"/>
      <c r="D48" s="323"/>
      <c r="E48" s="323"/>
      <c r="F48" s="323"/>
      <c r="G48" s="323"/>
      <c r="H48" s="352"/>
      <c r="I48" s="353"/>
      <c r="J48" s="352"/>
      <c r="K48" s="353"/>
      <c r="L48" s="352"/>
      <c r="M48" s="353"/>
      <c r="N48" s="352"/>
      <c r="O48" s="353"/>
      <c r="P48" s="399">
        <f t="shared" si="0"/>
        <v>0</v>
      </c>
      <c r="Q48" s="397">
        <f t="shared" si="0"/>
        <v>0</v>
      </c>
      <c r="R48" s="323"/>
      <c r="S48" s="323"/>
      <c r="T48" s="323"/>
      <c r="U48" s="323"/>
    </row>
    <row r="49" spans="1:21" ht="15.75" x14ac:dyDescent="0.25">
      <c r="A49" s="571"/>
      <c r="B49" s="572"/>
      <c r="C49" s="323"/>
      <c r="D49" s="323"/>
      <c r="E49" s="323"/>
      <c r="F49" s="323"/>
      <c r="G49" s="323"/>
      <c r="H49" s="352"/>
      <c r="I49" s="353"/>
      <c r="J49" s="352"/>
      <c r="K49" s="353"/>
      <c r="L49" s="352"/>
      <c r="M49" s="353"/>
      <c r="N49" s="352"/>
      <c r="O49" s="353"/>
      <c r="P49" s="399">
        <f t="shared" si="0"/>
        <v>0</v>
      </c>
      <c r="Q49" s="397">
        <f t="shared" si="0"/>
        <v>0</v>
      </c>
      <c r="R49" s="323"/>
      <c r="S49" s="323"/>
      <c r="T49" s="323"/>
      <c r="U49" s="323"/>
    </row>
    <row r="50" spans="1:21" ht="15.75" x14ac:dyDescent="0.25">
      <c r="A50" s="571"/>
      <c r="B50" s="570" t="s">
        <v>1494</v>
      </c>
      <c r="C50" s="323"/>
      <c r="D50" s="323"/>
      <c r="E50" s="323"/>
      <c r="F50" s="323"/>
      <c r="G50" s="323"/>
      <c r="H50" s="352"/>
      <c r="I50" s="353"/>
      <c r="J50" s="352"/>
      <c r="K50" s="353"/>
      <c r="L50" s="352"/>
      <c r="M50" s="353"/>
      <c r="N50" s="352"/>
      <c r="O50" s="353"/>
      <c r="P50" s="399">
        <f t="shared" si="0"/>
        <v>0</v>
      </c>
      <c r="Q50" s="397">
        <f t="shared" si="0"/>
        <v>0</v>
      </c>
      <c r="R50" s="323"/>
      <c r="S50" s="323"/>
      <c r="T50" s="323"/>
      <c r="U50" s="323"/>
    </row>
    <row r="51" spans="1:21" ht="15.75" x14ac:dyDescent="0.25">
      <c r="A51" s="571"/>
      <c r="B51" s="571"/>
      <c r="C51" s="323"/>
      <c r="D51" s="323"/>
      <c r="E51" s="323"/>
      <c r="F51" s="323"/>
      <c r="G51" s="323"/>
      <c r="H51" s="352"/>
      <c r="I51" s="353"/>
      <c r="J51" s="352"/>
      <c r="K51" s="353"/>
      <c r="L51" s="352"/>
      <c r="M51" s="353"/>
      <c r="N51" s="352"/>
      <c r="O51" s="353"/>
      <c r="P51" s="399"/>
      <c r="Q51" s="397"/>
      <c r="R51" s="323"/>
      <c r="S51" s="323"/>
      <c r="T51" s="323"/>
      <c r="U51" s="323"/>
    </row>
    <row r="52" spans="1:21" ht="15.75" x14ac:dyDescent="0.25">
      <c r="A52" s="571"/>
      <c r="B52" s="571"/>
      <c r="C52" s="323"/>
      <c r="D52" s="323"/>
      <c r="E52" s="323"/>
      <c r="F52" s="323"/>
      <c r="G52" s="323"/>
      <c r="H52" s="352"/>
      <c r="I52" s="353"/>
      <c r="J52" s="352"/>
      <c r="K52" s="353"/>
      <c r="L52" s="352"/>
      <c r="M52" s="353"/>
      <c r="N52" s="352"/>
      <c r="O52" s="353"/>
      <c r="P52" s="399"/>
      <c r="Q52" s="397"/>
      <c r="R52" s="323"/>
      <c r="S52" s="323"/>
      <c r="T52" s="323"/>
      <c r="U52" s="323"/>
    </row>
    <row r="53" spans="1:21" ht="15.75" x14ac:dyDescent="0.25">
      <c r="A53" s="571"/>
      <c r="B53" s="571"/>
      <c r="C53" s="323"/>
      <c r="D53" s="323"/>
      <c r="E53" s="323"/>
      <c r="F53" s="323"/>
      <c r="G53" s="323"/>
      <c r="H53" s="352"/>
      <c r="I53" s="353"/>
      <c r="J53" s="352"/>
      <c r="K53" s="353"/>
      <c r="L53" s="352"/>
      <c r="M53" s="353"/>
      <c r="N53" s="352"/>
      <c r="O53" s="353"/>
      <c r="P53" s="399"/>
      <c r="Q53" s="397"/>
      <c r="R53" s="323"/>
      <c r="S53" s="323"/>
      <c r="T53" s="323"/>
      <c r="U53" s="323"/>
    </row>
    <row r="54" spans="1:21" ht="15.75" x14ac:dyDescent="0.25">
      <c r="A54" s="571"/>
      <c r="B54" s="571"/>
      <c r="C54" s="323"/>
      <c r="D54" s="323"/>
      <c r="E54" s="323"/>
      <c r="F54" s="323"/>
      <c r="G54" s="323"/>
      <c r="H54" s="352"/>
      <c r="I54" s="353"/>
      <c r="J54" s="352"/>
      <c r="K54" s="353"/>
      <c r="L54" s="352"/>
      <c r="M54" s="353"/>
      <c r="N54" s="352"/>
      <c r="O54" s="353"/>
      <c r="P54" s="399"/>
      <c r="Q54" s="397"/>
      <c r="R54" s="323"/>
      <c r="S54" s="323"/>
      <c r="T54" s="323"/>
      <c r="U54" s="323"/>
    </row>
    <row r="55" spans="1:21" ht="15.75" x14ac:dyDescent="0.25">
      <c r="A55" s="571"/>
      <c r="B55" s="571"/>
      <c r="C55" s="323"/>
      <c r="D55" s="323"/>
      <c r="E55" s="323"/>
      <c r="F55" s="323"/>
      <c r="G55" s="323"/>
      <c r="H55" s="352"/>
      <c r="I55" s="353"/>
      <c r="J55" s="352"/>
      <c r="K55" s="353"/>
      <c r="L55" s="352"/>
      <c r="M55" s="353"/>
      <c r="N55" s="352"/>
      <c r="O55" s="353"/>
      <c r="P55" s="399"/>
      <c r="Q55" s="397"/>
      <c r="R55" s="323"/>
      <c r="S55" s="323"/>
      <c r="T55" s="323"/>
      <c r="U55" s="323"/>
    </row>
    <row r="56" spans="1:21" ht="15.75" x14ac:dyDescent="0.25">
      <c r="A56" s="571"/>
      <c r="B56" s="571"/>
      <c r="C56" s="323"/>
      <c r="D56" s="323"/>
      <c r="E56" s="323"/>
      <c r="F56" s="323"/>
      <c r="G56" s="323"/>
      <c r="H56" s="352"/>
      <c r="I56" s="353"/>
      <c r="J56" s="352"/>
      <c r="K56" s="353"/>
      <c r="L56" s="352"/>
      <c r="M56" s="353"/>
      <c r="N56" s="352"/>
      <c r="O56" s="353"/>
      <c r="P56" s="399"/>
      <c r="Q56" s="397"/>
      <c r="R56" s="323"/>
      <c r="S56" s="323"/>
      <c r="T56" s="323"/>
      <c r="U56" s="323"/>
    </row>
    <row r="57" spans="1:21" ht="15.75" x14ac:dyDescent="0.25">
      <c r="A57" s="571"/>
      <c r="B57" s="571"/>
      <c r="C57" s="323"/>
      <c r="D57" s="323"/>
      <c r="E57" s="323"/>
      <c r="F57" s="323"/>
      <c r="G57" s="323"/>
      <c r="H57" s="352"/>
      <c r="I57" s="353"/>
      <c r="J57" s="352"/>
      <c r="K57" s="353"/>
      <c r="L57" s="352"/>
      <c r="M57" s="353"/>
      <c r="N57" s="352"/>
      <c r="O57" s="353"/>
      <c r="P57" s="399"/>
      <c r="Q57" s="397"/>
      <c r="R57" s="323"/>
      <c r="S57" s="323"/>
      <c r="T57" s="323"/>
      <c r="U57" s="323"/>
    </row>
    <row r="58" spans="1:21" ht="15.75" x14ac:dyDescent="0.25">
      <c r="A58" s="571"/>
      <c r="B58" s="571"/>
      <c r="C58" s="323"/>
      <c r="D58" s="323"/>
      <c r="E58" s="323"/>
      <c r="F58" s="323"/>
      <c r="G58" s="323"/>
      <c r="H58" s="352"/>
      <c r="I58" s="353"/>
      <c r="J58" s="352"/>
      <c r="K58" s="353"/>
      <c r="L58" s="352"/>
      <c r="M58" s="353"/>
      <c r="N58" s="352"/>
      <c r="O58" s="353"/>
      <c r="P58" s="399"/>
      <c r="Q58" s="397"/>
      <c r="R58" s="323"/>
      <c r="S58" s="323"/>
      <c r="T58" s="323"/>
      <c r="U58" s="323"/>
    </row>
    <row r="59" spans="1:21" ht="15.75" x14ac:dyDescent="0.25">
      <c r="A59" s="571"/>
      <c r="B59" s="571"/>
      <c r="C59" s="323"/>
      <c r="D59" s="323"/>
      <c r="E59" s="323"/>
      <c r="F59" s="323"/>
      <c r="G59" s="323"/>
      <c r="H59" s="352"/>
      <c r="I59" s="353"/>
      <c r="J59" s="352"/>
      <c r="K59" s="353"/>
      <c r="L59" s="352"/>
      <c r="M59" s="353"/>
      <c r="N59" s="352"/>
      <c r="O59" s="353"/>
      <c r="P59" s="399"/>
      <c r="Q59" s="397"/>
      <c r="R59" s="323"/>
      <c r="S59" s="323"/>
      <c r="T59" s="323"/>
      <c r="U59" s="323"/>
    </row>
    <row r="60" spans="1:21" ht="15.75" x14ac:dyDescent="0.25">
      <c r="A60" s="571"/>
      <c r="B60" s="571"/>
      <c r="C60" s="323"/>
      <c r="D60" s="323"/>
      <c r="E60" s="323"/>
      <c r="F60" s="323"/>
      <c r="G60" s="323"/>
      <c r="H60" s="352"/>
      <c r="I60" s="353"/>
      <c r="J60" s="352"/>
      <c r="K60" s="353"/>
      <c r="L60" s="352"/>
      <c r="M60" s="353"/>
      <c r="N60" s="352"/>
      <c r="O60" s="353"/>
      <c r="P60" s="399"/>
      <c r="Q60" s="397"/>
      <c r="R60" s="323"/>
      <c r="S60" s="323"/>
      <c r="T60" s="323"/>
      <c r="U60" s="323"/>
    </row>
    <row r="61" spans="1:21" ht="15.75" x14ac:dyDescent="0.25">
      <c r="A61" s="571"/>
      <c r="B61" s="571"/>
      <c r="C61" s="323"/>
      <c r="D61" s="323"/>
      <c r="E61" s="323"/>
      <c r="F61" s="323"/>
      <c r="G61" s="323"/>
      <c r="H61" s="352"/>
      <c r="I61" s="353"/>
      <c r="J61" s="352"/>
      <c r="K61" s="353"/>
      <c r="L61" s="352"/>
      <c r="M61" s="353"/>
      <c r="N61" s="352"/>
      <c r="O61" s="353"/>
      <c r="P61" s="399"/>
      <c r="Q61" s="397"/>
      <c r="R61" s="323"/>
      <c r="S61" s="323"/>
      <c r="T61" s="323"/>
      <c r="U61" s="323"/>
    </row>
    <row r="62" spans="1:21" ht="15.75" x14ac:dyDescent="0.25">
      <c r="A62" s="572"/>
      <c r="B62" s="572"/>
      <c r="C62" s="323"/>
      <c r="D62" s="323"/>
      <c r="E62" s="323"/>
      <c r="F62" s="323"/>
      <c r="G62" s="323"/>
      <c r="H62" s="352"/>
      <c r="I62" s="353"/>
      <c r="J62" s="352"/>
      <c r="K62" s="353"/>
      <c r="L62" s="352"/>
      <c r="M62" s="353"/>
      <c r="N62" s="352"/>
      <c r="O62" s="353"/>
      <c r="P62" s="399">
        <f t="shared" si="0"/>
        <v>0</v>
      </c>
      <c r="Q62" s="397">
        <f t="shared" si="0"/>
        <v>0</v>
      </c>
      <c r="R62" s="323"/>
      <c r="S62" s="323"/>
      <c r="T62" s="323"/>
      <c r="U62" s="323"/>
    </row>
    <row r="63" spans="1:21" ht="15.75" x14ac:dyDescent="0.25">
      <c r="A63" s="570" t="s">
        <v>1495</v>
      </c>
      <c r="B63" s="410"/>
      <c r="C63" s="323"/>
      <c r="D63" s="323"/>
      <c r="E63" s="323"/>
      <c r="F63" s="323"/>
      <c r="G63" s="323"/>
      <c r="H63" s="352"/>
      <c r="I63" s="353"/>
      <c r="J63" s="352"/>
      <c r="K63" s="353"/>
      <c r="L63" s="352"/>
      <c r="M63" s="353"/>
      <c r="N63" s="352"/>
      <c r="O63" s="353"/>
      <c r="P63" s="399">
        <f t="shared" ref="P63:Q69" si="3">H63+J63+L63+N63</f>
        <v>0</v>
      </c>
      <c r="Q63" s="397">
        <f t="shared" si="3"/>
        <v>0</v>
      </c>
      <c r="R63" s="323"/>
      <c r="S63" s="323"/>
      <c r="T63" s="323"/>
      <c r="U63" s="323"/>
    </row>
    <row r="64" spans="1:21" ht="15.75" x14ac:dyDescent="0.25">
      <c r="A64" s="571"/>
      <c r="B64" s="410"/>
      <c r="C64" s="323"/>
      <c r="D64" s="323"/>
      <c r="E64" s="323"/>
      <c r="F64" s="323"/>
      <c r="G64" s="323"/>
      <c r="H64" s="352"/>
      <c r="I64" s="353"/>
      <c r="J64" s="352"/>
      <c r="K64" s="353"/>
      <c r="L64" s="352"/>
      <c r="M64" s="353"/>
      <c r="N64" s="352"/>
      <c r="O64" s="353"/>
      <c r="P64" s="399"/>
      <c r="Q64" s="397"/>
      <c r="R64" s="323"/>
      <c r="S64" s="323"/>
      <c r="T64" s="323"/>
      <c r="U64" s="323"/>
    </row>
    <row r="65" spans="1:21" ht="15.75" x14ac:dyDescent="0.25">
      <c r="A65" s="571"/>
      <c r="B65" s="410"/>
      <c r="C65" s="323"/>
      <c r="D65" s="323"/>
      <c r="E65" s="323"/>
      <c r="F65" s="323"/>
      <c r="G65" s="323"/>
      <c r="H65" s="352"/>
      <c r="I65" s="353"/>
      <c r="J65" s="352"/>
      <c r="K65" s="353"/>
      <c r="L65" s="352"/>
      <c r="M65" s="353"/>
      <c r="N65" s="352"/>
      <c r="O65" s="353"/>
      <c r="P65" s="399"/>
      <c r="Q65" s="397"/>
      <c r="R65" s="323"/>
      <c r="S65" s="323"/>
      <c r="T65" s="323"/>
      <c r="U65" s="323"/>
    </row>
    <row r="66" spans="1:21" ht="15.75" x14ac:dyDescent="0.25">
      <c r="A66" s="571"/>
      <c r="B66" s="410"/>
      <c r="C66" s="323"/>
      <c r="D66" s="323"/>
      <c r="E66" s="323"/>
      <c r="F66" s="323"/>
      <c r="G66" s="323"/>
      <c r="H66" s="352"/>
      <c r="I66" s="353"/>
      <c r="J66" s="352"/>
      <c r="K66" s="353"/>
      <c r="L66" s="352"/>
      <c r="M66" s="353"/>
      <c r="N66" s="352"/>
      <c r="O66" s="353"/>
      <c r="P66" s="399"/>
      <c r="Q66" s="397"/>
      <c r="R66" s="323"/>
      <c r="S66" s="323"/>
      <c r="T66" s="323"/>
      <c r="U66" s="323"/>
    </row>
    <row r="67" spans="1:21" ht="15.75" x14ac:dyDescent="0.25">
      <c r="A67" s="571"/>
      <c r="B67" s="410"/>
      <c r="C67" s="323"/>
      <c r="D67" s="323"/>
      <c r="E67" s="323"/>
      <c r="F67" s="323"/>
      <c r="G67" s="323"/>
      <c r="H67" s="352"/>
      <c r="I67" s="353"/>
      <c r="J67" s="352"/>
      <c r="K67" s="353"/>
      <c r="L67" s="352"/>
      <c r="M67" s="353"/>
      <c r="N67" s="352"/>
      <c r="O67" s="353"/>
      <c r="P67" s="399"/>
      <c r="Q67" s="397"/>
      <c r="R67" s="323"/>
      <c r="S67" s="323"/>
      <c r="T67" s="323"/>
      <c r="U67" s="323"/>
    </row>
    <row r="68" spans="1:21" ht="15.75" x14ac:dyDescent="0.25">
      <c r="A68" s="571"/>
      <c r="B68" s="410"/>
      <c r="C68" s="323"/>
      <c r="D68" s="323"/>
      <c r="E68" s="323"/>
      <c r="F68" s="323"/>
      <c r="G68" s="323"/>
      <c r="H68" s="352"/>
      <c r="I68" s="353"/>
      <c r="J68" s="352"/>
      <c r="K68" s="353"/>
      <c r="L68" s="352"/>
      <c r="M68" s="353"/>
      <c r="N68" s="352"/>
      <c r="O68" s="353"/>
      <c r="P68" s="399">
        <f t="shared" si="3"/>
        <v>0</v>
      </c>
      <c r="Q68" s="397">
        <f t="shared" si="3"/>
        <v>0</v>
      </c>
      <c r="R68" s="323"/>
      <c r="S68" s="323"/>
      <c r="T68" s="323"/>
      <c r="U68" s="323"/>
    </row>
    <row r="69" spans="1:21" ht="15.75" x14ac:dyDescent="0.25">
      <c r="A69" s="572"/>
      <c r="B69" s="410"/>
      <c r="C69" s="323"/>
      <c r="D69" s="323"/>
      <c r="E69" s="323"/>
      <c r="F69" s="323"/>
      <c r="G69" s="323"/>
      <c r="H69" s="323"/>
      <c r="I69" s="353"/>
      <c r="J69" s="323"/>
      <c r="K69" s="353"/>
      <c r="L69" s="323"/>
      <c r="M69" s="353"/>
      <c r="N69" s="323"/>
      <c r="O69" s="353"/>
      <c r="P69" s="399">
        <f t="shared" si="3"/>
        <v>0</v>
      </c>
      <c r="Q69" s="397">
        <f t="shared" si="3"/>
        <v>0</v>
      </c>
      <c r="R69" s="71"/>
      <c r="S69" s="323"/>
      <c r="T69" s="323"/>
      <c r="U69" s="323"/>
    </row>
    <row r="70" spans="1:21" ht="15.75" x14ac:dyDescent="0.25">
      <c r="A70" s="292"/>
      <c r="B70" s="293"/>
      <c r="C70" s="293"/>
      <c r="D70" s="293"/>
      <c r="E70" s="292" t="s">
        <v>1480</v>
      </c>
      <c r="F70" s="293"/>
      <c r="G70" s="294"/>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0"/>
    </row>
    <row r="78" spans="1:21" x14ac:dyDescent="0.25">
      <c r="C78" s="460"/>
    </row>
    <row r="79" spans="1:21" x14ac:dyDescent="0.25">
      <c r="C79" s="460"/>
    </row>
    <row r="80" spans="1:21" x14ac:dyDescent="0.25">
      <c r="C80" s="460"/>
    </row>
    <row r="81" spans="3:3" x14ac:dyDescent="0.25">
      <c r="C81" s="460"/>
    </row>
    <row r="82" spans="3:3" x14ac:dyDescent="0.25">
      <c r="C82" s="460"/>
    </row>
    <row r="83" spans="3:3" x14ac:dyDescent="0.25">
      <c r="C83" s="460"/>
    </row>
    <row r="84" spans="3:3" x14ac:dyDescent="0.25">
      <c r="C84" s="460"/>
    </row>
    <row r="85" spans="3:3" x14ac:dyDescent="0.25">
      <c r="C85" s="460"/>
    </row>
    <row r="86" spans="3:3" x14ac:dyDescent="0.25">
      <c r="C86" s="460"/>
    </row>
    <row r="87" spans="3:3" x14ac:dyDescent="0.25">
      <c r="C87" s="460"/>
    </row>
    <row r="88" spans="3:3" x14ac:dyDescent="0.25">
      <c r="C88" s="460"/>
    </row>
    <row r="89" spans="3:3" x14ac:dyDescent="0.25">
      <c r="C89" s="460"/>
    </row>
    <row r="90" spans="3:3" x14ac:dyDescent="0.25">
      <c r="C90" s="460"/>
    </row>
    <row r="91" spans="3:3" x14ac:dyDescent="0.25">
      <c r="C91" s="460"/>
    </row>
    <row r="92" spans="3:3" x14ac:dyDescent="0.25">
      <c r="C92" s="460"/>
    </row>
    <row r="93" spans="3:3" x14ac:dyDescent="0.25">
      <c r="C93" s="460"/>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70" activePane="bottomLeft" state="frozen"/>
      <selection activeCell="K7" sqref="K7"/>
      <selection pane="bottomLeft" activeCell="AL110" sqref="AK110:AL112"/>
    </sheetView>
  </sheetViews>
  <sheetFormatPr baseColWidth="10" defaultRowHeight="15" x14ac:dyDescent="0.25"/>
  <cols>
    <col min="1" max="1" width="35.7109375" style="460" customWidth="1"/>
    <col min="2" max="2" width="35.85546875" style="460" customWidth="1"/>
    <col min="3" max="7" width="27.42578125" style="460" customWidth="1"/>
    <col min="8" max="8" width="15.28515625" style="460" customWidth="1"/>
    <col min="9" max="9" width="11.42578125" style="233"/>
    <col min="10" max="10" width="15.28515625" style="460" customWidth="1"/>
    <col min="11" max="11" width="18.85546875" style="233" customWidth="1"/>
    <col min="12" max="12" width="11.42578125" style="460"/>
    <col min="13" max="13" width="11.42578125" style="233"/>
    <col min="14" max="14" width="11.42578125" style="460"/>
    <col min="15" max="15" width="11.42578125" style="233"/>
    <col min="16" max="16" width="15.28515625" style="460" customWidth="1"/>
    <col min="17" max="17" width="18.28515625" style="233" customWidth="1"/>
    <col min="18" max="20" width="14.140625" style="460" customWidth="1"/>
    <col min="21" max="21" width="17" style="460" customWidth="1"/>
    <col min="22" max="16384" width="11.42578125" style="460"/>
  </cols>
  <sheetData>
    <row r="1" spans="1:42" ht="21" x14ac:dyDescent="0.25">
      <c r="A1" s="405"/>
      <c r="B1" s="405"/>
      <c r="C1" s="405"/>
      <c r="D1" s="405"/>
      <c r="E1" s="405"/>
      <c r="F1" s="612" t="s">
        <v>1511</v>
      </c>
      <c r="G1" s="612"/>
      <c r="H1" s="612"/>
      <c r="I1" s="612"/>
      <c r="J1" s="612"/>
      <c r="K1" s="612"/>
      <c r="L1" s="612"/>
      <c r="M1" s="612"/>
      <c r="N1" s="406"/>
      <c r="O1" s="406"/>
      <c r="P1" s="509" t="s">
        <v>1673</v>
      </c>
      <c r="Q1" s="509" t="s">
        <v>1674</v>
      </c>
      <c r="R1" s="509" t="s">
        <v>1675</v>
      </c>
      <c r="S1" s="509" t="s">
        <v>1676</v>
      </c>
      <c r="T1" s="509" t="s">
        <v>1677</v>
      </c>
      <c r="U1" s="509" t="s">
        <v>1678</v>
      </c>
      <c r="V1" s="509" t="s">
        <v>1679</v>
      </c>
      <c r="W1" s="509" t="s">
        <v>1680</v>
      </c>
      <c r="X1" s="509" t="s">
        <v>1681</v>
      </c>
      <c r="Y1" s="509" t="s">
        <v>1682</v>
      </c>
      <c r="Z1" s="509" t="s">
        <v>1683</v>
      </c>
      <c r="AA1" s="509" t="s">
        <v>1684</v>
      </c>
      <c r="AB1" s="509" t="s">
        <v>1685</v>
      </c>
      <c r="AC1" s="509" t="s">
        <v>1686</v>
      </c>
      <c r="AD1" s="509" t="s">
        <v>1687</v>
      </c>
      <c r="AE1" s="513"/>
      <c r="AF1" s="513"/>
      <c r="AG1" s="513"/>
      <c r="AH1" s="513"/>
      <c r="AI1" s="513"/>
      <c r="AJ1" s="513"/>
      <c r="AK1" s="513"/>
      <c r="AL1" s="405"/>
      <c r="AM1" s="405"/>
      <c r="AN1" s="405"/>
      <c r="AO1" s="405"/>
      <c r="AP1" s="405"/>
    </row>
    <row r="2" spans="1:42" ht="18.75" x14ac:dyDescent="0.25">
      <c r="A2" s="404" t="s">
        <v>1354</v>
      </c>
      <c r="B2" s="405"/>
      <c r="C2" s="405"/>
      <c r="D2" s="405"/>
      <c r="E2" s="405"/>
      <c r="F2" s="405"/>
      <c r="G2" s="405"/>
      <c r="H2" s="406"/>
      <c r="I2" s="407"/>
      <c r="J2" s="406"/>
      <c r="K2" s="406"/>
      <c r="L2" s="406"/>
      <c r="M2" s="406"/>
      <c r="N2" s="406"/>
      <c r="O2" s="406"/>
      <c r="P2" s="406"/>
      <c r="Q2" s="406"/>
      <c r="R2" s="406"/>
      <c r="S2" s="406"/>
      <c r="T2" s="406"/>
      <c r="U2" s="406"/>
      <c r="V2" s="406"/>
      <c r="W2" s="406"/>
      <c r="X2" s="406"/>
      <c r="Y2" s="406"/>
      <c r="Z2" s="406"/>
      <c r="AA2" s="406"/>
      <c r="AB2" s="405"/>
      <c r="AC2" s="405"/>
      <c r="AD2" s="405"/>
      <c r="AE2" s="405"/>
      <c r="AF2" s="405"/>
      <c r="AG2" s="405"/>
      <c r="AH2" s="405"/>
      <c r="AI2" s="405"/>
      <c r="AJ2" s="405"/>
      <c r="AK2" s="405"/>
      <c r="AL2" s="405"/>
      <c r="AM2" s="405"/>
      <c r="AN2" s="405"/>
      <c r="AO2" s="405"/>
      <c r="AP2" s="405"/>
    </row>
    <row r="3" spans="1:42" ht="18.75" x14ac:dyDescent="0.25">
      <c r="A3" s="404" t="s">
        <v>1507</v>
      </c>
      <c r="B3" s="405"/>
      <c r="C3" s="405"/>
      <c r="D3" s="405"/>
      <c r="E3" s="405"/>
      <c r="F3" s="405"/>
      <c r="G3" s="405"/>
      <c r="H3" s="406"/>
      <c r="I3" s="407"/>
      <c r="J3" s="406"/>
      <c r="K3" s="406"/>
      <c r="L3" s="406"/>
      <c r="M3" s="406"/>
      <c r="N3" s="406"/>
      <c r="O3" s="406"/>
      <c r="P3" s="406"/>
      <c r="Q3" s="406"/>
      <c r="R3" s="406"/>
      <c r="S3" s="406"/>
      <c r="T3" s="406"/>
      <c r="U3" s="406"/>
      <c r="V3" s="406"/>
      <c r="W3" s="406"/>
      <c r="X3" s="406"/>
      <c r="Y3" s="406"/>
      <c r="Z3" s="406"/>
      <c r="AA3" s="406"/>
      <c r="AB3" s="405"/>
      <c r="AC3" s="405"/>
      <c r="AD3" s="405"/>
      <c r="AE3" s="405"/>
      <c r="AF3" s="405"/>
      <c r="AG3" s="405"/>
      <c r="AH3" s="405"/>
      <c r="AI3" s="405"/>
      <c r="AJ3" s="405"/>
      <c r="AK3" s="405"/>
      <c r="AL3" s="405"/>
      <c r="AM3" s="405"/>
      <c r="AN3" s="405"/>
      <c r="AO3" s="405"/>
      <c r="AP3" s="405"/>
    </row>
    <row r="4" spans="1:42" s="405" customFormat="1" ht="18.75" x14ac:dyDescent="0.25">
      <c r="A4" s="404" t="s">
        <v>1508</v>
      </c>
      <c r="H4" s="406"/>
      <c r="I4" s="407"/>
      <c r="J4" s="406"/>
      <c r="K4" s="406"/>
      <c r="L4" s="406"/>
      <c r="M4" s="406"/>
      <c r="N4" s="406"/>
      <c r="O4" s="406"/>
      <c r="P4" s="406"/>
      <c r="Q4" s="406"/>
      <c r="R4" s="406"/>
      <c r="S4" s="406"/>
      <c r="T4" s="406"/>
      <c r="U4" s="406"/>
      <c r="V4" s="406"/>
      <c r="W4" s="406"/>
      <c r="X4" s="406"/>
      <c r="Y4" s="406"/>
      <c r="Z4" s="406"/>
      <c r="AA4" s="406"/>
    </row>
    <row r="5" spans="1:42" s="405" customFormat="1" ht="18.75" x14ac:dyDescent="0.25">
      <c r="A5" s="404" t="s">
        <v>1509</v>
      </c>
      <c r="H5" s="406"/>
      <c r="I5" s="407"/>
      <c r="J5" s="406"/>
      <c r="K5" s="406"/>
      <c r="L5" s="406"/>
      <c r="M5" s="406"/>
      <c r="N5" s="406"/>
      <c r="O5" s="406"/>
      <c r="P5" s="406"/>
      <c r="Q5" s="406"/>
      <c r="R5" s="406"/>
      <c r="S5" s="406"/>
      <c r="T5" s="406"/>
      <c r="U5" s="406"/>
      <c r="V5" s="406"/>
      <c r="W5" s="406"/>
      <c r="X5" s="406"/>
      <c r="Y5" s="406"/>
      <c r="Z5" s="406"/>
      <c r="AA5" s="406"/>
    </row>
    <row r="6" spans="1:42" s="405" customFormat="1" x14ac:dyDescent="0.25">
      <c r="A6" s="409" t="s">
        <v>1510</v>
      </c>
      <c r="B6" s="409"/>
      <c r="C6" s="409"/>
      <c r="D6" s="409"/>
      <c r="E6" s="409"/>
      <c r="F6" s="409"/>
      <c r="G6" s="409"/>
      <c r="H6" s="409"/>
      <c r="I6" s="409"/>
      <c r="J6" s="409"/>
      <c r="K6" s="409"/>
      <c r="L6" s="409"/>
      <c r="M6" s="409"/>
      <c r="N6" s="409"/>
      <c r="O6" s="409"/>
      <c r="P6" s="409"/>
      <c r="Q6" s="409"/>
      <c r="R6" s="409"/>
      <c r="S6" s="409"/>
      <c r="T6" s="409"/>
      <c r="U6" s="409"/>
    </row>
    <row r="7" spans="1:42" ht="15" customHeight="1" x14ac:dyDescent="0.25">
      <c r="A7" s="558" t="s">
        <v>96</v>
      </c>
      <c r="B7" s="557" t="s">
        <v>110</v>
      </c>
      <c r="C7" s="560" t="s">
        <v>1537</v>
      </c>
      <c r="D7" s="560" t="s">
        <v>1538</v>
      </c>
      <c r="E7" s="560" t="s">
        <v>86</v>
      </c>
      <c r="F7" s="560" t="s">
        <v>391</v>
      </c>
      <c r="G7" s="560" t="s">
        <v>87</v>
      </c>
      <c r="H7" s="563" t="s">
        <v>99</v>
      </c>
      <c r="I7" s="569"/>
      <c r="J7" s="569"/>
      <c r="K7" s="569"/>
      <c r="L7" s="569"/>
      <c r="M7" s="569"/>
      <c r="N7" s="569"/>
      <c r="O7" s="564"/>
      <c r="P7" s="565" t="s">
        <v>100</v>
      </c>
      <c r="Q7" s="566"/>
      <c r="R7" s="557" t="s">
        <v>102</v>
      </c>
      <c r="S7" s="557" t="s">
        <v>109</v>
      </c>
      <c r="T7" s="557" t="s">
        <v>108</v>
      </c>
      <c r="U7" s="554" t="s">
        <v>88</v>
      </c>
    </row>
    <row r="8" spans="1:42" ht="15" customHeight="1" x14ac:dyDescent="0.25">
      <c r="A8" s="558"/>
      <c r="B8" s="558"/>
      <c r="C8" s="561"/>
      <c r="D8" s="561"/>
      <c r="E8" s="561"/>
      <c r="F8" s="561"/>
      <c r="G8" s="561"/>
      <c r="H8" s="563" t="s">
        <v>103</v>
      </c>
      <c r="I8" s="564"/>
      <c r="J8" s="563" t="s">
        <v>104</v>
      </c>
      <c r="K8" s="564"/>
      <c r="L8" s="563" t="s">
        <v>105</v>
      </c>
      <c r="M8" s="564"/>
      <c r="N8" s="563" t="s">
        <v>106</v>
      </c>
      <c r="O8" s="564"/>
      <c r="P8" s="567"/>
      <c r="Q8" s="568"/>
      <c r="R8" s="558"/>
      <c r="S8" s="558"/>
      <c r="T8" s="558"/>
      <c r="U8" s="555"/>
    </row>
    <row r="9" spans="1:42" ht="25.5" x14ac:dyDescent="0.25">
      <c r="A9" s="559"/>
      <c r="B9" s="559"/>
      <c r="C9" s="562"/>
      <c r="D9" s="562"/>
      <c r="E9" s="562"/>
      <c r="F9" s="562"/>
      <c r="G9" s="562"/>
      <c r="H9" s="436" t="s">
        <v>107</v>
      </c>
      <c r="I9" s="436" t="s">
        <v>12</v>
      </c>
      <c r="J9" s="436" t="s">
        <v>107</v>
      </c>
      <c r="K9" s="436" t="s">
        <v>12</v>
      </c>
      <c r="L9" s="436" t="s">
        <v>107</v>
      </c>
      <c r="M9" s="436" t="s">
        <v>12</v>
      </c>
      <c r="N9" s="436" t="s">
        <v>107</v>
      </c>
      <c r="O9" s="436" t="s">
        <v>12</v>
      </c>
      <c r="P9" s="436" t="s">
        <v>107</v>
      </c>
      <c r="Q9" s="436" t="s">
        <v>12</v>
      </c>
      <c r="R9" s="559"/>
      <c r="S9" s="559"/>
      <c r="T9" s="559"/>
      <c r="U9" s="556"/>
    </row>
    <row r="10" spans="1:42" ht="15.75" x14ac:dyDescent="0.25">
      <c r="A10" s="499"/>
      <c r="B10" s="500"/>
      <c r="C10" s="439"/>
      <c r="D10" s="439"/>
      <c r="E10" s="439"/>
      <c r="F10" s="440"/>
      <c r="G10" s="439"/>
      <c r="H10" s="441"/>
      <c r="I10" s="441"/>
      <c r="J10" s="441"/>
      <c r="K10" s="441"/>
      <c r="L10" s="441"/>
      <c r="M10" s="441"/>
      <c r="N10" s="441"/>
      <c r="O10" s="441"/>
      <c r="P10" s="441"/>
      <c r="Q10" s="441"/>
      <c r="R10" s="442"/>
      <c r="S10" s="442"/>
      <c r="T10" s="442"/>
      <c r="U10" s="443"/>
    </row>
    <row r="11" spans="1:42" s="498" customFormat="1" ht="15.75" x14ac:dyDescent="0.25">
      <c r="A11" s="575" t="s">
        <v>1507</v>
      </c>
      <c r="B11" s="613" t="s">
        <v>1535</v>
      </c>
      <c r="C11" s="493"/>
      <c r="D11" s="493"/>
      <c r="E11" s="493"/>
      <c r="F11" s="494"/>
      <c r="G11" s="493"/>
      <c r="H11" s="495"/>
      <c r="I11" s="495"/>
      <c r="J11" s="495"/>
      <c r="K11" s="495"/>
      <c r="L11" s="495"/>
      <c r="M11" s="495"/>
      <c r="N11" s="495"/>
      <c r="O11" s="495"/>
      <c r="P11" s="495"/>
      <c r="Q11" s="495"/>
      <c r="R11" s="496"/>
      <c r="S11" s="496"/>
      <c r="T11" s="496"/>
      <c r="U11" s="497"/>
    </row>
    <row r="12" spans="1:42" s="498" customFormat="1" ht="15.75" x14ac:dyDescent="0.25">
      <c r="A12" s="575"/>
      <c r="B12" s="614"/>
      <c r="C12" s="493"/>
      <c r="D12" s="493"/>
      <c r="E12" s="493"/>
      <c r="F12" s="494"/>
      <c r="G12" s="493"/>
      <c r="H12" s="495"/>
      <c r="I12" s="495"/>
      <c r="J12" s="495"/>
      <c r="K12" s="495"/>
      <c r="L12" s="495"/>
      <c r="M12" s="495"/>
      <c r="N12" s="495"/>
      <c r="O12" s="495"/>
      <c r="P12" s="495"/>
      <c r="Q12" s="495"/>
      <c r="R12" s="496"/>
      <c r="S12" s="496"/>
      <c r="T12" s="496"/>
      <c r="U12" s="497"/>
    </row>
    <row r="13" spans="1:42" s="498" customFormat="1" ht="15.75" x14ac:dyDescent="0.25">
      <c r="A13" s="575"/>
      <c r="B13" s="614"/>
      <c r="C13" s="493"/>
      <c r="D13" s="493"/>
      <c r="E13" s="493"/>
      <c r="F13" s="494"/>
      <c r="G13" s="493"/>
      <c r="H13" s="495"/>
      <c r="I13" s="495"/>
      <c r="J13" s="495"/>
      <c r="K13" s="495"/>
      <c r="L13" s="495"/>
      <c r="M13" s="495"/>
      <c r="N13" s="495"/>
      <c r="O13" s="495"/>
      <c r="P13" s="495"/>
      <c r="Q13" s="495"/>
      <c r="R13" s="496"/>
      <c r="S13" s="496"/>
      <c r="T13" s="496"/>
      <c r="U13" s="497"/>
    </row>
    <row r="14" spans="1:42" s="498" customFormat="1" ht="15.75" x14ac:dyDescent="0.25">
      <c r="A14" s="575"/>
      <c r="B14" s="614"/>
      <c r="C14" s="493"/>
      <c r="D14" s="493"/>
      <c r="E14" s="493"/>
      <c r="F14" s="494"/>
      <c r="G14" s="493"/>
      <c r="H14" s="495"/>
      <c r="I14" s="495"/>
      <c r="J14" s="495"/>
      <c r="K14" s="495"/>
      <c r="L14" s="495"/>
      <c r="M14" s="495"/>
      <c r="N14" s="495"/>
      <c r="O14" s="495"/>
      <c r="P14" s="495"/>
      <c r="Q14" s="495"/>
      <c r="R14" s="496"/>
      <c r="S14" s="496"/>
      <c r="T14" s="496"/>
      <c r="U14" s="497"/>
    </row>
    <row r="15" spans="1:42" s="498" customFormat="1" ht="15.75" x14ac:dyDescent="0.25">
      <c r="A15" s="575"/>
      <c r="B15" s="614"/>
      <c r="C15" s="493"/>
      <c r="D15" s="493"/>
      <c r="E15" s="493"/>
      <c r="F15" s="494"/>
      <c r="G15" s="493"/>
      <c r="H15" s="495"/>
      <c r="I15" s="495"/>
      <c r="J15" s="495"/>
      <c r="K15" s="495"/>
      <c r="L15" s="495"/>
      <c r="M15" s="495"/>
      <c r="N15" s="495"/>
      <c r="O15" s="495"/>
      <c r="P15" s="495"/>
      <c r="Q15" s="495"/>
      <c r="R15" s="496"/>
      <c r="S15" s="496"/>
      <c r="T15" s="496"/>
      <c r="U15" s="497"/>
    </row>
    <row r="16" spans="1:42" s="498" customFormat="1" ht="15.75" x14ac:dyDescent="0.25">
      <c r="A16" s="575"/>
      <c r="B16" s="614"/>
      <c r="C16" s="493"/>
      <c r="D16" s="493"/>
      <c r="E16" s="493"/>
      <c r="F16" s="494"/>
      <c r="G16" s="493"/>
      <c r="H16" s="495"/>
      <c r="I16" s="495"/>
      <c r="J16" s="495"/>
      <c r="K16" s="495"/>
      <c r="L16" s="495"/>
      <c r="M16" s="495"/>
      <c r="N16" s="495"/>
      <c r="O16" s="495"/>
      <c r="P16" s="495"/>
      <c r="Q16" s="495"/>
      <c r="R16" s="496"/>
      <c r="S16" s="496"/>
      <c r="T16" s="496"/>
      <c r="U16" s="497"/>
    </row>
    <row r="17" spans="1:21" s="498" customFormat="1" ht="15.75" hidden="1" x14ac:dyDescent="0.25">
      <c r="A17" s="575"/>
      <c r="B17" s="615"/>
      <c r="C17" s="493"/>
      <c r="D17" s="493"/>
      <c r="E17" s="493"/>
      <c r="F17" s="494"/>
      <c r="G17" s="493"/>
      <c r="H17" s="495"/>
      <c r="I17" s="495"/>
      <c r="J17" s="495"/>
      <c r="K17" s="495"/>
      <c r="L17" s="495"/>
      <c r="M17" s="495"/>
      <c r="N17" s="495"/>
      <c r="O17" s="495"/>
      <c r="P17" s="495"/>
      <c r="Q17" s="495"/>
      <c r="R17" s="496"/>
      <c r="S17" s="496"/>
      <c r="T17" s="496"/>
      <c r="U17" s="497"/>
    </row>
    <row r="18" spans="1:21" ht="15.75" customHeight="1" x14ac:dyDescent="0.25">
      <c r="A18" s="575"/>
      <c r="B18" s="570" t="s">
        <v>1521</v>
      </c>
      <c r="C18" s="485"/>
      <c r="D18" s="485"/>
      <c r="E18" s="485"/>
      <c r="F18" s="485"/>
      <c r="G18" s="358"/>
      <c r="H18" s="486"/>
      <c r="I18" s="487"/>
      <c r="J18" s="486"/>
      <c r="K18" s="487"/>
      <c r="L18" s="486"/>
      <c r="M18" s="487"/>
      <c r="N18" s="486"/>
      <c r="O18" s="487"/>
      <c r="P18" s="399">
        <f t="shared" ref="P18:Q22" si="0">H18+J18+L18+N18</f>
        <v>0</v>
      </c>
      <c r="Q18" s="397">
        <f t="shared" si="0"/>
        <v>0</v>
      </c>
      <c r="R18" s="358"/>
      <c r="S18" s="358"/>
      <c r="T18" s="358"/>
      <c r="U18" s="358"/>
    </row>
    <row r="19" spans="1:21" ht="15.75" x14ac:dyDescent="0.25">
      <c r="A19" s="575"/>
      <c r="B19" s="571"/>
      <c r="C19" s="485"/>
      <c r="D19" s="485"/>
      <c r="E19" s="485"/>
      <c r="F19" s="485"/>
      <c r="G19" s="358"/>
      <c r="H19" s="486"/>
      <c r="I19" s="487"/>
      <c r="J19" s="486"/>
      <c r="K19" s="487"/>
      <c r="L19" s="486"/>
      <c r="M19" s="487"/>
      <c r="N19" s="486"/>
      <c r="O19" s="487"/>
      <c r="P19" s="399">
        <f t="shared" si="0"/>
        <v>0</v>
      </c>
      <c r="Q19" s="397">
        <f t="shared" si="0"/>
        <v>0</v>
      </c>
      <c r="R19" s="358"/>
      <c r="S19" s="358"/>
      <c r="T19" s="358"/>
      <c r="U19" s="358"/>
    </row>
    <row r="20" spans="1:21" ht="15.75" x14ac:dyDescent="0.25">
      <c r="A20" s="575"/>
      <c r="B20" s="571"/>
      <c r="C20" s="485"/>
      <c r="D20" s="485"/>
      <c r="E20" s="485"/>
      <c r="F20" s="485"/>
      <c r="G20" s="358"/>
      <c r="H20" s="486"/>
      <c r="I20" s="487"/>
      <c r="J20" s="486"/>
      <c r="K20" s="487"/>
      <c r="L20" s="486"/>
      <c r="M20" s="487"/>
      <c r="N20" s="486"/>
      <c r="O20" s="487"/>
      <c r="P20" s="399">
        <f t="shared" si="0"/>
        <v>0</v>
      </c>
      <c r="Q20" s="397">
        <f t="shared" si="0"/>
        <v>0</v>
      </c>
      <c r="R20" s="358"/>
      <c r="S20" s="358"/>
      <c r="T20" s="358"/>
      <c r="U20" s="358"/>
    </row>
    <row r="21" spans="1:21" ht="15.75" x14ac:dyDescent="0.25">
      <c r="A21" s="575"/>
      <c r="B21" s="571"/>
      <c r="C21" s="485"/>
      <c r="D21" s="485"/>
      <c r="E21" s="485"/>
      <c r="F21" s="485"/>
      <c r="G21" s="358"/>
      <c r="H21" s="486"/>
      <c r="I21" s="487"/>
      <c r="J21" s="486"/>
      <c r="K21" s="487"/>
      <c r="L21" s="486"/>
      <c r="M21" s="487"/>
      <c r="N21" s="486"/>
      <c r="O21" s="487"/>
      <c r="P21" s="399">
        <f t="shared" si="0"/>
        <v>0</v>
      </c>
      <c r="Q21" s="397">
        <f t="shared" si="0"/>
        <v>0</v>
      </c>
      <c r="R21" s="358"/>
      <c r="S21" s="358"/>
      <c r="T21" s="358"/>
      <c r="U21" s="358"/>
    </row>
    <row r="22" spans="1:21" ht="15.75" x14ac:dyDescent="0.25">
      <c r="A22" s="575"/>
      <c r="B22" s="570" t="s">
        <v>1522</v>
      </c>
      <c r="C22" s="485"/>
      <c r="D22" s="485"/>
      <c r="E22" s="485"/>
      <c r="F22" s="485"/>
      <c r="G22" s="358"/>
      <c r="H22" s="486"/>
      <c r="I22" s="487"/>
      <c r="J22" s="486"/>
      <c r="K22" s="487"/>
      <c r="L22" s="486"/>
      <c r="M22" s="487"/>
      <c r="N22" s="486"/>
      <c r="O22" s="487"/>
      <c r="P22" s="399">
        <f t="shared" si="0"/>
        <v>0</v>
      </c>
      <c r="Q22" s="397">
        <f t="shared" si="0"/>
        <v>0</v>
      </c>
      <c r="R22" s="358"/>
      <c r="S22" s="358"/>
      <c r="T22" s="358"/>
      <c r="U22" s="358"/>
    </row>
    <row r="23" spans="1:21" ht="15.75" x14ac:dyDescent="0.25">
      <c r="A23" s="575"/>
      <c r="B23" s="571"/>
      <c r="C23" s="485"/>
      <c r="D23" s="485"/>
      <c r="E23" s="485"/>
      <c r="F23" s="485"/>
      <c r="G23" s="358"/>
      <c r="H23" s="486"/>
      <c r="I23" s="487"/>
      <c r="J23" s="486"/>
      <c r="K23" s="487"/>
      <c r="L23" s="486"/>
      <c r="M23" s="487"/>
      <c r="N23" s="486"/>
      <c r="O23" s="487"/>
      <c r="P23" s="399">
        <f t="shared" ref="P23:P72" si="1">H23+J23+L23+N23</f>
        <v>0</v>
      </c>
      <c r="Q23" s="397">
        <f t="shared" ref="Q23:Q72" si="2">I23+K23+M23+O23</f>
        <v>0</v>
      </c>
      <c r="R23" s="358"/>
      <c r="S23" s="358"/>
      <c r="T23" s="358"/>
      <c r="U23" s="358"/>
    </row>
    <row r="24" spans="1:21" ht="15.75" x14ac:dyDescent="0.25">
      <c r="A24" s="575"/>
      <c r="B24" s="571"/>
      <c r="C24" s="485"/>
      <c r="D24" s="485"/>
      <c r="E24" s="485"/>
      <c r="F24" s="485"/>
      <c r="G24" s="358"/>
      <c r="H24" s="486"/>
      <c r="I24" s="487"/>
      <c r="J24" s="486"/>
      <c r="K24" s="487"/>
      <c r="L24" s="486"/>
      <c r="M24" s="487"/>
      <c r="N24" s="486"/>
      <c r="O24" s="487"/>
      <c r="P24" s="399">
        <f t="shared" si="1"/>
        <v>0</v>
      </c>
      <c r="Q24" s="397">
        <f t="shared" si="2"/>
        <v>0</v>
      </c>
      <c r="R24" s="358"/>
      <c r="S24" s="358"/>
      <c r="T24" s="358"/>
      <c r="U24" s="358"/>
    </row>
    <row r="25" spans="1:21" ht="15.75" x14ac:dyDescent="0.25">
      <c r="A25" s="575"/>
      <c r="B25" s="572"/>
      <c r="C25" s="485"/>
      <c r="D25" s="485"/>
      <c r="E25" s="485"/>
      <c r="F25" s="485"/>
      <c r="G25" s="358"/>
      <c r="H25" s="486"/>
      <c r="I25" s="487"/>
      <c r="J25" s="486"/>
      <c r="K25" s="487"/>
      <c r="L25" s="486"/>
      <c r="M25" s="487"/>
      <c r="N25" s="486"/>
      <c r="O25" s="487"/>
      <c r="P25" s="399">
        <f t="shared" si="1"/>
        <v>0</v>
      </c>
      <c r="Q25" s="397">
        <f t="shared" si="2"/>
        <v>0</v>
      </c>
      <c r="R25" s="358"/>
      <c r="S25" s="358"/>
      <c r="T25" s="358"/>
      <c r="U25" s="358"/>
    </row>
    <row r="26" spans="1:21" ht="15.75" x14ac:dyDescent="0.25">
      <c r="A26" s="575"/>
      <c r="B26" s="570" t="s">
        <v>1523</v>
      </c>
      <c r="C26" s="485"/>
      <c r="D26" s="485"/>
      <c r="E26" s="485"/>
      <c r="F26" s="485"/>
      <c r="G26" s="358"/>
      <c r="H26" s="486"/>
      <c r="I26" s="487"/>
      <c r="J26" s="486"/>
      <c r="K26" s="487"/>
      <c r="L26" s="486"/>
      <c r="M26" s="487"/>
      <c r="N26" s="486"/>
      <c r="O26" s="487"/>
      <c r="P26" s="399">
        <f t="shared" si="1"/>
        <v>0</v>
      </c>
      <c r="Q26" s="397">
        <f t="shared" si="2"/>
        <v>0</v>
      </c>
      <c r="R26" s="358"/>
      <c r="S26" s="358"/>
      <c r="T26" s="358"/>
      <c r="U26" s="358"/>
    </row>
    <row r="27" spans="1:21" ht="15.75" x14ac:dyDescent="0.25">
      <c r="A27" s="575"/>
      <c r="B27" s="571"/>
      <c r="C27" s="485"/>
      <c r="D27" s="485"/>
      <c r="E27" s="485"/>
      <c r="F27" s="485"/>
      <c r="G27" s="358"/>
      <c r="H27" s="486"/>
      <c r="I27" s="487"/>
      <c r="J27" s="486"/>
      <c r="K27" s="487"/>
      <c r="L27" s="486"/>
      <c r="M27" s="487"/>
      <c r="N27" s="486"/>
      <c r="O27" s="487"/>
      <c r="P27" s="399">
        <f t="shared" si="1"/>
        <v>0</v>
      </c>
      <c r="Q27" s="397">
        <f t="shared" si="2"/>
        <v>0</v>
      </c>
      <c r="R27" s="358"/>
      <c r="S27" s="358"/>
      <c r="T27" s="358"/>
      <c r="U27" s="358"/>
    </row>
    <row r="28" spans="1:21" ht="15.75" x14ac:dyDescent="0.25">
      <c r="A28" s="575"/>
      <c r="B28" s="571"/>
      <c r="C28" s="485"/>
      <c r="D28" s="485"/>
      <c r="E28" s="485"/>
      <c r="F28" s="485"/>
      <c r="G28" s="358"/>
      <c r="H28" s="486"/>
      <c r="I28" s="487"/>
      <c r="J28" s="486"/>
      <c r="K28" s="487"/>
      <c r="L28" s="486"/>
      <c r="M28" s="487"/>
      <c r="N28" s="486"/>
      <c r="O28" s="487"/>
      <c r="P28" s="399">
        <f t="shared" si="1"/>
        <v>0</v>
      </c>
      <c r="Q28" s="397">
        <f t="shared" si="2"/>
        <v>0</v>
      </c>
      <c r="R28" s="358"/>
      <c r="S28" s="358"/>
      <c r="T28" s="358"/>
      <c r="U28" s="358"/>
    </row>
    <row r="29" spans="1:21" ht="15.75" x14ac:dyDescent="0.25">
      <c r="A29" s="575"/>
      <c r="B29" s="572"/>
      <c r="C29" s="485"/>
      <c r="D29" s="485"/>
      <c r="E29" s="485"/>
      <c r="F29" s="485"/>
      <c r="G29" s="358"/>
      <c r="H29" s="486"/>
      <c r="I29" s="487"/>
      <c r="J29" s="486"/>
      <c r="K29" s="487"/>
      <c r="L29" s="486"/>
      <c r="M29" s="487"/>
      <c r="N29" s="486"/>
      <c r="O29" s="487"/>
      <c r="P29" s="399">
        <f t="shared" si="1"/>
        <v>0</v>
      </c>
      <c r="Q29" s="397">
        <f t="shared" si="2"/>
        <v>0</v>
      </c>
      <c r="R29" s="358"/>
      <c r="S29" s="358"/>
      <c r="T29" s="358"/>
      <c r="U29" s="358"/>
    </row>
    <row r="30" spans="1:21" ht="15.75" x14ac:dyDescent="0.25">
      <c r="A30" s="575"/>
      <c r="B30" s="611" t="s">
        <v>1524</v>
      </c>
      <c r="C30" s="485"/>
      <c r="D30" s="485"/>
      <c r="E30" s="485"/>
      <c r="F30" s="485"/>
      <c r="G30" s="358"/>
      <c r="H30" s="486"/>
      <c r="I30" s="487"/>
      <c r="J30" s="486"/>
      <c r="K30" s="487"/>
      <c r="L30" s="486"/>
      <c r="M30" s="487"/>
      <c r="N30" s="486"/>
      <c r="O30" s="487"/>
      <c r="P30" s="399">
        <f t="shared" si="1"/>
        <v>0</v>
      </c>
      <c r="Q30" s="397">
        <f t="shared" si="2"/>
        <v>0</v>
      </c>
      <c r="R30" s="358"/>
      <c r="S30" s="358"/>
      <c r="T30" s="358"/>
      <c r="U30" s="358"/>
    </row>
    <row r="31" spans="1:21" ht="15.75" x14ac:dyDescent="0.25">
      <c r="A31" s="575"/>
      <c r="B31" s="611"/>
      <c r="C31" s="485"/>
      <c r="D31" s="485"/>
      <c r="E31" s="485"/>
      <c r="F31" s="485"/>
      <c r="G31" s="358"/>
      <c r="H31" s="486"/>
      <c r="I31" s="487"/>
      <c r="J31" s="486"/>
      <c r="K31" s="487"/>
      <c r="L31" s="486"/>
      <c r="M31" s="487"/>
      <c r="N31" s="486"/>
      <c r="O31" s="487"/>
      <c r="P31" s="399">
        <f t="shared" si="1"/>
        <v>0</v>
      </c>
      <c r="Q31" s="397">
        <f t="shared" si="2"/>
        <v>0</v>
      </c>
      <c r="R31" s="358"/>
      <c r="S31" s="358"/>
      <c r="T31" s="358"/>
      <c r="U31" s="358"/>
    </row>
    <row r="32" spans="1:21" ht="15.75" x14ac:dyDescent="0.25">
      <c r="A32" s="575"/>
      <c r="B32" s="611"/>
      <c r="C32" s="485"/>
      <c r="D32" s="485"/>
      <c r="E32" s="485"/>
      <c r="F32" s="485"/>
      <c r="G32" s="358"/>
      <c r="H32" s="486"/>
      <c r="I32" s="487"/>
      <c r="J32" s="486"/>
      <c r="K32" s="487"/>
      <c r="L32" s="486"/>
      <c r="M32" s="487"/>
      <c r="N32" s="486"/>
      <c r="O32" s="487"/>
      <c r="P32" s="399">
        <f t="shared" si="1"/>
        <v>0</v>
      </c>
      <c r="Q32" s="397">
        <f t="shared" si="2"/>
        <v>0</v>
      </c>
      <c r="R32" s="358"/>
      <c r="S32" s="358"/>
      <c r="T32" s="358"/>
      <c r="U32" s="358"/>
    </row>
    <row r="33" spans="1:21" ht="15.75" x14ac:dyDescent="0.25">
      <c r="A33" s="575"/>
      <c r="B33" s="611"/>
      <c r="C33" s="485"/>
      <c r="D33" s="485"/>
      <c r="E33" s="485"/>
      <c r="F33" s="485"/>
      <c r="G33" s="358"/>
      <c r="H33" s="486"/>
      <c r="I33" s="487"/>
      <c r="J33" s="486"/>
      <c r="K33" s="487"/>
      <c r="L33" s="486"/>
      <c r="M33" s="487"/>
      <c r="N33" s="486"/>
      <c r="O33" s="487"/>
      <c r="P33" s="399">
        <f t="shared" si="1"/>
        <v>0</v>
      </c>
      <c r="Q33" s="397">
        <f t="shared" si="2"/>
        <v>0</v>
      </c>
      <c r="R33" s="358"/>
      <c r="S33" s="358"/>
      <c r="T33" s="358"/>
      <c r="U33" s="358"/>
    </row>
    <row r="34" spans="1:21" ht="15.75" x14ac:dyDescent="0.25">
      <c r="A34" s="575"/>
      <c r="B34" s="611" t="s">
        <v>1525</v>
      </c>
      <c r="C34" s="485"/>
      <c r="D34" s="485"/>
      <c r="E34" s="485"/>
      <c r="F34" s="485"/>
      <c r="G34" s="358"/>
      <c r="H34" s="486"/>
      <c r="I34" s="487"/>
      <c r="J34" s="486"/>
      <c r="K34" s="487"/>
      <c r="L34" s="486"/>
      <c r="M34" s="487"/>
      <c r="N34" s="486"/>
      <c r="O34" s="487"/>
      <c r="P34" s="399">
        <f t="shared" si="1"/>
        <v>0</v>
      </c>
      <c r="Q34" s="397">
        <f t="shared" si="2"/>
        <v>0</v>
      </c>
      <c r="R34" s="358"/>
      <c r="S34" s="358"/>
      <c r="T34" s="358"/>
      <c r="U34" s="358"/>
    </row>
    <row r="35" spans="1:21" ht="15.75" x14ac:dyDescent="0.25">
      <c r="A35" s="575"/>
      <c r="B35" s="611"/>
      <c r="C35" s="485"/>
      <c r="D35" s="485"/>
      <c r="E35" s="485"/>
      <c r="F35" s="485"/>
      <c r="G35" s="358"/>
      <c r="H35" s="486"/>
      <c r="I35" s="487"/>
      <c r="J35" s="486"/>
      <c r="K35" s="487"/>
      <c r="L35" s="486"/>
      <c r="M35" s="487"/>
      <c r="N35" s="486"/>
      <c r="O35" s="487"/>
      <c r="P35" s="399">
        <f t="shared" si="1"/>
        <v>0</v>
      </c>
      <c r="Q35" s="397">
        <f t="shared" si="2"/>
        <v>0</v>
      </c>
      <c r="R35" s="358"/>
      <c r="S35" s="358"/>
      <c r="T35" s="358"/>
      <c r="U35" s="358"/>
    </row>
    <row r="36" spans="1:21" ht="15.75" x14ac:dyDescent="0.25">
      <c r="A36" s="575"/>
      <c r="B36" s="611"/>
      <c r="C36" s="485"/>
      <c r="D36" s="485"/>
      <c r="E36" s="485"/>
      <c r="F36" s="485"/>
      <c r="G36" s="358"/>
      <c r="H36" s="486"/>
      <c r="I36" s="487"/>
      <c r="J36" s="486"/>
      <c r="K36" s="487"/>
      <c r="L36" s="486"/>
      <c r="M36" s="487"/>
      <c r="N36" s="486"/>
      <c r="O36" s="487"/>
      <c r="P36" s="399">
        <f t="shared" si="1"/>
        <v>0</v>
      </c>
      <c r="Q36" s="397">
        <f t="shared" si="2"/>
        <v>0</v>
      </c>
      <c r="R36" s="358"/>
      <c r="S36" s="358"/>
      <c r="T36" s="358"/>
      <c r="U36" s="358"/>
    </row>
    <row r="37" spans="1:21" ht="15.75" x14ac:dyDescent="0.25">
      <c r="A37" s="576"/>
      <c r="B37" s="611"/>
      <c r="C37" s="485"/>
      <c r="D37" s="485"/>
      <c r="E37" s="485"/>
      <c r="F37" s="485"/>
      <c r="G37" s="358"/>
      <c r="H37" s="486"/>
      <c r="I37" s="487"/>
      <c r="J37" s="486"/>
      <c r="K37" s="487"/>
      <c r="L37" s="486"/>
      <c r="M37" s="487"/>
      <c r="N37" s="486"/>
      <c r="O37" s="487"/>
      <c r="P37" s="399">
        <f t="shared" si="1"/>
        <v>0</v>
      </c>
      <c r="Q37" s="397">
        <f t="shared" si="2"/>
        <v>0</v>
      </c>
      <c r="R37" s="358"/>
      <c r="S37" s="358"/>
      <c r="T37" s="358"/>
      <c r="U37" s="358"/>
    </row>
    <row r="38" spans="1:21" ht="15.75" customHeight="1" x14ac:dyDescent="0.25">
      <c r="A38" s="611" t="s">
        <v>1508</v>
      </c>
      <c r="B38" s="570" t="s">
        <v>1526</v>
      </c>
      <c r="C38" s="485"/>
      <c r="D38" s="485"/>
      <c r="E38" s="485"/>
      <c r="F38" s="485"/>
      <c r="G38" s="358"/>
      <c r="H38" s="486"/>
      <c r="I38" s="487"/>
      <c r="J38" s="486"/>
      <c r="K38" s="487"/>
      <c r="L38" s="486"/>
      <c r="M38" s="487"/>
      <c r="N38" s="486"/>
      <c r="O38" s="487"/>
      <c r="P38" s="399">
        <f t="shared" si="1"/>
        <v>0</v>
      </c>
      <c r="Q38" s="397">
        <f t="shared" si="2"/>
        <v>0</v>
      </c>
      <c r="R38" s="358"/>
      <c r="S38" s="358"/>
      <c r="T38" s="358"/>
      <c r="U38" s="358"/>
    </row>
    <row r="39" spans="1:21" ht="15.75" x14ac:dyDescent="0.25">
      <c r="A39" s="611"/>
      <c r="B39" s="571"/>
      <c r="C39" s="485"/>
      <c r="D39" s="485"/>
      <c r="E39" s="485"/>
      <c r="F39" s="485"/>
      <c r="G39" s="358"/>
      <c r="H39" s="486"/>
      <c r="I39" s="487"/>
      <c r="J39" s="486"/>
      <c r="K39" s="487"/>
      <c r="L39" s="486"/>
      <c r="M39" s="487"/>
      <c r="N39" s="486"/>
      <c r="O39" s="487"/>
      <c r="P39" s="399">
        <f t="shared" si="1"/>
        <v>0</v>
      </c>
      <c r="Q39" s="397">
        <f t="shared" si="2"/>
        <v>0</v>
      </c>
      <c r="R39" s="358"/>
      <c r="S39" s="358"/>
      <c r="T39" s="358"/>
      <c r="U39" s="358"/>
    </row>
    <row r="40" spans="1:21" ht="15.75" x14ac:dyDescent="0.25">
      <c r="A40" s="611"/>
      <c r="B40" s="571"/>
      <c r="C40" s="485"/>
      <c r="D40" s="485"/>
      <c r="E40" s="485"/>
      <c r="F40" s="485"/>
      <c r="G40" s="358"/>
      <c r="H40" s="486"/>
      <c r="I40" s="487"/>
      <c r="J40" s="486"/>
      <c r="K40" s="487"/>
      <c r="L40" s="486"/>
      <c r="M40" s="487"/>
      <c r="N40" s="486"/>
      <c r="O40" s="487"/>
      <c r="P40" s="399">
        <f t="shared" si="1"/>
        <v>0</v>
      </c>
      <c r="Q40" s="397">
        <f t="shared" si="2"/>
        <v>0</v>
      </c>
      <c r="R40" s="358"/>
      <c r="S40" s="358"/>
      <c r="T40" s="358"/>
      <c r="U40" s="358"/>
    </row>
    <row r="41" spans="1:21" ht="15.75" x14ac:dyDescent="0.25">
      <c r="A41" s="611"/>
      <c r="B41" s="572"/>
      <c r="C41" s="485"/>
      <c r="D41" s="485"/>
      <c r="E41" s="485"/>
      <c r="F41" s="485"/>
      <c r="G41" s="358"/>
      <c r="H41" s="486"/>
      <c r="I41" s="487"/>
      <c r="J41" s="486"/>
      <c r="K41" s="487"/>
      <c r="L41" s="486"/>
      <c r="M41" s="487"/>
      <c r="N41" s="486"/>
      <c r="O41" s="487"/>
      <c r="P41" s="399">
        <f t="shared" si="1"/>
        <v>0</v>
      </c>
      <c r="Q41" s="397">
        <f t="shared" si="2"/>
        <v>0</v>
      </c>
      <c r="R41" s="358"/>
      <c r="S41" s="358"/>
      <c r="T41" s="358"/>
      <c r="U41" s="358"/>
    </row>
    <row r="42" spans="1:21" ht="15.75" x14ac:dyDescent="0.25">
      <c r="A42" s="611"/>
      <c r="B42" s="570" t="s">
        <v>1527</v>
      </c>
      <c r="C42" s="485"/>
      <c r="D42" s="485"/>
      <c r="E42" s="485"/>
      <c r="F42" s="485"/>
      <c r="G42" s="358"/>
      <c r="H42" s="486"/>
      <c r="I42" s="487"/>
      <c r="J42" s="486"/>
      <c r="K42" s="487"/>
      <c r="L42" s="486"/>
      <c r="M42" s="487"/>
      <c r="N42" s="486"/>
      <c r="O42" s="487"/>
      <c r="P42" s="399">
        <f t="shared" si="1"/>
        <v>0</v>
      </c>
      <c r="Q42" s="397">
        <f t="shared" si="2"/>
        <v>0</v>
      </c>
      <c r="R42" s="358"/>
      <c r="S42" s="358"/>
      <c r="T42" s="358"/>
      <c r="U42" s="358"/>
    </row>
    <row r="43" spans="1:21" ht="15.75" x14ac:dyDescent="0.25">
      <c r="A43" s="611"/>
      <c r="B43" s="571"/>
      <c r="C43" s="485"/>
      <c r="D43" s="485"/>
      <c r="E43" s="485"/>
      <c r="F43" s="485"/>
      <c r="G43" s="358"/>
      <c r="H43" s="486"/>
      <c r="I43" s="487"/>
      <c r="J43" s="486"/>
      <c r="K43" s="487"/>
      <c r="L43" s="486"/>
      <c r="M43" s="487"/>
      <c r="N43" s="486"/>
      <c r="O43" s="487"/>
      <c r="P43" s="399">
        <f t="shared" si="1"/>
        <v>0</v>
      </c>
      <c r="Q43" s="397">
        <f t="shared" si="2"/>
        <v>0</v>
      </c>
      <c r="R43" s="358"/>
      <c r="S43" s="358"/>
      <c r="T43" s="358"/>
      <c r="U43" s="358"/>
    </row>
    <row r="44" spans="1:21" ht="15.75" x14ac:dyDescent="0.25">
      <c r="A44" s="611"/>
      <c r="B44" s="571"/>
      <c r="C44" s="485"/>
      <c r="D44" s="485"/>
      <c r="E44" s="485"/>
      <c r="F44" s="485"/>
      <c r="G44" s="358"/>
      <c r="H44" s="486"/>
      <c r="I44" s="487"/>
      <c r="J44" s="486"/>
      <c r="K44" s="487"/>
      <c r="L44" s="486"/>
      <c r="M44" s="487"/>
      <c r="N44" s="486"/>
      <c r="O44" s="487"/>
      <c r="P44" s="399">
        <f t="shared" si="1"/>
        <v>0</v>
      </c>
      <c r="Q44" s="397">
        <f t="shared" si="2"/>
        <v>0</v>
      </c>
      <c r="R44" s="358"/>
      <c r="S44" s="358"/>
      <c r="T44" s="358"/>
      <c r="U44" s="358"/>
    </row>
    <row r="45" spans="1:21" ht="15.75" x14ac:dyDescent="0.25">
      <c r="A45" s="611"/>
      <c r="B45" s="572"/>
      <c r="C45" s="485"/>
      <c r="D45" s="485"/>
      <c r="E45" s="485"/>
      <c r="F45" s="485"/>
      <c r="G45" s="358"/>
      <c r="H45" s="486"/>
      <c r="I45" s="487"/>
      <c r="J45" s="486"/>
      <c r="K45" s="487"/>
      <c r="L45" s="486"/>
      <c r="M45" s="487"/>
      <c r="N45" s="486"/>
      <c r="O45" s="487"/>
      <c r="P45" s="399">
        <f t="shared" si="1"/>
        <v>0</v>
      </c>
      <c r="Q45" s="397">
        <f t="shared" si="2"/>
        <v>0</v>
      </c>
      <c r="R45" s="358"/>
      <c r="S45" s="358"/>
      <c r="T45" s="358"/>
      <c r="U45" s="358"/>
    </row>
    <row r="46" spans="1:21" ht="15.75" x14ac:dyDescent="0.25">
      <c r="A46" s="570" t="s">
        <v>1509</v>
      </c>
      <c r="B46" s="611" t="s">
        <v>1528</v>
      </c>
      <c r="C46" s="485"/>
      <c r="D46" s="485"/>
      <c r="E46" s="485"/>
      <c r="F46" s="485"/>
      <c r="G46" s="358"/>
      <c r="H46" s="486"/>
      <c r="I46" s="487"/>
      <c r="J46" s="486"/>
      <c r="K46" s="487"/>
      <c r="L46" s="486"/>
      <c r="M46" s="487"/>
      <c r="N46" s="486"/>
      <c r="O46" s="487"/>
      <c r="P46" s="399">
        <f t="shared" si="1"/>
        <v>0</v>
      </c>
      <c r="Q46" s="397">
        <f t="shared" si="2"/>
        <v>0</v>
      </c>
      <c r="R46" s="358"/>
      <c r="S46" s="358"/>
      <c r="T46" s="358"/>
      <c r="U46" s="358"/>
    </row>
    <row r="47" spans="1:21" ht="15.75" x14ac:dyDescent="0.25">
      <c r="A47" s="571"/>
      <c r="B47" s="611"/>
      <c r="C47" s="485"/>
      <c r="D47" s="485"/>
      <c r="E47" s="485"/>
      <c r="F47" s="485"/>
      <c r="G47" s="358"/>
      <c r="H47" s="486"/>
      <c r="I47" s="487"/>
      <c r="J47" s="486"/>
      <c r="K47" s="487"/>
      <c r="L47" s="486"/>
      <c r="M47" s="487"/>
      <c r="N47" s="486"/>
      <c r="O47" s="487"/>
      <c r="P47" s="399">
        <f t="shared" si="1"/>
        <v>0</v>
      </c>
      <c r="Q47" s="397">
        <f t="shared" si="2"/>
        <v>0</v>
      </c>
      <c r="R47" s="358"/>
      <c r="S47" s="358"/>
      <c r="T47" s="358"/>
      <c r="U47" s="358"/>
    </row>
    <row r="48" spans="1:21" ht="15.75" x14ac:dyDescent="0.25">
      <c r="A48" s="571"/>
      <c r="B48" s="611"/>
      <c r="C48" s="485"/>
      <c r="D48" s="485"/>
      <c r="E48" s="485"/>
      <c r="F48" s="485"/>
      <c r="G48" s="358"/>
      <c r="H48" s="486"/>
      <c r="I48" s="487"/>
      <c r="J48" s="486"/>
      <c r="K48" s="487"/>
      <c r="L48" s="486"/>
      <c r="M48" s="487"/>
      <c r="N48" s="486"/>
      <c r="O48" s="487"/>
      <c r="P48" s="399">
        <f t="shared" si="1"/>
        <v>0</v>
      </c>
      <c r="Q48" s="397">
        <f t="shared" si="2"/>
        <v>0</v>
      </c>
      <c r="R48" s="358"/>
      <c r="S48" s="358"/>
      <c r="T48" s="358"/>
      <c r="U48" s="358"/>
    </row>
    <row r="49" spans="1:21" ht="15.75" x14ac:dyDescent="0.25">
      <c r="A49" s="571"/>
      <c r="B49" s="611"/>
      <c r="C49" s="485"/>
      <c r="D49" s="485"/>
      <c r="E49" s="485"/>
      <c r="F49" s="485"/>
      <c r="G49" s="358"/>
      <c r="H49" s="486"/>
      <c r="I49" s="487"/>
      <c r="J49" s="486"/>
      <c r="K49" s="487"/>
      <c r="L49" s="486"/>
      <c r="M49" s="487"/>
      <c r="N49" s="486"/>
      <c r="O49" s="487"/>
      <c r="P49" s="399">
        <f t="shared" si="1"/>
        <v>0</v>
      </c>
      <c r="Q49" s="397">
        <f t="shared" si="2"/>
        <v>0</v>
      </c>
      <c r="R49" s="358"/>
      <c r="S49" s="358"/>
      <c r="T49" s="358"/>
      <c r="U49" s="358"/>
    </row>
    <row r="50" spans="1:21" ht="15.75" x14ac:dyDescent="0.25">
      <c r="A50" s="571"/>
      <c r="B50" s="611" t="s">
        <v>1529</v>
      </c>
      <c r="C50" s="485"/>
      <c r="D50" s="485"/>
      <c r="E50" s="485"/>
      <c r="F50" s="485"/>
      <c r="G50" s="358"/>
      <c r="H50" s="486"/>
      <c r="I50" s="487"/>
      <c r="J50" s="486"/>
      <c r="K50" s="487"/>
      <c r="L50" s="486"/>
      <c r="M50" s="487"/>
      <c r="N50" s="486"/>
      <c r="O50" s="487"/>
      <c r="P50" s="399">
        <f t="shared" si="1"/>
        <v>0</v>
      </c>
      <c r="Q50" s="397">
        <f t="shared" si="2"/>
        <v>0</v>
      </c>
      <c r="R50" s="358"/>
      <c r="S50" s="358"/>
      <c r="T50" s="358"/>
      <c r="U50" s="358"/>
    </row>
    <row r="51" spans="1:21" ht="15.75" x14ac:dyDescent="0.25">
      <c r="A51" s="571"/>
      <c r="B51" s="611"/>
      <c r="C51" s="485"/>
      <c r="D51" s="485"/>
      <c r="E51" s="485"/>
      <c r="F51" s="485"/>
      <c r="G51" s="358"/>
      <c r="H51" s="486"/>
      <c r="I51" s="487"/>
      <c r="J51" s="486"/>
      <c r="K51" s="487"/>
      <c r="L51" s="486"/>
      <c r="M51" s="487"/>
      <c r="N51" s="486"/>
      <c r="O51" s="487"/>
      <c r="P51" s="399">
        <f t="shared" si="1"/>
        <v>0</v>
      </c>
      <c r="Q51" s="397">
        <f t="shared" si="2"/>
        <v>0</v>
      </c>
      <c r="R51" s="358"/>
      <c r="S51" s="358"/>
      <c r="T51" s="358"/>
      <c r="U51" s="358"/>
    </row>
    <row r="52" spans="1:21" ht="15.75" x14ac:dyDescent="0.25">
      <c r="A52" s="571"/>
      <c r="B52" s="611"/>
      <c r="C52" s="485"/>
      <c r="D52" s="485"/>
      <c r="E52" s="485"/>
      <c r="F52" s="485"/>
      <c r="G52" s="358"/>
      <c r="H52" s="486"/>
      <c r="I52" s="487"/>
      <c r="J52" s="486"/>
      <c r="K52" s="487"/>
      <c r="L52" s="486"/>
      <c r="M52" s="487"/>
      <c r="N52" s="486"/>
      <c r="O52" s="487"/>
      <c r="P52" s="399">
        <f t="shared" si="1"/>
        <v>0</v>
      </c>
      <c r="Q52" s="397">
        <f t="shared" si="2"/>
        <v>0</v>
      </c>
      <c r="R52" s="358"/>
      <c r="S52" s="358"/>
      <c r="T52" s="358"/>
      <c r="U52" s="358"/>
    </row>
    <row r="53" spans="1:21" ht="15.75" x14ac:dyDescent="0.25">
      <c r="A53" s="571"/>
      <c r="B53" s="611"/>
      <c r="C53" s="485"/>
      <c r="D53" s="485"/>
      <c r="E53" s="485"/>
      <c r="F53" s="485"/>
      <c r="G53" s="358"/>
      <c r="H53" s="486"/>
      <c r="I53" s="487"/>
      <c r="J53" s="486"/>
      <c r="K53" s="487"/>
      <c r="L53" s="486"/>
      <c r="M53" s="487"/>
      <c r="N53" s="486"/>
      <c r="O53" s="487"/>
      <c r="P53" s="399">
        <f t="shared" si="1"/>
        <v>0</v>
      </c>
      <c r="Q53" s="397">
        <f t="shared" si="2"/>
        <v>0</v>
      </c>
      <c r="R53" s="358"/>
      <c r="S53" s="358"/>
      <c r="T53" s="358"/>
      <c r="U53" s="358"/>
    </row>
    <row r="54" spans="1:21" ht="15.75" x14ac:dyDescent="0.25">
      <c r="A54" s="571"/>
      <c r="B54" s="570" t="s">
        <v>1530</v>
      </c>
      <c r="C54" s="485"/>
      <c r="D54" s="485"/>
      <c r="E54" s="485"/>
      <c r="F54" s="485"/>
      <c r="G54" s="358"/>
      <c r="H54" s="486"/>
      <c r="I54" s="487"/>
      <c r="J54" s="486"/>
      <c r="K54" s="487"/>
      <c r="L54" s="486"/>
      <c r="M54" s="487"/>
      <c r="N54" s="486"/>
      <c r="O54" s="487"/>
      <c r="P54" s="399">
        <f t="shared" si="1"/>
        <v>0</v>
      </c>
      <c r="Q54" s="397">
        <f t="shared" si="2"/>
        <v>0</v>
      </c>
      <c r="R54" s="358"/>
      <c r="S54" s="358"/>
      <c r="T54" s="358"/>
      <c r="U54" s="358"/>
    </row>
    <row r="55" spans="1:21" ht="15.75" x14ac:dyDescent="0.25">
      <c r="A55" s="571"/>
      <c r="B55" s="571"/>
      <c r="C55" s="485"/>
      <c r="D55" s="485"/>
      <c r="E55" s="485"/>
      <c r="F55" s="485"/>
      <c r="G55" s="358"/>
      <c r="H55" s="486"/>
      <c r="I55" s="487"/>
      <c r="J55" s="486"/>
      <c r="K55" s="487"/>
      <c r="L55" s="486"/>
      <c r="M55" s="487"/>
      <c r="N55" s="486"/>
      <c r="O55" s="487"/>
      <c r="P55" s="399">
        <f t="shared" si="1"/>
        <v>0</v>
      </c>
      <c r="Q55" s="397">
        <f t="shared" si="2"/>
        <v>0</v>
      </c>
      <c r="R55" s="358"/>
      <c r="S55" s="358"/>
      <c r="T55" s="358"/>
      <c r="U55" s="358"/>
    </row>
    <row r="56" spans="1:21" ht="15.75" x14ac:dyDescent="0.25">
      <c r="A56" s="571"/>
      <c r="B56" s="571"/>
      <c r="C56" s="485"/>
      <c r="D56" s="485"/>
      <c r="E56" s="485"/>
      <c r="F56" s="485"/>
      <c r="G56" s="358"/>
      <c r="H56" s="486"/>
      <c r="I56" s="487"/>
      <c r="J56" s="486"/>
      <c r="K56" s="487"/>
      <c r="L56" s="486"/>
      <c r="M56" s="487"/>
      <c r="N56" s="486"/>
      <c r="O56" s="487"/>
      <c r="P56" s="399">
        <f t="shared" si="1"/>
        <v>0</v>
      </c>
      <c r="Q56" s="397">
        <f t="shared" si="2"/>
        <v>0</v>
      </c>
      <c r="R56" s="358"/>
      <c r="S56" s="358"/>
      <c r="T56" s="358"/>
      <c r="U56" s="358"/>
    </row>
    <row r="57" spans="1:21" ht="15.75" x14ac:dyDescent="0.25">
      <c r="A57" s="572"/>
      <c r="B57" s="572"/>
      <c r="C57" s="485"/>
      <c r="D57" s="485"/>
      <c r="E57" s="485"/>
      <c r="F57" s="485"/>
      <c r="G57" s="358"/>
      <c r="H57" s="486"/>
      <c r="I57" s="487"/>
      <c r="J57" s="486"/>
      <c r="K57" s="487"/>
      <c r="L57" s="486"/>
      <c r="M57" s="487"/>
      <c r="N57" s="486"/>
      <c r="O57" s="487"/>
      <c r="P57" s="399">
        <f t="shared" si="1"/>
        <v>0</v>
      </c>
      <c r="Q57" s="397">
        <f t="shared" si="2"/>
        <v>0</v>
      </c>
      <c r="R57" s="358"/>
      <c r="S57" s="358"/>
      <c r="T57" s="358"/>
      <c r="U57" s="358"/>
    </row>
    <row r="58" spans="1:21" ht="15.75" x14ac:dyDescent="0.25">
      <c r="A58" s="570" t="s">
        <v>1510</v>
      </c>
      <c r="B58" s="570" t="s">
        <v>1531</v>
      </c>
      <c r="C58" s="485"/>
      <c r="D58" s="485"/>
      <c r="E58" s="485"/>
      <c r="F58" s="485"/>
      <c r="G58" s="358"/>
      <c r="H58" s="486"/>
      <c r="I58" s="487"/>
      <c r="J58" s="486"/>
      <c r="K58" s="487"/>
      <c r="L58" s="486"/>
      <c r="M58" s="487"/>
      <c r="N58" s="486"/>
      <c r="O58" s="487"/>
      <c r="P58" s="399">
        <f t="shared" si="1"/>
        <v>0</v>
      </c>
      <c r="Q58" s="397">
        <f t="shared" si="2"/>
        <v>0</v>
      </c>
      <c r="R58" s="358"/>
      <c r="S58" s="358"/>
      <c r="T58" s="358"/>
      <c r="U58" s="358"/>
    </row>
    <row r="59" spans="1:21" ht="15.75" x14ac:dyDescent="0.25">
      <c r="A59" s="571"/>
      <c r="B59" s="571"/>
      <c r="C59" s="485"/>
      <c r="D59" s="485"/>
      <c r="E59" s="485"/>
      <c r="F59" s="485"/>
      <c r="G59" s="358"/>
      <c r="H59" s="486"/>
      <c r="I59" s="487"/>
      <c r="J59" s="486"/>
      <c r="K59" s="487"/>
      <c r="L59" s="486"/>
      <c r="M59" s="487"/>
      <c r="N59" s="486"/>
      <c r="O59" s="487"/>
      <c r="P59" s="399">
        <f t="shared" si="1"/>
        <v>0</v>
      </c>
      <c r="Q59" s="397">
        <f t="shared" si="2"/>
        <v>0</v>
      </c>
      <c r="R59" s="358"/>
      <c r="S59" s="358"/>
      <c r="T59" s="358"/>
      <c r="U59" s="358"/>
    </row>
    <row r="60" spans="1:21" ht="15.75" x14ac:dyDescent="0.25">
      <c r="A60" s="571"/>
      <c r="B60" s="571"/>
      <c r="C60" s="485"/>
      <c r="D60" s="485"/>
      <c r="E60" s="485"/>
      <c r="F60" s="485"/>
      <c r="G60" s="358"/>
      <c r="H60" s="486"/>
      <c r="I60" s="487"/>
      <c r="J60" s="486"/>
      <c r="K60" s="487"/>
      <c r="L60" s="486"/>
      <c r="M60" s="487"/>
      <c r="N60" s="486"/>
      <c r="O60" s="487"/>
      <c r="P60" s="399">
        <f t="shared" si="1"/>
        <v>0</v>
      </c>
      <c r="Q60" s="397">
        <f t="shared" si="2"/>
        <v>0</v>
      </c>
      <c r="R60" s="358"/>
      <c r="S60" s="358"/>
      <c r="T60" s="358"/>
      <c r="U60" s="358"/>
    </row>
    <row r="61" spans="1:21" ht="15.75" x14ac:dyDescent="0.25">
      <c r="A61" s="571"/>
      <c r="B61" s="572"/>
      <c r="C61" s="485"/>
      <c r="D61" s="485"/>
      <c r="E61" s="485"/>
      <c r="F61" s="485"/>
      <c r="G61" s="358"/>
      <c r="H61" s="486"/>
      <c r="I61" s="487"/>
      <c r="J61" s="486"/>
      <c r="K61" s="487"/>
      <c r="L61" s="486"/>
      <c r="M61" s="487"/>
      <c r="N61" s="486"/>
      <c r="O61" s="487"/>
      <c r="P61" s="399">
        <f t="shared" si="1"/>
        <v>0</v>
      </c>
      <c r="Q61" s="397">
        <f t="shared" si="2"/>
        <v>0</v>
      </c>
      <c r="R61" s="358"/>
      <c r="S61" s="358"/>
      <c r="T61" s="358"/>
      <c r="U61" s="358"/>
    </row>
    <row r="62" spans="1:21" ht="15.75" x14ac:dyDescent="0.25">
      <c r="A62" s="571"/>
      <c r="B62" s="570" t="s">
        <v>1532</v>
      </c>
      <c r="C62" s="485"/>
      <c r="D62" s="485"/>
      <c r="E62" s="485"/>
      <c r="F62" s="485"/>
      <c r="G62" s="358"/>
      <c r="H62" s="486"/>
      <c r="I62" s="487"/>
      <c r="J62" s="486"/>
      <c r="K62" s="487"/>
      <c r="L62" s="486"/>
      <c r="M62" s="487"/>
      <c r="N62" s="486"/>
      <c r="O62" s="487"/>
      <c r="P62" s="399">
        <f t="shared" si="1"/>
        <v>0</v>
      </c>
      <c r="Q62" s="397">
        <f t="shared" si="2"/>
        <v>0</v>
      </c>
      <c r="R62" s="358"/>
      <c r="S62" s="358"/>
      <c r="T62" s="358"/>
      <c r="U62" s="358"/>
    </row>
    <row r="63" spans="1:21" ht="15.75" x14ac:dyDescent="0.25">
      <c r="A63" s="571"/>
      <c r="B63" s="571"/>
      <c r="C63" s="485"/>
      <c r="D63" s="485"/>
      <c r="E63" s="485"/>
      <c r="F63" s="485"/>
      <c r="G63" s="358"/>
      <c r="H63" s="486"/>
      <c r="I63" s="487"/>
      <c r="J63" s="486"/>
      <c r="K63" s="487"/>
      <c r="L63" s="486"/>
      <c r="M63" s="487"/>
      <c r="N63" s="486"/>
      <c r="O63" s="487"/>
      <c r="P63" s="399">
        <f t="shared" si="1"/>
        <v>0</v>
      </c>
      <c r="Q63" s="397">
        <f t="shared" si="2"/>
        <v>0</v>
      </c>
      <c r="R63" s="358"/>
      <c r="S63" s="358"/>
      <c r="T63" s="358"/>
      <c r="U63" s="358"/>
    </row>
    <row r="64" spans="1:21" ht="15.75" x14ac:dyDescent="0.25">
      <c r="A64" s="571"/>
      <c r="B64" s="571"/>
      <c r="C64" s="485"/>
      <c r="D64" s="485"/>
      <c r="E64" s="485"/>
      <c r="F64" s="485"/>
      <c r="G64" s="358"/>
      <c r="H64" s="486"/>
      <c r="I64" s="487"/>
      <c r="J64" s="486"/>
      <c r="K64" s="487"/>
      <c r="L64" s="486"/>
      <c r="M64" s="487"/>
      <c r="N64" s="486"/>
      <c r="O64" s="487"/>
      <c r="P64" s="399">
        <f t="shared" si="1"/>
        <v>0</v>
      </c>
      <c r="Q64" s="397">
        <f t="shared" si="2"/>
        <v>0</v>
      </c>
      <c r="R64" s="358"/>
      <c r="S64" s="358"/>
      <c r="T64" s="358"/>
      <c r="U64" s="358"/>
    </row>
    <row r="65" spans="1:21" ht="15.75" x14ac:dyDescent="0.25">
      <c r="A65" s="571"/>
      <c r="B65" s="572"/>
      <c r="C65" s="485"/>
      <c r="D65" s="485"/>
      <c r="E65" s="485"/>
      <c r="F65" s="485"/>
      <c r="G65" s="358"/>
      <c r="H65" s="486"/>
      <c r="I65" s="487"/>
      <c r="J65" s="486"/>
      <c r="K65" s="487"/>
      <c r="L65" s="486"/>
      <c r="M65" s="487"/>
      <c r="N65" s="486"/>
      <c r="O65" s="487"/>
      <c r="P65" s="399">
        <f t="shared" si="1"/>
        <v>0</v>
      </c>
      <c r="Q65" s="397">
        <f t="shared" si="2"/>
        <v>0</v>
      </c>
      <c r="R65" s="358"/>
      <c r="S65" s="358"/>
      <c r="T65" s="358"/>
      <c r="U65" s="358"/>
    </row>
    <row r="66" spans="1:21" ht="15.75" x14ac:dyDescent="0.25">
      <c r="A66" s="571"/>
      <c r="B66" s="570" t="s">
        <v>1533</v>
      </c>
      <c r="C66" s="485"/>
      <c r="D66" s="485"/>
      <c r="E66" s="485"/>
      <c r="F66" s="485"/>
      <c r="G66" s="358"/>
      <c r="H66" s="486"/>
      <c r="I66" s="487"/>
      <c r="J66" s="486"/>
      <c r="K66" s="487"/>
      <c r="L66" s="486"/>
      <c r="M66" s="487"/>
      <c r="N66" s="486"/>
      <c r="O66" s="487"/>
      <c r="P66" s="399">
        <f t="shared" si="1"/>
        <v>0</v>
      </c>
      <c r="Q66" s="397">
        <f t="shared" si="2"/>
        <v>0</v>
      </c>
      <c r="R66" s="358"/>
      <c r="S66" s="358"/>
      <c r="T66" s="358"/>
      <c r="U66" s="358"/>
    </row>
    <row r="67" spans="1:21" ht="15.75" x14ac:dyDescent="0.25">
      <c r="A67" s="571"/>
      <c r="B67" s="571"/>
      <c r="C67" s="485"/>
      <c r="D67" s="485"/>
      <c r="E67" s="485"/>
      <c r="F67" s="485"/>
      <c r="G67" s="358"/>
      <c r="H67" s="486"/>
      <c r="I67" s="487"/>
      <c r="J67" s="486"/>
      <c r="K67" s="487"/>
      <c r="L67" s="486"/>
      <c r="M67" s="487"/>
      <c r="N67" s="486"/>
      <c r="O67" s="487"/>
      <c r="P67" s="399">
        <f t="shared" si="1"/>
        <v>0</v>
      </c>
      <c r="Q67" s="397">
        <f t="shared" si="2"/>
        <v>0</v>
      </c>
      <c r="R67" s="358"/>
      <c r="S67" s="358"/>
      <c r="T67" s="358"/>
      <c r="U67" s="358"/>
    </row>
    <row r="68" spans="1:21" ht="15.75" x14ac:dyDescent="0.25">
      <c r="A68" s="571"/>
      <c r="B68" s="571"/>
      <c r="C68" s="485"/>
      <c r="D68" s="485"/>
      <c r="E68" s="485"/>
      <c r="F68" s="485"/>
      <c r="G68" s="358"/>
      <c r="H68" s="486"/>
      <c r="I68" s="487"/>
      <c r="J68" s="486"/>
      <c r="K68" s="487"/>
      <c r="L68" s="486"/>
      <c r="M68" s="487"/>
      <c r="N68" s="486"/>
      <c r="O68" s="487"/>
      <c r="P68" s="399">
        <f t="shared" si="1"/>
        <v>0</v>
      </c>
      <c r="Q68" s="397">
        <f t="shared" si="2"/>
        <v>0</v>
      </c>
      <c r="R68" s="358"/>
      <c r="S68" s="358"/>
      <c r="T68" s="358"/>
      <c r="U68" s="358"/>
    </row>
    <row r="69" spans="1:21" ht="15.75" x14ac:dyDescent="0.25">
      <c r="A69" s="571"/>
      <c r="B69" s="572"/>
      <c r="C69" s="485"/>
      <c r="D69" s="485"/>
      <c r="E69" s="485"/>
      <c r="F69" s="485"/>
      <c r="G69" s="358"/>
      <c r="H69" s="486"/>
      <c r="I69" s="487"/>
      <c r="J69" s="486"/>
      <c r="K69" s="487"/>
      <c r="L69" s="486"/>
      <c r="M69" s="487"/>
      <c r="N69" s="486"/>
      <c r="O69" s="487"/>
      <c r="P69" s="399">
        <f t="shared" si="1"/>
        <v>0</v>
      </c>
      <c r="Q69" s="397">
        <f t="shared" si="2"/>
        <v>0</v>
      </c>
      <c r="R69" s="358"/>
      <c r="S69" s="358"/>
      <c r="T69" s="358"/>
      <c r="U69" s="358"/>
    </row>
    <row r="70" spans="1:21" ht="15.75" x14ac:dyDescent="0.25">
      <c r="A70" s="571"/>
      <c r="B70" s="570" t="s">
        <v>1534</v>
      </c>
      <c r="C70" s="485"/>
      <c r="D70" s="485"/>
      <c r="E70" s="485"/>
      <c r="F70" s="485"/>
      <c r="G70" s="358"/>
      <c r="H70" s="486"/>
      <c r="I70" s="487"/>
      <c r="J70" s="486"/>
      <c r="K70" s="487"/>
      <c r="L70" s="486"/>
      <c r="M70" s="487"/>
      <c r="N70" s="486"/>
      <c r="O70" s="487"/>
      <c r="P70" s="399">
        <f t="shared" si="1"/>
        <v>0</v>
      </c>
      <c r="Q70" s="397">
        <f t="shared" si="2"/>
        <v>0</v>
      </c>
      <c r="R70" s="358"/>
      <c r="S70" s="358"/>
      <c r="T70" s="358"/>
      <c r="U70" s="358"/>
    </row>
    <row r="71" spans="1:21" ht="15.75" x14ac:dyDescent="0.25">
      <c r="A71" s="571"/>
      <c r="B71" s="571"/>
      <c r="C71" s="485"/>
      <c r="D71" s="485"/>
      <c r="E71" s="485"/>
      <c r="F71" s="485"/>
      <c r="G71" s="358"/>
      <c r="H71" s="486"/>
      <c r="I71" s="487"/>
      <c r="J71" s="486"/>
      <c r="K71" s="487"/>
      <c r="L71" s="486"/>
      <c r="M71" s="487"/>
      <c r="N71" s="486"/>
      <c r="O71" s="487"/>
      <c r="P71" s="399">
        <f t="shared" si="1"/>
        <v>0</v>
      </c>
      <c r="Q71" s="397">
        <f t="shared" si="2"/>
        <v>0</v>
      </c>
      <c r="R71" s="358"/>
      <c r="S71" s="358"/>
      <c r="T71" s="358"/>
      <c r="U71" s="358"/>
    </row>
    <row r="72" spans="1:21" ht="15.75" x14ac:dyDescent="0.25">
      <c r="A72" s="571"/>
      <c r="B72" s="571"/>
      <c r="C72" s="485"/>
      <c r="D72" s="485"/>
      <c r="E72" s="485"/>
      <c r="F72" s="485"/>
      <c r="G72" s="358"/>
      <c r="H72" s="486"/>
      <c r="I72" s="487"/>
      <c r="J72" s="486"/>
      <c r="K72" s="487"/>
      <c r="L72" s="486"/>
      <c r="M72" s="487"/>
      <c r="N72" s="486"/>
      <c r="O72" s="487"/>
      <c r="P72" s="399">
        <f t="shared" si="1"/>
        <v>0</v>
      </c>
      <c r="Q72" s="397">
        <f t="shared" si="2"/>
        <v>0</v>
      </c>
      <c r="R72" s="358"/>
      <c r="S72" s="358"/>
      <c r="T72" s="358"/>
      <c r="U72" s="358"/>
    </row>
    <row r="73" spans="1:21" ht="15.75" x14ac:dyDescent="0.25">
      <c r="A73" s="572"/>
      <c r="B73" s="572"/>
      <c r="C73" s="485"/>
      <c r="D73" s="485"/>
      <c r="E73" s="485"/>
      <c r="F73" s="485"/>
      <c r="G73" s="358"/>
      <c r="H73" s="358"/>
      <c r="I73" s="487"/>
      <c r="J73" s="358"/>
      <c r="K73" s="487"/>
      <c r="L73" s="358"/>
      <c r="M73" s="487"/>
      <c r="N73" s="358"/>
      <c r="O73" s="487"/>
      <c r="P73" s="399">
        <f t="shared" ref="P73:Q73" si="3">H73+J73+L73+N73</f>
        <v>0</v>
      </c>
      <c r="Q73" s="397">
        <f t="shared" si="3"/>
        <v>0</v>
      </c>
      <c r="R73" s="488"/>
      <c r="S73" s="358"/>
      <c r="T73" s="358"/>
      <c r="U73" s="358"/>
    </row>
    <row r="74" spans="1:21" ht="15.75" x14ac:dyDescent="0.25">
      <c r="A74" s="292"/>
      <c r="B74" s="293"/>
      <c r="C74" s="293"/>
      <c r="D74" s="293"/>
      <c r="E74" s="292" t="s">
        <v>1512</v>
      </c>
      <c r="F74" s="293"/>
      <c r="G74" s="294"/>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view="pageBreakPreview" zoomScale="60" zoomScaleNormal="80" workbookViewId="0">
      <pane ySplit="11" topLeftCell="A168" activePane="bottomLeft" state="frozen"/>
      <selection activeCell="A11" sqref="A11"/>
      <selection pane="bottomLeft" activeCell="E19" sqref="E19:E20"/>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5"/>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2"/>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50" t="s">
        <v>392</v>
      </c>
      <c r="L10" s="550"/>
      <c r="M10" s="550"/>
      <c r="N10" s="550"/>
      <c r="O10" s="550"/>
      <c r="P10" s="550"/>
      <c r="Q10" s="550"/>
      <c r="R10" s="550"/>
      <c r="S10" s="550"/>
      <c r="T10" s="550"/>
      <c r="U10" s="550"/>
      <c r="V10" s="550"/>
      <c r="W10" s="550"/>
      <c r="X10" s="550"/>
      <c r="Y10" s="550"/>
      <c r="Z10" s="550"/>
      <c r="AA10" s="550"/>
    </row>
    <row r="11" spans="1:571" ht="79.5" thickBot="1" x14ac:dyDescent="0.3">
      <c r="A11" s="371"/>
      <c r="B11" s="320" t="s">
        <v>132</v>
      </c>
      <c r="C11" s="193" t="s">
        <v>131</v>
      </c>
      <c r="D11" s="194" t="s">
        <v>128</v>
      </c>
      <c r="E11" s="211" t="s">
        <v>1698</v>
      </c>
      <c r="F11" s="194" t="s">
        <v>247</v>
      </c>
      <c r="G11" s="194" t="s">
        <v>459</v>
      </c>
      <c r="H11" s="194" t="s">
        <v>461</v>
      </c>
      <c r="I11" s="211" t="s">
        <v>462</v>
      </c>
      <c r="J11" s="194" t="s">
        <v>460</v>
      </c>
      <c r="K11" s="338" t="s">
        <v>1356</v>
      </c>
      <c r="L11" s="338" t="s">
        <v>1358</v>
      </c>
      <c r="M11" s="338" t="s">
        <v>470</v>
      </c>
      <c r="N11" s="338" t="s">
        <v>1357</v>
      </c>
      <c r="O11" s="338" t="s">
        <v>1359</v>
      </c>
      <c r="P11" s="338" t="s">
        <v>471</v>
      </c>
      <c r="Q11" s="338" t="s">
        <v>1360</v>
      </c>
      <c r="R11" s="338" t="s">
        <v>1361</v>
      </c>
      <c r="S11" s="338" t="s">
        <v>1362</v>
      </c>
      <c r="T11" s="338" t="s">
        <v>1453</v>
      </c>
      <c r="U11" s="338" t="s">
        <v>1363</v>
      </c>
      <c r="V11" s="338" t="s">
        <v>1364</v>
      </c>
      <c r="W11" s="338" t="s">
        <v>1365</v>
      </c>
      <c r="X11" s="338" t="s">
        <v>1366</v>
      </c>
      <c r="Y11" s="338" t="s">
        <v>1367</v>
      </c>
      <c r="Z11" s="338" t="s">
        <v>1478</v>
      </c>
      <c r="AA11" s="338" t="s">
        <v>1513</v>
      </c>
      <c r="AB11" s="337"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0"/>
      <c r="B12" s="187" t="s">
        <v>250</v>
      </c>
      <c r="C12" s="188" t="s">
        <v>133</v>
      </c>
      <c r="D12" s="189">
        <f>D13+D47+D83+D89+D96</f>
        <v>742500</v>
      </c>
      <c r="E12" s="189">
        <f>E13+E47+E83+E89+E96</f>
        <v>0</v>
      </c>
      <c r="F12" s="189">
        <f t="shared" ref="F12:F106" si="0">D12+E12</f>
        <v>742500</v>
      </c>
      <c r="G12" s="189">
        <f>G13+G47+G83+G89+G96</f>
        <v>0</v>
      </c>
      <c r="H12" s="189">
        <f>F12-G12</f>
        <v>742500</v>
      </c>
      <c r="I12" s="189">
        <f>I13+I47+I83+I89+I96</f>
        <v>0</v>
      </c>
      <c r="J12" s="189">
        <f>F12-I12</f>
        <v>742500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472500</v>
      </c>
      <c r="U12" s="189">
        <f t="shared" si="1"/>
        <v>0</v>
      </c>
      <c r="V12" s="189">
        <f t="shared" si="1"/>
        <v>0</v>
      </c>
      <c r="W12" s="189">
        <f t="shared" si="1"/>
        <v>0</v>
      </c>
      <c r="X12" s="189">
        <f t="shared" si="1"/>
        <v>0</v>
      </c>
      <c r="Y12" s="189">
        <f t="shared" ref="Y12:Z12" si="3">Y13+Y47+Y83+Y89+Y96</f>
        <v>0</v>
      </c>
      <c r="Z12" s="189">
        <f t="shared" si="3"/>
        <v>0</v>
      </c>
      <c r="AA12" s="189">
        <f t="shared" si="1"/>
        <v>270000</v>
      </c>
      <c r="AB12" s="189">
        <f t="shared" si="1"/>
        <v>55000</v>
      </c>
      <c r="AC12" s="189">
        <f t="shared" si="1"/>
        <v>0</v>
      </c>
      <c r="AD12" s="189">
        <f t="shared" si="1"/>
        <v>660000</v>
      </c>
      <c r="AE12" s="189">
        <f>AB12+AC12+AD12</f>
        <v>715000</v>
      </c>
      <c r="AF12" s="189">
        <f>AF13+AF47+AF83+AF89+AF96</f>
        <v>0</v>
      </c>
      <c r="AG12" s="189">
        <f>AG13+AG47+AG83+AG89+AG96</f>
        <v>0</v>
      </c>
      <c r="AH12" s="189">
        <f>AH13+AH47+AH83+AH89+AH96</f>
        <v>0</v>
      </c>
      <c r="AI12" s="189">
        <f>AF12+AG12+AH12</f>
        <v>0</v>
      </c>
      <c r="AJ12" s="189">
        <f>AJ13+AJ47+AJ83+AJ89+AJ96</f>
        <v>27500</v>
      </c>
      <c r="AK12" s="189">
        <f>AK13+AK47+AK83+AK89+AK96</f>
        <v>0</v>
      </c>
      <c r="AL12" s="189">
        <f>AL13+AL47+AL83+AL89+AL96</f>
        <v>0</v>
      </c>
      <c r="AM12" s="189">
        <f>AJ12+AK12+AL12</f>
        <v>27500</v>
      </c>
      <c r="AN12" s="189">
        <f>AN13+AN47+AN83+AN89+AN96</f>
        <v>0</v>
      </c>
      <c r="AO12" s="189">
        <f>AO13+AO47+AO83+AO89+AO96</f>
        <v>0</v>
      </c>
      <c r="AP12" s="189">
        <f>AP13+AP47+AP83+AP89+AP96</f>
        <v>0</v>
      </c>
      <c r="AQ12" s="189">
        <f>AN12+AO12+AP12</f>
        <v>0</v>
      </c>
      <c r="AR12" s="189">
        <f>AE12+AI12+AM12+AQ12</f>
        <v>742500</v>
      </c>
    </row>
    <row r="13" spans="1:571" x14ac:dyDescent="0.25">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742500</v>
      </c>
      <c r="E47" s="192">
        <f>SUM(E48:E82)</f>
        <v>0</v>
      </c>
      <c r="F47" s="192">
        <f t="shared" si="0"/>
        <v>742500</v>
      </c>
      <c r="G47" s="192">
        <f>SUM(G48:G82)</f>
        <v>0</v>
      </c>
      <c r="H47" s="192">
        <f t="shared" si="4"/>
        <v>742500</v>
      </c>
      <c r="I47" s="192">
        <f t="shared" ref="I47:AD47" si="102">SUM(I48:I82)</f>
        <v>0</v>
      </c>
      <c r="J47" s="192">
        <f t="shared" si="102"/>
        <v>742500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472500</v>
      </c>
      <c r="U47" s="192">
        <f t="shared" si="102"/>
        <v>0</v>
      </c>
      <c r="V47" s="192">
        <f t="shared" si="102"/>
        <v>0</v>
      </c>
      <c r="W47" s="192">
        <f t="shared" si="102"/>
        <v>0</v>
      </c>
      <c r="X47" s="192">
        <f t="shared" si="102"/>
        <v>0</v>
      </c>
      <c r="Y47" s="192">
        <f t="shared" ref="Y47:Z47" si="104">SUM(Y48:Y82)</f>
        <v>0</v>
      </c>
      <c r="Z47" s="192">
        <f t="shared" si="104"/>
        <v>0</v>
      </c>
      <c r="AA47" s="192">
        <f t="shared" si="102"/>
        <v>270000</v>
      </c>
      <c r="AB47" s="192">
        <f t="shared" si="102"/>
        <v>55000</v>
      </c>
      <c r="AC47" s="192">
        <f t="shared" si="102"/>
        <v>0</v>
      </c>
      <c r="AD47" s="192">
        <f t="shared" si="102"/>
        <v>660000</v>
      </c>
      <c r="AE47" s="192">
        <f t="shared" si="17"/>
        <v>715000</v>
      </c>
      <c r="AF47" s="192">
        <f>SUM(AF48:AF82)</f>
        <v>0</v>
      </c>
      <c r="AG47" s="192">
        <f>SUM(AG48:AG82)</f>
        <v>0</v>
      </c>
      <c r="AH47" s="192">
        <f>SUM(AH48:AH82)</f>
        <v>0</v>
      </c>
      <c r="AI47" s="192">
        <f t="shared" si="10"/>
        <v>0</v>
      </c>
      <c r="AJ47" s="192">
        <f>SUM(AJ48:AJ82)</f>
        <v>27500</v>
      </c>
      <c r="AK47" s="192">
        <f>SUM(AK48:AK82)</f>
        <v>0</v>
      </c>
      <c r="AL47" s="192">
        <f>SUM(AL48:AL82)</f>
        <v>0</v>
      </c>
      <c r="AM47" s="192">
        <f t="shared" si="11"/>
        <v>27500</v>
      </c>
      <c r="AN47" s="192">
        <f>SUM(AN48:AN82)</f>
        <v>0</v>
      </c>
      <c r="AO47" s="192">
        <f>SUM(AO48:AO82)</f>
        <v>0</v>
      </c>
      <c r="AP47" s="192">
        <f>SUM(AP48:AP82)</f>
        <v>0</v>
      </c>
      <c r="AQ47" s="192">
        <f t="shared" si="12"/>
        <v>0</v>
      </c>
      <c r="AR47" s="192">
        <f t="shared" si="13"/>
        <v>742500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742500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742500</v>
      </c>
      <c r="G64" s="183"/>
      <c r="H64" s="183">
        <f t="shared" ref="H64" si="162">F64-G64</f>
        <v>742500</v>
      </c>
      <c r="I64" s="183"/>
      <c r="J64" s="183">
        <f t="shared" ref="J64" si="163">F64-I64</f>
        <v>742500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472500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660000</v>
      </c>
      <c r="AE64" s="183">
        <f t="shared" ref="AE64" si="164">AB64+AC64+AD64</f>
        <v>715000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27500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27500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742500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387600</v>
      </c>
      <c r="E106" s="180">
        <f>E107+E118+E133+E149+E164+E190+E207+E214</f>
        <v>3018750.44</v>
      </c>
      <c r="F106" s="180">
        <f t="shared" si="0"/>
        <v>3406350.44</v>
      </c>
      <c r="G106" s="180">
        <f>G107+G118+G133+G149+G164+G190+G207+G214</f>
        <v>0</v>
      </c>
      <c r="H106" s="180">
        <f t="shared" si="4"/>
        <v>3406350.44</v>
      </c>
      <c r="I106" s="180">
        <f>I107+I118+I133+I149+I164+I190+I207+I214</f>
        <v>0</v>
      </c>
      <c r="J106" s="180">
        <f t="shared" si="5"/>
        <v>3406350.44</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1849525.8599999999</v>
      </c>
      <c r="U106" s="180">
        <f t="shared" si="297"/>
        <v>0</v>
      </c>
      <c r="V106" s="180">
        <f t="shared" si="297"/>
        <v>0</v>
      </c>
      <c r="W106" s="180">
        <f t="shared" si="297"/>
        <v>0</v>
      </c>
      <c r="X106" s="180">
        <f t="shared" si="297"/>
        <v>0</v>
      </c>
      <c r="Y106" s="180">
        <f t="shared" ref="Y106:Z106" si="299">Y107+Y118+Y133+Y149+Y164+Y190+Y207+Y214</f>
        <v>0</v>
      </c>
      <c r="Z106" s="180">
        <f t="shared" si="299"/>
        <v>1349824.6</v>
      </c>
      <c r="AA106" s="180">
        <f t="shared" si="297"/>
        <v>206999.97999999998</v>
      </c>
      <c r="AB106" s="180">
        <f t="shared" si="297"/>
        <v>2077095.8399999999</v>
      </c>
      <c r="AC106" s="180">
        <f t="shared" si="297"/>
        <v>1303004.6000000001</v>
      </c>
      <c r="AD106" s="180">
        <f t="shared" si="297"/>
        <v>0</v>
      </c>
      <c r="AE106" s="180">
        <f t="shared" si="9"/>
        <v>3380100.44</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26250</v>
      </c>
      <c r="AO106" s="180">
        <f>AO107+AO118+AO133+AO149+AO164+AO190+AO207+AO214</f>
        <v>0</v>
      </c>
      <c r="AP106" s="180">
        <f>AP107+AP118+AP133+AP149+AP164+AP190+AP207+AP214</f>
        <v>0</v>
      </c>
      <c r="AQ106" s="180">
        <f t="shared" si="12"/>
        <v>26250</v>
      </c>
      <c r="AR106" s="180">
        <f t="shared" si="13"/>
        <v>3406350.44</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0</v>
      </c>
      <c r="E149" s="192">
        <f>SUM(E150:E163)</f>
        <v>1995175.8399999999</v>
      </c>
      <c r="F149" s="192">
        <f t="shared" si="300"/>
        <v>1995175.8399999999</v>
      </c>
      <c r="G149" s="192">
        <f>SUM(G150:G163)</f>
        <v>0</v>
      </c>
      <c r="H149" s="192">
        <f t="shared" si="4"/>
        <v>1995175.8399999999</v>
      </c>
      <c r="I149" s="192">
        <f>SUM(I150:I163)</f>
        <v>0</v>
      </c>
      <c r="J149" s="192">
        <f t="shared" si="5"/>
        <v>1995175.8399999999</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1849525.8599999999</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145649.97999999998</v>
      </c>
      <c r="AB149" s="192">
        <f t="shared" si="419"/>
        <v>1995175.8399999999</v>
      </c>
      <c r="AC149" s="192">
        <f t="shared" si="419"/>
        <v>0</v>
      </c>
      <c r="AD149" s="192">
        <f t="shared" si="419"/>
        <v>0</v>
      </c>
      <c r="AE149" s="192">
        <f t="shared" si="9"/>
        <v>1995175.8399999999</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1995175.8399999999</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145649.97999999998</v>
      </c>
      <c r="F158" s="183">
        <f t="shared" si="431"/>
        <v>145649.97999999998</v>
      </c>
      <c r="G158" s="183"/>
      <c r="H158" s="183">
        <f t="shared" si="432"/>
        <v>145649.97999999998</v>
      </c>
      <c r="I158" s="183"/>
      <c r="J158" s="183">
        <f t="shared" si="433"/>
        <v>145649.97999999998</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145649.97999999998</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145649.97999999998</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145649.97999999998</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145649.97999999998</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1849525.8599999999</v>
      </c>
      <c r="F162" s="183">
        <f t="shared" si="300"/>
        <v>1849525.8599999999</v>
      </c>
      <c r="G162" s="183"/>
      <c r="H162" s="183">
        <f t="shared" si="424"/>
        <v>1849525.8599999999</v>
      </c>
      <c r="I162" s="183"/>
      <c r="J162" s="183">
        <f t="shared" si="425"/>
        <v>1849525.8599999999</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1849525.8599999999</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1849525.8599999999</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1849525.8599999999</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1849525.8599999999</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335100</v>
      </c>
      <c r="E164" s="192">
        <f>SUM(E165:E189)</f>
        <v>1023574.6</v>
      </c>
      <c r="F164" s="192">
        <f t="shared" si="300"/>
        <v>1358674.6</v>
      </c>
      <c r="G164" s="192">
        <f>SUM(G165:G189)</f>
        <v>0</v>
      </c>
      <c r="H164" s="192">
        <f t="shared" si="4"/>
        <v>1358674.6</v>
      </c>
      <c r="I164" s="192">
        <f>SUM(I165:I189)</f>
        <v>0</v>
      </c>
      <c r="J164" s="192">
        <f t="shared" si="5"/>
        <v>1358674.6</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1323574.6000000001</v>
      </c>
      <c r="AA164" s="192">
        <f t="shared" si="447"/>
        <v>35100</v>
      </c>
      <c r="AB164" s="192">
        <f t="shared" si="447"/>
        <v>55670</v>
      </c>
      <c r="AC164" s="192">
        <f t="shared" si="447"/>
        <v>1303004.6000000001</v>
      </c>
      <c r="AD164" s="192">
        <f t="shared" si="447"/>
        <v>0</v>
      </c>
      <c r="AE164" s="192">
        <f t="shared" si="9"/>
        <v>1358674.6</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1358674.6</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300000</v>
      </c>
      <c r="G170" s="183"/>
      <c r="H170" s="183">
        <f t="shared" si="468"/>
        <v>300000</v>
      </c>
      <c r="I170" s="183"/>
      <c r="J170" s="183">
        <f t="shared" si="469"/>
        <v>300000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300000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300000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35100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1023574.6</v>
      </c>
      <c r="F171" s="183">
        <f t="shared" si="467"/>
        <v>1058674.6000000001</v>
      </c>
      <c r="G171" s="183"/>
      <c r="H171" s="183">
        <f t="shared" si="468"/>
        <v>1058674.6000000001</v>
      </c>
      <c r="I171" s="183"/>
      <c r="J171" s="183">
        <f t="shared" si="469"/>
        <v>1058674.6000000001</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1023574.6</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35100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55670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1003004.6</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1058674.6000000001</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1058674.6000000001</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52500</v>
      </c>
      <c r="E190" s="192">
        <f>E191+E199</f>
        <v>0</v>
      </c>
      <c r="F190" s="192">
        <f t="shared" si="300"/>
        <v>52500</v>
      </c>
      <c r="G190" s="192">
        <f>G191+G199</f>
        <v>0</v>
      </c>
      <c r="H190" s="192">
        <f t="shared" si="4"/>
        <v>52500</v>
      </c>
      <c r="I190" s="192">
        <f>I191+I199</f>
        <v>0</v>
      </c>
      <c r="J190" s="192">
        <f t="shared" si="5"/>
        <v>52500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26250</v>
      </c>
      <c r="AA190" s="192">
        <f t="shared" si="491"/>
        <v>26250</v>
      </c>
      <c r="AB190" s="192">
        <f t="shared" ref="AB190" si="493">AB191+AB199</f>
        <v>26250</v>
      </c>
      <c r="AC190" s="192">
        <f t="shared" ref="AC190" si="494">AC191+AC199</f>
        <v>0</v>
      </c>
      <c r="AD190" s="192">
        <f t="shared" ref="AD190" si="495">AD191+AD199</f>
        <v>0</v>
      </c>
      <c r="AE190" s="192">
        <f t="shared" si="9"/>
        <v>26250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26250</v>
      </c>
      <c r="AO190" s="192">
        <f t="shared" ref="AO190" si="503">AO191+AO199</f>
        <v>0</v>
      </c>
      <c r="AP190" s="192">
        <f t="shared" ref="AP190" si="504">AP191+AP199</f>
        <v>0</v>
      </c>
      <c r="AQ190" s="192">
        <f t="shared" si="12"/>
        <v>26250</v>
      </c>
      <c r="AR190" s="192">
        <f t="shared" si="13"/>
        <v>52500</v>
      </c>
    </row>
    <row r="191" spans="2:44" x14ac:dyDescent="0.25">
      <c r="B191" s="190" t="s">
        <v>299</v>
      </c>
      <c r="C191" s="191" t="s">
        <v>179</v>
      </c>
      <c r="D191" s="192">
        <f>SUM(D192:D198)</f>
        <v>26250</v>
      </c>
      <c r="E191" s="192">
        <f>SUM(E192:E198)</f>
        <v>0</v>
      </c>
      <c r="F191" s="192">
        <f>D191+E191</f>
        <v>26250</v>
      </c>
      <c r="G191" s="192">
        <f>SUM(G192:G198)</f>
        <v>0</v>
      </c>
      <c r="H191" s="192">
        <f>F191-G191</f>
        <v>26250</v>
      </c>
      <c r="I191" s="192">
        <f>SUM(I192:I198)</f>
        <v>0</v>
      </c>
      <c r="J191" s="192">
        <f>F191-I191</f>
        <v>26250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26250</v>
      </c>
      <c r="AA191" s="192">
        <f t="shared" si="505"/>
        <v>0</v>
      </c>
      <c r="AB191" s="192">
        <f t="shared" si="505"/>
        <v>26250</v>
      </c>
      <c r="AC191" s="192">
        <f t="shared" si="505"/>
        <v>0</v>
      </c>
      <c r="AD191" s="192">
        <f t="shared" si="505"/>
        <v>0</v>
      </c>
      <c r="AE191" s="192">
        <f>AB191+AC191+AD191</f>
        <v>26250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26250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26250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26250</v>
      </c>
      <c r="G193" s="183"/>
      <c r="H193" s="183">
        <f t="shared" ref="H193" si="512">F193-G193</f>
        <v>26250</v>
      </c>
      <c r="I193" s="183"/>
      <c r="J193" s="183">
        <f t="shared" ref="J193" si="513">F193-I193</f>
        <v>26250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26250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26250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26250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26250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26250</v>
      </c>
      <c r="E199" s="192">
        <f>SUM(E200:E206)</f>
        <v>0</v>
      </c>
      <c r="F199" s="192">
        <f>D199+E199</f>
        <v>26250</v>
      </c>
      <c r="G199" s="192">
        <f t="shared" ref="G199:I199" si="535">SUM(G200:G206)</f>
        <v>0</v>
      </c>
      <c r="H199" s="192">
        <f>F199-G199</f>
        <v>26250</v>
      </c>
      <c r="I199" s="192">
        <f t="shared" si="535"/>
        <v>0</v>
      </c>
      <c r="J199" s="192">
        <f>F199-I199</f>
        <v>26250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26250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26250</v>
      </c>
      <c r="AO199" s="192">
        <f t="shared" si="536"/>
        <v>0</v>
      </c>
      <c r="AP199" s="192">
        <f t="shared" si="536"/>
        <v>0</v>
      </c>
      <c r="AQ199" s="192">
        <f>AN199+AO199+AP199</f>
        <v>26250</v>
      </c>
      <c r="AR199" s="192">
        <f>AE199+AI199+AM199+AQ199</f>
        <v>26250</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26250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26250</v>
      </c>
      <c r="G201" s="183"/>
      <c r="H201" s="183">
        <f t="shared" si="541"/>
        <v>26250</v>
      </c>
      <c r="I201" s="183"/>
      <c r="J201" s="183">
        <f t="shared" si="542"/>
        <v>26250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26250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26250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26250</v>
      </c>
      <c r="AR201" s="183">
        <f t="shared" si="547"/>
        <v>26250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141069.5</v>
      </c>
      <c r="E222" s="180">
        <f>E223+E235+E243+E260+E267+E312</f>
        <v>160956.79999999999</v>
      </c>
      <c r="F222" s="180">
        <f t="shared" ref="F222:F382" si="622">D222+E222</f>
        <v>302026.3</v>
      </c>
      <c r="G222" s="180">
        <f>G223+G235+G243+G260+G267+G312</f>
        <v>0</v>
      </c>
      <c r="H222" s="180">
        <f t="shared" ref="H222:H498" si="623">F222-G222</f>
        <v>302026.3</v>
      </c>
      <c r="I222" s="180">
        <f>I223+I235+I243+I260+I267+I312</f>
        <v>0</v>
      </c>
      <c r="J222" s="180">
        <f t="shared" ref="J222:J498" si="624">F222-I222</f>
        <v>302026.3</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67880</v>
      </c>
      <c r="AA222" s="180">
        <f t="shared" si="625"/>
        <v>234146.3</v>
      </c>
      <c r="AB222" s="180">
        <f t="shared" si="625"/>
        <v>0</v>
      </c>
      <c r="AC222" s="180">
        <f t="shared" si="625"/>
        <v>196726.3</v>
      </c>
      <c r="AD222" s="180">
        <f t="shared" si="625"/>
        <v>0</v>
      </c>
      <c r="AE222" s="180">
        <f t="shared" ref="AE222:AE498" si="628">AB222+AC222+AD222</f>
        <v>196726.3</v>
      </c>
      <c r="AF222" s="180">
        <f>AF223+AF235+AF243+AF260+AF267+AF312</f>
        <v>105300</v>
      </c>
      <c r="AG222" s="180">
        <f>AG223+AG235+AG243+AG260+AG267+AG312</f>
        <v>0</v>
      </c>
      <c r="AH222" s="180">
        <f>AH223+AH235+AH243+AH260+AH267+AH312</f>
        <v>0</v>
      </c>
      <c r="AI222" s="180">
        <f t="shared" ref="AI222:AI498" si="629">AF222+AG222+AH222</f>
        <v>105300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302026.3</v>
      </c>
    </row>
    <row r="223" spans="2:44" x14ac:dyDescent="0.25">
      <c r="B223" s="190" t="s">
        <v>309</v>
      </c>
      <c r="C223" s="191" t="s">
        <v>188</v>
      </c>
      <c r="D223" s="192">
        <f>SUM(D224:D234)</f>
        <v>131300</v>
      </c>
      <c r="E223" s="192">
        <f>SUM(E224:E234)</f>
        <v>41880</v>
      </c>
      <c r="F223" s="192">
        <f t="shared" si="622"/>
        <v>173180</v>
      </c>
      <c r="G223" s="192">
        <f>SUM(G224:G234)</f>
        <v>0</v>
      </c>
      <c r="H223" s="192">
        <f t="shared" si="623"/>
        <v>173180</v>
      </c>
      <c r="I223" s="192">
        <f>SUM(I224:I234)</f>
        <v>0</v>
      </c>
      <c r="J223" s="192">
        <f t="shared" si="624"/>
        <v>173180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67880</v>
      </c>
      <c r="AA223" s="192">
        <f t="shared" si="633"/>
        <v>105300</v>
      </c>
      <c r="AB223" s="192">
        <f t="shared" si="633"/>
        <v>0</v>
      </c>
      <c r="AC223" s="192">
        <f t="shared" si="633"/>
        <v>67880</v>
      </c>
      <c r="AD223" s="192">
        <f t="shared" si="633"/>
        <v>0</v>
      </c>
      <c r="AE223" s="192">
        <f t="shared" si="628"/>
        <v>67880</v>
      </c>
      <c r="AF223" s="192">
        <f>SUM(AF224:AF234)</f>
        <v>105300</v>
      </c>
      <c r="AG223" s="192">
        <f>SUM(AG224:AG234)</f>
        <v>0</v>
      </c>
      <c r="AH223" s="192">
        <f>SUM(AH224:AH234)</f>
        <v>0</v>
      </c>
      <c r="AI223" s="192">
        <f t="shared" si="629"/>
        <v>105300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173180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15480</v>
      </c>
      <c r="F224" s="183">
        <f t="shared" si="622"/>
        <v>15480</v>
      </c>
      <c r="G224" s="183"/>
      <c r="H224" s="183">
        <f t="shared" si="623"/>
        <v>15480</v>
      </c>
      <c r="I224" s="183"/>
      <c r="J224" s="183">
        <f t="shared" si="624"/>
        <v>15480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15480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15480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15480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15480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131300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26400</v>
      </c>
      <c r="F225" s="183">
        <f t="shared" si="622"/>
        <v>157700</v>
      </c>
      <c r="G225" s="183"/>
      <c r="H225" s="183">
        <f t="shared" si="623"/>
        <v>157700</v>
      </c>
      <c r="I225" s="183"/>
      <c r="J225" s="183">
        <f t="shared" si="624"/>
        <v>157700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52400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105300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52400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52400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105300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105300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157700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2983.5</v>
      </c>
      <c r="E243" s="192">
        <f>SUM(E244:E259)</f>
        <v>118786.8</v>
      </c>
      <c r="F243" s="192">
        <f t="shared" si="622"/>
        <v>121770.3</v>
      </c>
      <c r="G243" s="192">
        <f>SUM(G244:G259)</f>
        <v>0</v>
      </c>
      <c r="H243" s="192">
        <f t="shared" si="623"/>
        <v>121770.3</v>
      </c>
      <c r="I243" s="192">
        <f>SUM(I244:I259)</f>
        <v>0</v>
      </c>
      <c r="J243" s="192">
        <f t="shared" si="624"/>
        <v>121770.3</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121770.3</v>
      </c>
      <c r="AB243" s="192">
        <f t="shared" si="689"/>
        <v>0</v>
      </c>
      <c r="AC243" s="192">
        <f t="shared" si="689"/>
        <v>121770.3</v>
      </c>
      <c r="AD243" s="192">
        <f t="shared" si="689"/>
        <v>0</v>
      </c>
      <c r="AE243" s="192">
        <f t="shared" si="628"/>
        <v>121770.3</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121770.3</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2983.5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118786.8</v>
      </c>
      <c r="F248" s="183">
        <f t="shared" si="694"/>
        <v>121770.3</v>
      </c>
      <c r="G248" s="183"/>
      <c r="H248" s="183">
        <f t="shared" si="695"/>
        <v>121770.3</v>
      </c>
      <c r="I248" s="183"/>
      <c r="J248" s="183">
        <f t="shared" si="696"/>
        <v>121770.3</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121770.3</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121770.3</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121770.3</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121770.3</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6786</v>
      </c>
      <c r="E312" s="192">
        <f>SUM(E313:E326)</f>
        <v>290</v>
      </c>
      <c r="F312" s="192">
        <f t="shared" si="622"/>
        <v>7076</v>
      </c>
      <c r="G312" s="192">
        <f>SUM(G313:G326)</f>
        <v>0</v>
      </c>
      <c r="H312" s="192">
        <f t="shared" si="623"/>
        <v>7076</v>
      </c>
      <c r="I312" s="192">
        <f>SUM(I313:I326)</f>
        <v>0</v>
      </c>
      <c r="J312" s="192">
        <f t="shared" si="624"/>
        <v>7076</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7076</v>
      </c>
      <c r="AB312" s="192">
        <f t="shared" si="744"/>
        <v>0</v>
      </c>
      <c r="AC312" s="192">
        <f t="shared" si="744"/>
        <v>7076</v>
      </c>
      <c r="AD312" s="192">
        <f t="shared" si="744"/>
        <v>0</v>
      </c>
      <c r="AE312" s="192">
        <f t="shared" si="628"/>
        <v>7076</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7076</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6786</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290</v>
      </c>
      <c r="F315" s="183">
        <f t="shared" si="622"/>
        <v>7076</v>
      </c>
      <c r="G315" s="183"/>
      <c r="H315" s="183">
        <f t="shared" si="623"/>
        <v>7076</v>
      </c>
      <c r="I315" s="183"/>
      <c r="J315" s="183">
        <f t="shared" si="624"/>
        <v>7076</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7076</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7076</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7076</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7076</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1271169.5</v>
      </c>
      <c r="E566" s="186">
        <f>E12+E106+E222+E327+E397+E499+E526+E560</f>
        <v>3179707.2399999998</v>
      </c>
      <c r="F566" s="186">
        <f t="shared" si="1050"/>
        <v>4450876.74</v>
      </c>
      <c r="G566" s="186">
        <f>G12+G106+G222+G327+G397+G499+G526+G560</f>
        <v>0</v>
      </c>
      <c r="H566" s="186">
        <f t="shared" si="1052"/>
        <v>4450876.74</v>
      </c>
      <c r="I566" s="186">
        <f>I12+I106+I222+I327+I397+I499+I526+I560</f>
        <v>0</v>
      </c>
      <c r="J566" s="186">
        <f t="shared" si="1053"/>
        <v>4450876.74</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2322025.86</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1417704.6</v>
      </c>
      <c r="AA566" s="186">
        <f t="shared" si="1209"/>
        <v>711146.28</v>
      </c>
      <c r="AB566" s="186">
        <f t="shared" si="1209"/>
        <v>2132095.84</v>
      </c>
      <c r="AC566" s="186">
        <f t="shared" si="1209"/>
        <v>1499730.9000000001</v>
      </c>
      <c r="AD566" s="186">
        <f t="shared" si="1209"/>
        <v>660000</v>
      </c>
      <c r="AE566" s="186">
        <f t="shared" si="1059"/>
        <v>4291826.74</v>
      </c>
      <c r="AF566" s="186">
        <f t="shared" ref="AF566:AH566" si="1214">AF12+AF106+AF222+AF327+AF397+AF499+AF526+AF560</f>
        <v>105300</v>
      </c>
      <c r="AG566" s="186">
        <f t="shared" si="1214"/>
        <v>0</v>
      </c>
      <c r="AH566" s="186">
        <f t="shared" si="1214"/>
        <v>0</v>
      </c>
      <c r="AI566" s="186">
        <f t="shared" si="1060"/>
        <v>105300</v>
      </c>
      <c r="AJ566" s="186">
        <f t="shared" ref="AJ566:AL566" si="1215">AJ12+AJ106+AJ222+AJ327+AJ397+AJ499+AJ526+AJ560</f>
        <v>27500</v>
      </c>
      <c r="AK566" s="186">
        <f t="shared" si="1215"/>
        <v>0</v>
      </c>
      <c r="AL566" s="186">
        <f t="shared" si="1215"/>
        <v>0</v>
      </c>
      <c r="AM566" s="186">
        <f t="shared" si="1061"/>
        <v>27500</v>
      </c>
      <c r="AN566" s="186">
        <f t="shared" ref="AN566:AP566" si="1216">AN12+AN106+AN222+AN327+AN397+AN499+AN526+AN560</f>
        <v>26250</v>
      </c>
      <c r="AO566" s="186">
        <f t="shared" si="1216"/>
        <v>0</v>
      </c>
      <c r="AP566" s="186">
        <f t="shared" si="1216"/>
        <v>0</v>
      </c>
      <c r="AQ566" s="186">
        <f t="shared" si="1062"/>
        <v>26250</v>
      </c>
      <c r="AR566" s="186">
        <f t="shared" si="1063"/>
        <v>4450876.74</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J49" sqref="J49"/>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57" t="str">
        <f>+Presupuesto!D11</f>
        <v>Recurrente</v>
      </c>
      <c r="T2" s="45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58">
        <f>SUMIF(C:C,$C$10,D:D)</f>
        <v>414896.27999999997</v>
      </c>
    </row>
    <row r="6" spans="1:555" x14ac:dyDescent="0.25">
      <c r="C6" s="70"/>
      <c r="D6" s="70"/>
      <c r="E6" s="70"/>
      <c r="F6" s="70"/>
      <c r="G6" s="70"/>
      <c r="H6" s="79"/>
      <c r="I6" s="70"/>
      <c r="J6" s="70"/>
    </row>
    <row r="7" spans="1:555" x14ac:dyDescent="0.25">
      <c r="C7" s="70" t="s">
        <v>41</v>
      </c>
      <c r="D7" s="70"/>
      <c r="E7" s="70"/>
      <c r="F7" s="70"/>
      <c r="G7" s="70"/>
      <c r="H7" s="79"/>
      <c r="I7" s="70"/>
      <c r="J7" s="70"/>
      <c r="K7" s="70"/>
      <c r="L7" s="70"/>
      <c r="M7" s="70"/>
      <c r="N7" s="70"/>
      <c r="O7" s="70"/>
      <c r="P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264726.77999999997</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5" t="s">
        <v>1803</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Desarrollo de un programa modular en Justicia Penal</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4" t="s">
        <v>47</v>
      </c>
      <c r="D17" s="551">
        <v>30</v>
      </c>
      <c r="E17" s="325">
        <v>7</v>
      </c>
      <c r="F17" s="115">
        <v>20807.14</v>
      </c>
      <c r="G17" s="524">
        <f>E17*F17</f>
        <v>145649.97999999998</v>
      </c>
      <c r="H17" s="327" t="s">
        <v>1698</v>
      </c>
      <c r="I17" s="116" t="s">
        <v>698</v>
      </c>
      <c r="J17" s="116" t="str">
        <f>VLOOKUP(I17,Presupuesto!$B$11:$C$566,2,0)</f>
        <v>SERVICIOS DE CAPACITACION.</v>
      </c>
      <c r="K17" s="328" t="s">
        <v>1513</v>
      </c>
      <c r="L17" s="116" t="s">
        <v>393</v>
      </c>
      <c r="N17" s="153"/>
    </row>
    <row r="18" spans="2:14" x14ac:dyDescent="0.25">
      <c r="B18" s="93"/>
      <c r="C18" s="99" t="s">
        <v>48</v>
      </c>
      <c r="D18" s="552"/>
      <c r="E18" s="200"/>
      <c r="F18" s="100">
        <v>50</v>
      </c>
      <c r="G18" s="97">
        <f t="shared" ref="G18:G25" si="0">E18*F18</f>
        <v>0</v>
      </c>
      <c r="H18" s="161" t="s">
        <v>1698</v>
      </c>
      <c r="I18" s="98" t="s">
        <v>716</v>
      </c>
      <c r="J18" s="98" t="str">
        <f>VLOOKUP(I18,Presupuesto!$B$11:$C$566,2,0)</f>
        <v>SERVICIOS DE IMPRENTA PUBLIC.Y REPRODUCCION</v>
      </c>
      <c r="K18" s="98" t="str">
        <f t="shared" ref="K18:K26" si="1">$K$17</f>
        <v>Gestión Tecnologías de Información y Comunicación</v>
      </c>
      <c r="L18" s="98" t="s">
        <v>411</v>
      </c>
      <c r="N18" s="153"/>
    </row>
    <row r="19" spans="2:14" x14ac:dyDescent="0.25">
      <c r="B19" s="93"/>
      <c r="C19" s="99" t="s">
        <v>49</v>
      </c>
      <c r="D19" s="552"/>
      <c r="E19" s="200"/>
      <c r="F19" s="100">
        <v>150</v>
      </c>
      <c r="G19" s="97">
        <f t="shared" si="0"/>
        <v>0</v>
      </c>
      <c r="H19" s="161" t="s">
        <v>1698</v>
      </c>
      <c r="I19" s="98" t="s">
        <v>791</v>
      </c>
      <c r="J19" s="98" t="str">
        <f>VLOOKUP(I19,Presupuesto!$B$11:$C$566,2,0)</f>
        <v>ALIMENTOS B EBIDAS PARA PERSONAS</v>
      </c>
      <c r="K19" s="98" t="str">
        <f t="shared" si="1"/>
        <v>Gestión Tecnologías de Información y Comunicación</v>
      </c>
      <c r="L19" s="98" t="s">
        <v>395</v>
      </c>
      <c r="N19" s="153"/>
    </row>
    <row r="20" spans="2:14" x14ac:dyDescent="0.25">
      <c r="B20" s="93"/>
      <c r="C20" s="99" t="s">
        <v>50</v>
      </c>
      <c r="D20" s="552"/>
      <c r="E20" s="151">
        <v>0</v>
      </c>
      <c r="F20" s="118">
        <v>10000</v>
      </c>
      <c r="G20" s="97">
        <f t="shared" si="0"/>
        <v>0</v>
      </c>
      <c r="H20" s="161" t="s">
        <v>1698</v>
      </c>
      <c r="I20" s="319" t="s">
        <v>299</v>
      </c>
      <c r="J20" s="98" t="str">
        <f>VLOOKUP(I20,Presupuesto!$B$11:$C$566,2,0)</f>
        <v>PASAJES (26100-00)</v>
      </c>
      <c r="K20" s="98" t="str">
        <f t="shared" si="1"/>
        <v>Gestión Tecnologías de Información y Comunicación</v>
      </c>
      <c r="L20" s="98" t="s">
        <v>411</v>
      </c>
      <c r="N20" s="153"/>
    </row>
    <row r="21" spans="2:14" x14ac:dyDescent="0.25">
      <c r="B21" s="93"/>
      <c r="C21" s="99" t="s">
        <v>416</v>
      </c>
      <c r="D21" s="552"/>
      <c r="E21" s="151">
        <v>30</v>
      </c>
      <c r="F21" s="118">
        <v>3959.56</v>
      </c>
      <c r="G21" s="97">
        <f t="shared" si="0"/>
        <v>118786.8</v>
      </c>
      <c r="H21" s="161" t="s">
        <v>1698</v>
      </c>
      <c r="I21" s="98" t="s">
        <v>820</v>
      </c>
      <c r="J21" s="98" t="str">
        <f>VLOOKUP(I21,Presupuesto!$B$11:$C$566,2,0)</f>
        <v>PRODUCTOS PAPEL Y CARTON</v>
      </c>
      <c r="K21" s="98" t="str">
        <f t="shared" si="1"/>
        <v>Gestión Tecnologías de Información y Comunicación</v>
      </c>
      <c r="L21" s="98" t="s">
        <v>411</v>
      </c>
      <c r="N21" s="153"/>
    </row>
    <row r="22" spans="2:14" x14ac:dyDescent="0.25">
      <c r="B22" s="93"/>
      <c r="C22" s="99" t="s">
        <v>51</v>
      </c>
      <c r="D22" s="552"/>
      <c r="E22" s="200">
        <f>(D17*F2925)/500</f>
        <v>0</v>
      </c>
      <c r="F22" s="100">
        <v>85</v>
      </c>
      <c r="G22" s="97">
        <f t="shared" si="0"/>
        <v>0</v>
      </c>
      <c r="H22" s="161" t="s">
        <v>1698</v>
      </c>
      <c r="I22" s="98" t="s">
        <v>820</v>
      </c>
      <c r="J22" s="98" t="str">
        <f>VLOOKUP(I22,Presupuesto!$B$11:$C$566,2,0)</f>
        <v>PRODUCTOS PAPEL Y CARTON</v>
      </c>
      <c r="K22" s="98" t="str">
        <f t="shared" si="1"/>
        <v>Gestión Tecnologías de Información y Comunicación</v>
      </c>
      <c r="L22" s="98" t="s">
        <v>411</v>
      </c>
      <c r="N22" s="153"/>
    </row>
    <row r="23" spans="2:14" x14ac:dyDescent="0.25">
      <c r="B23" s="93"/>
      <c r="C23" s="99" t="s">
        <v>122</v>
      </c>
      <c r="D23" s="552"/>
      <c r="E23" s="200">
        <f>D17/12</f>
        <v>2.5</v>
      </c>
      <c r="F23" s="100">
        <v>36</v>
      </c>
      <c r="G23" s="97">
        <f t="shared" si="0"/>
        <v>90</v>
      </c>
      <c r="H23" s="161" t="s">
        <v>1698</v>
      </c>
      <c r="I23" s="98" t="s">
        <v>941</v>
      </c>
      <c r="J23" s="98" t="str">
        <f>VLOOKUP(I23,Presupuesto!$B$11:$C$566,2,0)</f>
        <v>UTILES DE ESCRITORIO, OFICINA Y ENSE¥ANZA</v>
      </c>
      <c r="K23" s="98" t="str">
        <f t="shared" si="1"/>
        <v>Gestión Tecnologías de Información y Comunicación</v>
      </c>
      <c r="L23" s="98" t="s">
        <v>411</v>
      </c>
      <c r="N23" s="153"/>
    </row>
    <row r="24" spans="2:14" x14ac:dyDescent="0.25">
      <c r="B24" s="93"/>
      <c r="C24" s="99" t="s">
        <v>34</v>
      </c>
      <c r="D24" s="552"/>
      <c r="E24" s="200">
        <f>D17/12</f>
        <v>2.5</v>
      </c>
      <c r="F24" s="100">
        <v>80</v>
      </c>
      <c r="G24" s="97">
        <f t="shared" si="0"/>
        <v>200</v>
      </c>
      <c r="H24" s="161" t="s">
        <v>1698</v>
      </c>
      <c r="I24" s="98" t="s">
        <v>941</v>
      </c>
      <c r="J24" s="98" t="str">
        <f>VLOOKUP(I24,Presupuesto!$B$11:$C$566,2,0)</f>
        <v>UTILES DE ESCRITORIO, OFICINA Y ENSE¥ANZA</v>
      </c>
      <c r="K24" s="98" t="str">
        <f t="shared" si="1"/>
        <v>Gestión Tecnologías de Información y Comunicación</v>
      </c>
      <c r="L24" s="98" t="s">
        <v>411</v>
      </c>
      <c r="N24" s="153"/>
    </row>
    <row r="25" spans="2:14" x14ac:dyDescent="0.25">
      <c r="B25" s="93"/>
      <c r="C25" s="109" t="s">
        <v>52</v>
      </c>
      <c r="D25" s="552"/>
      <c r="E25" s="212">
        <v>0</v>
      </c>
      <c r="F25" s="119">
        <v>25</v>
      </c>
      <c r="G25" s="97">
        <f t="shared" si="0"/>
        <v>0</v>
      </c>
      <c r="H25" s="161" t="s">
        <v>1698</v>
      </c>
      <c r="I25" s="98" t="s">
        <v>941</v>
      </c>
      <c r="J25" s="98" t="str">
        <f>VLOOKUP(I25,Presupuesto!$B$11:$C$566,2,0)</f>
        <v>UTILES DE ESCRITORIO, OFICINA Y ENSE¥ANZA</v>
      </c>
      <c r="K25" s="98" t="str">
        <f t="shared" si="1"/>
        <v>Gestión Tecnologías de Información y Comunicación</v>
      </c>
      <c r="L25" s="98" t="s">
        <v>411</v>
      </c>
      <c r="N25" s="153"/>
    </row>
    <row r="26" spans="2:14" ht="15.75" thickBot="1" x14ac:dyDescent="0.3">
      <c r="B26" s="93"/>
      <c r="C26" s="216" t="s">
        <v>431</v>
      </c>
      <c r="D26" s="217">
        <v>0</v>
      </c>
      <c r="E26" s="329">
        <v>0</v>
      </c>
      <c r="F26" s="104">
        <f>HLOOKUP(C26,$AH$2:$BU$3,2,0)</f>
        <v>1750</v>
      </c>
      <c r="G26" s="105">
        <f>D26*E26*F26</f>
        <v>0</v>
      </c>
      <c r="H26" s="330" t="s">
        <v>1698</v>
      </c>
      <c r="I26" s="331" t="s">
        <v>300</v>
      </c>
      <c r="J26" s="106" t="str">
        <f>VLOOKUP(I26,Presupuesto!$B$11:$C$566,2,0)</f>
        <v>VIATICOS (26200-00)</v>
      </c>
      <c r="K26" s="332" t="str">
        <f t="shared" si="1"/>
        <v>Gestión Tecnologías de Información y Comunicación</v>
      </c>
      <c r="L26" s="332"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150169.5</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5" t="s">
        <v>1781</v>
      </c>
      <c r="E32" s="93"/>
      <c r="F32" s="93"/>
      <c r="G32" s="93"/>
      <c r="H32" s="76"/>
      <c r="I32" s="76"/>
      <c r="J32" s="76"/>
      <c r="K32" s="112"/>
    </row>
    <row r="33" spans="3:12"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1.Desarrollo de Programa de capacitación a Jóvenes Voluntarios por la Paz, realizado en tres de los Centros Regionales Universitarios (La Ceiba, y Tegucigalpa)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4" t="s">
        <v>47</v>
      </c>
      <c r="D36" s="551">
        <v>702</v>
      </c>
      <c r="E36" s="325"/>
      <c r="F36" s="115">
        <v>30000</v>
      </c>
      <c r="G36" s="326">
        <f t="shared" ref="G36:G44" si="2">E36*F36</f>
        <v>0</v>
      </c>
      <c r="H36" s="327" t="s">
        <v>128</v>
      </c>
      <c r="I36" s="116" t="s">
        <v>698</v>
      </c>
      <c r="J36" s="116" t="str">
        <f>VLOOKUP(I36,Presupuesto!$B$11:$C$566,2,0)</f>
        <v>SERVICIOS DE CAPACITACION.</v>
      </c>
      <c r="K36" s="328" t="s">
        <v>1513</v>
      </c>
      <c r="L36" s="116" t="s">
        <v>393</v>
      </c>
    </row>
    <row r="37" spans="3:12" x14ac:dyDescent="0.25">
      <c r="C37" s="99" t="s">
        <v>48</v>
      </c>
      <c r="D37" s="552"/>
      <c r="E37" s="200">
        <f>D36</f>
        <v>702</v>
      </c>
      <c r="F37" s="100">
        <v>50</v>
      </c>
      <c r="G37" s="97">
        <f t="shared" si="2"/>
        <v>35100</v>
      </c>
      <c r="H37" s="161" t="s">
        <v>128</v>
      </c>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552"/>
      <c r="E38" s="200">
        <f>D36</f>
        <v>702</v>
      </c>
      <c r="F38" s="100">
        <v>150</v>
      </c>
      <c r="G38" s="97">
        <f t="shared" si="2"/>
        <v>105300</v>
      </c>
      <c r="H38" s="161" t="s">
        <v>128</v>
      </c>
      <c r="I38" s="98" t="s">
        <v>791</v>
      </c>
      <c r="J38" s="98" t="str">
        <f>VLOOKUP(I38,Presupuesto!$B$11:$C$566,2,0)</f>
        <v>ALIMENTOS B EBIDAS PARA PERSONAS</v>
      </c>
      <c r="K38" s="98" t="str">
        <f t="shared" ref="K38:K45" si="3">$K$36</f>
        <v>Gestión Tecnologías de Información y Comunicación</v>
      </c>
      <c r="L38" s="98" t="s">
        <v>395</v>
      </c>
    </row>
    <row r="39" spans="3:12" x14ac:dyDescent="0.25">
      <c r="C39" s="99" t="s">
        <v>50</v>
      </c>
      <c r="D39" s="552"/>
      <c r="E39" s="151">
        <v>0</v>
      </c>
      <c r="F39" s="118">
        <v>10000</v>
      </c>
      <c r="G39" s="97">
        <f t="shared" si="2"/>
        <v>0</v>
      </c>
      <c r="H39" s="161" t="s">
        <v>128</v>
      </c>
      <c r="I39" s="319" t="s">
        <v>299</v>
      </c>
      <c r="J39" s="98" t="str">
        <f>VLOOKUP(I39,Presupuesto!$B$11:$C$566,2,0)</f>
        <v>PASAJES (26100-00)</v>
      </c>
      <c r="K39" s="98" t="str">
        <f t="shared" si="3"/>
        <v>Gestión Tecnologías de Información y Comunicación</v>
      </c>
      <c r="L39" s="98" t="s">
        <v>411</v>
      </c>
    </row>
    <row r="40" spans="3:12" x14ac:dyDescent="0.25">
      <c r="C40" s="99" t="s">
        <v>416</v>
      </c>
      <c r="D40" s="552"/>
      <c r="E40" s="151">
        <v>0</v>
      </c>
      <c r="F40" s="118">
        <v>250</v>
      </c>
      <c r="G40" s="97">
        <f t="shared" si="2"/>
        <v>0</v>
      </c>
      <c r="H40" s="161" t="s">
        <v>128</v>
      </c>
      <c r="I40" s="98" t="s">
        <v>820</v>
      </c>
      <c r="J40" s="98" t="str">
        <f>VLOOKUP(I40,Presupuesto!$B$11:$C$566,2,0)</f>
        <v>PRODUCTOS PAPEL Y CARTON</v>
      </c>
      <c r="K40" s="98" t="str">
        <f t="shared" si="3"/>
        <v>Gestión Tecnologías de Información y Comunicación</v>
      </c>
      <c r="L40" s="98" t="s">
        <v>411</v>
      </c>
    </row>
    <row r="41" spans="3:12" x14ac:dyDescent="0.25">
      <c r="C41" s="99" t="s">
        <v>51</v>
      </c>
      <c r="D41" s="552"/>
      <c r="E41" s="200">
        <f>(D36*25)/500</f>
        <v>35.1</v>
      </c>
      <c r="F41" s="100">
        <v>85</v>
      </c>
      <c r="G41" s="97">
        <f t="shared" si="2"/>
        <v>2983.5</v>
      </c>
      <c r="H41" s="161" t="s">
        <v>128</v>
      </c>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552"/>
      <c r="E42" s="200">
        <f>D36/12</f>
        <v>58.5</v>
      </c>
      <c r="F42" s="100">
        <v>36</v>
      </c>
      <c r="G42" s="97">
        <f t="shared" si="2"/>
        <v>2106</v>
      </c>
      <c r="H42" s="161" t="s">
        <v>128</v>
      </c>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552"/>
      <c r="E43" s="200">
        <f>D36/12</f>
        <v>58.5</v>
      </c>
      <c r="F43" s="100">
        <v>80</v>
      </c>
      <c r="G43" s="97">
        <f t="shared" si="2"/>
        <v>4680</v>
      </c>
      <c r="H43" s="161" t="s">
        <v>128</v>
      </c>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552"/>
      <c r="E44" s="212">
        <v>0</v>
      </c>
      <c r="F44" s="119">
        <v>25</v>
      </c>
      <c r="G44" s="97">
        <f t="shared" si="2"/>
        <v>0</v>
      </c>
      <c r="H44" s="161" t="s">
        <v>128</v>
      </c>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29">
        <v>0</v>
      </c>
      <c r="F45" s="104">
        <f>HLOOKUP(C45,$AH$2:$BU$3,2,0)</f>
        <v>1150</v>
      </c>
      <c r="G45" s="105">
        <f>D45*E45*F45</f>
        <v>0</v>
      </c>
      <c r="H45" s="330" t="s">
        <v>128</v>
      </c>
      <c r="I45" s="331" t="s">
        <v>300</v>
      </c>
      <c r="J45" s="106" t="str">
        <f>VLOOKUP(I45,Presupuesto!$B$11:$C$566,2,0)</f>
        <v>VIATICOS (26200-00)</v>
      </c>
      <c r="K45" s="332" t="str">
        <f t="shared" si="3"/>
        <v>Gestión Tecnologías de Información y Comunicación</v>
      </c>
      <c r="L45" s="332" t="s">
        <v>411</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5"/>
      <c r="E51" s="93"/>
      <c r="F51" s="93"/>
      <c r="G51" s="93"/>
      <c r="H51" s="76"/>
      <c r="I51" s="76"/>
      <c r="J51" s="76"/>
      <c r="K51" s="112"/>
    </row>
    <row r="52" spans="3:12"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4" t="s">
        <v>47</v>
      </c>
      <c r="D55" s="551">
        <v>0</v>
      </c>
      <c r="E55" s="325"/>
      <c r="F55" s="115">
        <v>30000</v>
      </c>
      <c r="G55" s="326">
        <f t="shared" ref="G55:G63" si="4">E55*F55</f>
        <v>0</v>
      </c>
      <c r="H55" s="327" t="s">
        <v>128</v>
      </c>
      <c r="I55" s="116" t="s">
        <v>698</v>
      </c>
      <c r="J55" s="116" t="str">
        <f>VLOOKUP(I55,Presupuesto!$B$11:$C$566,2,0)</f>
        <v>SERVICIOS DE CAPACITACION.</v>
      </c>
      <c r="K55" s="328" t="s">
        <v>1513</v>
      </c>
      <c r="L55" s="116" t="s">
        <v>393</v>
      </c>
    </row>
    <row r="56" spans="3:12" x14ac:dyDescent="0.25">
      <c r="C56" s="99" t="s">
        <v>48</v>
      </c>
      <c r="D56" s="552"/>
      <c r="E56" s="200">
        <f>D55</f>
        <v>0</v>
      </c>
      <c r="F56" s="100">
        <v>50</v>
      </c>
      <c r="G56" s="97">
        <f t="shared" si="4"/>
        <v>0</v>
      </c>
      <c r="H56" s="161" t="s">
        <v>128</v>
      </c>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552"/>
      <c r="E57" s="200">
        <f>D55</f>
        <v>0</v>
      </c>
      <c r="F57" s="100">
        <v>150</v>
      </c>
      <c r="G57" s="97">
        <f t="shared" si="4"/>
        <v>0</v>
      </c>
      <c r="H57" s="161" t="s">
        <v>128</v>
      </c>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552"/>
      <c r="E58" s="151">
        <v>0</v>
      </c>
      <c r="F58" s="118">
        <v>10000</v>
      </c>
      <c r="G58" s="97">
        <f t="shared" si="4"/>
        <v>0</v>
      </c>
      <c r="H58" s="161" t="s">
        <v>128</v>
      </c>
      <c r="I58" s="319" t="s">
        <v>299</v>
      </c>
      <c r="J58" s="98" t="str">
        <f>VLOOKUP(I58,Presupuesto!$B$11:$C$566,2,0)</f>
        <v>PASAJES (26100-00)</v>
      </c>
      <c r="K58" s="98" t="str">
        <f>$K$55</f>
        <v>Gestión Tecnologías de Información y Comunicación</v>
      </c>
      <c r="L58" s="98" t="s">
        <v>411</v>
      </c>
    </row>
    <row r="59" spans="3:12" x14ac:dyDescent="0.25">
      <c r="C59" s="99" t="s">
        <v>416</v>
      </c>
      <c r="D59" s="552"/>
      <c r="E59" s="151">
        <v>0</v>
      </c>
      <c r="F59" s="118">
        <v>250</v>
      </c>
      <c r="G59" s="97">
        <f t="shared" si="4"/>
        <v>0</v>
      </c>
      <c r="H59" s="161" t="s">
        <v>128</v>
      </c>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552"/>
      <c r="E60" s="200">
        <f>(D55*25)/500</f>
        <v>0</v>
      </c>
      <c r="F60" s="100">
        <v>85</v>
      </c>
      <c r="G60" s="97">
        <f t="shared" si="4"/>
        <v>0</v>
      </c>
      <c r="H60" s="161" t="s">
        <v>128</v>
      </c>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552"/>
      <c r="E61" s="200">
        <f>D55/12</f>
        <v>0</v>
      </c>
      <c r="F61" s="100">
        <v>36</v>
      </c>
      <c r="G61" s="97">
        <f t="shared" si="4"/>
        <v>0</v>
      </c>
      <c r="H61" s="161" t="s">
        <v>128</v>
      </c>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552"/>
      <c r="E62" s="200">
        <f>D55/12</f>
        <v>0</v>
      </c>
      <c r="F62" s="100">
        <v>80</v>
      </c>
      <c r="G62" s="97">
        <f t="shared" si="4"/>
        <v>0</v>
      </c>
      <c r="H62" s="161" t="s">
        <v>128</v>
      </c>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552"/>
      <c r="E63" s="212">
        <v>0</v>
      </c>
      <c r="F63" s="119">
        <v>25</v>
      </c>
      <c r="G63" s="97">
        <f t="shared" si="4"/>
        <v>0</v>
      </c>
      <c r="H63" s="161" t="s">
        <v>128</v>
      </c>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29">
        <v>0</v>
      </c>
      <c r="F64" s="104">
        <f>HLOOKUP(C64,$AH$2:$BU$3,2,0)</f>
        <v>1150</v>
      </c>
      <c r="G64" s="105">
        <f>D64*E64*F64</f>
        <v>0</v>
      </c>
      <c r="H64" s="330" t="s">
        <v>128</v>
      </c>
      <c r="I64" s="331" t="s">
        <v>300</v>
      </c>
      <c r="J64" s="106" t="str">
        <f>VLOOKUP(I64,Presupuesto!$B$11:$C$566,2,0)</f>
        <v>VIATICOS (26200-00)</v>
      </c>
      <c r="K64" s="332" t="str">
        <f t="shared" si="6"/>
        <v>Gestión Tecnologías de Información y Comunicación</v>
      </c>
      <c r="L64" s="332"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5"/>
      <c r="E70" s="93"/>
      <c r="F70" s="93"/>
      <c r="G70" s="93"/>
      <c r="H70" s="76"/>
      <c r="I70" s="76"/>
      <c r="J70" s="76"/>
      <c r="K70" s="112"/>
    </row>
    <row r="71" spans="3:12" ht="18.75" x14ac:dyDescent="0.25">
      <c r="C71" s="210"/>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4" t="s">
        <v>47</v>
      </c>
      <c r="D74" s="551">
        <v>0</v>
      </c>
      <c r="E74" s="325"/>
      <c r="F74" s="115">
        <v>30000</v>
      </c>
      <c r="G74" s="326">
        <f t="shared" ref="G74:G82" si="7">E74*F74</f>
        <v>0</v>
      </c>
      <c r="H74" s="327" t="s">
        <v>128</v>
      </c>
      <c r="I74" s="116" t="s">
        <v>698</v>
      </c>
      <c r="J74" s="116" t="str">
        <f>VLOOKUP(I74,Presupuesto!$B$11:$C$566,2,0)</f>
        <v>SERVICIOS DE CAPACITACION.</v>
      </c>
      <c r="K74" s="328" t="s">
        <v>1513</v>
      </c>
      <c r="L74" s="116" t="s">
        <v>393</v>
      </c>
    </row>
    <row r="75" spans="3:12" x14ac:dyDescent="0.25">
      <c r="C75" s="99" t="s">
        <v>48</v>
      </c>
      <c r="D75" s="552"/>
      <c r="E75" s="200">
        <f>D74</f>
        <v>0</v>
      </c>
      <c r="F75" s="100">
        <v>50</v>
      </c>
      <c r="G75" s="97">
        <f t="shared" si="7"/>
        <v>0</v>
      </c>
      <c r="H75" s="161" t="s">
        <v>128</v>
      </c>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552"/>
      <c r="E76" s="200">
        <f>D74</f>
        <v>0</v>
      </c>
      <c r="F76" s="100">
        <v>150</v>
      </c>
      <c r="G76" s="97">
        <f t="shared" si="7"/>
        <v>0</v>
      </c>
      <c r="H76" s="161" t="s">
        <v>128</v>
      </c>
      <c r="I76" s="98" t="s">
        <v>791</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552"/>
      <c r="E77" s="151">
        <v>0</v>
      </c>
      <c r="F77" s="118">
        <v>10000</v>
      </c>
      <c r="G77" s="97">
        <f t="shared" si="7"/>
        <v>0</v>
      </c>
      <c r="H77" s="161" t="s">
        <v>128</v>
      </c>
      <c r="I77" s="319" t="s">
        <v>299</v>
      </c>
      <c r="J77" s="98" t="str">
        <f>VLOOKUP(I77,Presupuesto!$B$11:$C$566,2,0)</f>
        <v>PASAJES (26100-00)</v>
      </c>
      <c r="K77" s="98" t="str">
        <f t="shared" si="8"/>
        <v>Gestión Tecnologías de Información y Comunicación</v>
      </c>
      <c r="L77" s="98" t="s">
        <v>411</v>
      </c>
    </row>
    <row r="78" spans="3:12" x14ac:dyDescent="0.25">
      <c r="C78" s="99" t="s">
        <v>416</v>
      </c>
      <c r="D78" s="552"/>
      <c r="E78" s="151">
        <v>0</v>
      </c>
      <c r="F78" s="118">
        <v>250</v>
      </c>
      <c r="G78" s="97">
        <f t="shared" si="7"/>
        <v>0</v>
      </c>
      <c r="H78" s="161" t="s">
        <v>128</v>
      </c>
      <c r="I78" s="98" t="s">
        <v>820</v>
      </c>
      <c r="J78" s="98" t="str">
        <f>VLOOKUP(I78,Presupuesto!$B$11:$C$566,2,0)</f>
        <v>PRODUCTOS PAPEL Y CARTON</v>
      </c>
      <c r="K78" s="98" t="str">
        <f t="shared" si="8"/>
        <v>Gestión Tecnologías de Información y Comunicación</v>
      </c>
      <c r="L78" s="98" t="s">
        <v>411</v>
      </c>
    </row>
    <row r="79" spans="3:12" x14ac:dyDescent="0.25">
      <c r="C79" s="99" t="s">
        <v>51</v>
      </c>
      <c r="D79" s="552"/>
      <c r="E79" s="200">
        <f>(D74*25)/500</f>
        <v>0</v>
      </c>
      <c r="F79" s="100">
        <v>85</v>
      </c>
      <c r="G79" s="97">
        <f t="shared" si="7"/>
        <v>0</v>
      </c>
      <c r="H79" s="161" t="s">
        <v>128</v>
      </c>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552"/>
      <c r="E80" s="200">
        <f>D74/12</f>
        <v>0</v>
      </c>
      <c r="F80" s="100">
        <v>36</v>
      </c>
      <c r="G80" s="97">
        <f t="shared" si="7"/>
        <v>0</v>
      </c>
      <c r="H80" s="161" t="s">
        <v>128</v>
      </c>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552"/>
      <c r="E81" s="200">
        <f>D74/12</f>
        <v>0</v>
      </c>
      <c r="F81" s="100">
        <v>80</v>
      </c>
      <c r="G81" s="97">
        <f t="shared" si="7"/>
        <v>0</v>
      </c>
      <c r="H81" s="161" t="s">
        <v>128</v>
      </c>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552"/>
      <c r="E82" s="212">
        <v>0</v>
      </c>
      <c r="F82" s="119">
        <v>25</v>
      </c>
      <c r="G82" s="97">
        <f t="shared" si="7"/>
        <v>0</v>
      </c>
      <c r="H82" s="161" t="s">
        <v>128</v>
      </c>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429</v>
      </c>
      <c r="D83" s="217">
        <v>0</v>
      </c>
      <c r="E83" s="329">
        <v>0</v>
      </c>
      <c r="F83" s="104">
        <f>HLOOKUP(C83,$AH$2:$BU$3,2,0)</f>
        <v>1150</v>
      </c>
      <c r="G83" s="105">
        <f>D83*E83*F83</f>
        <v>0</v>
      </c>
      <c r="H83" s="330" t="s">
        <v>128</v>
      </c>
      <c r="I83" s="331" t="s">
        <v>300</v>
      </c>
      <c r="J83" s="106" t="str">
        <f>VLOOKUP(I83,Presupuesto!$B$11:$C$566,2,0)</f>
        <v>VIATICOS (26200-00)</v>
      </c>
      <c r="K83" s="332" t="str">
        <f t="shared" si="8"/>
        <v>Gestión Tecnologías de Información y Comunicación</v>
      </c>
      <c r="L83" s="332" t="s">
        <v>411</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5"/>
      <c r="E89" s="93"/>
      <c r="F89" s="93"/>
      <c r="G89" s="93"/>
      <c r="H89" s="76"/>
      <c r="I89" s="76"/>
      <c r="J89" s="76"/>
      <c r="K89" s="112"/>
    </row>
    <row r="90" spans="3:12"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4" t="s">
        <v>47</v>
      </c>
      <c r="D93" s="551"/>
      <c r="E93" s="325"/>
      <c r="F93" s="115">
        <v>30000</v>
      </c>
      <c r="G93" s="326">
        <f t="shared" ref="G93:G101" si="9">E93*F93</f>
        <v>0</v>
      </c>
      <c r="H93" s="327"/>
      <c r="I93" s="116" t="s">
        <v>698</v>
      </c>
      <c r="J93" s="116" t="str">
        <f>VLOOKUP(I93,Presupuesto!$B$11:$C$566,2,0)</f>
        <v>SERVICIOS DE CAPACITACION.</v>
      </c>
      <c r="K93" s="328" t="s">
        <v>1513</v>
      </c>
      <c r="L93" s="116" t="s">
        <v>393</v>
      </c>
    </row>
    <row r="94" spans="3:12" x14ac:dyDescent="0.25">
      <c r="C94" s="99" t="s">
        <v>48</v>
      </c>
      <c r="D94" s="552"/>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552"/>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552"/>
      <c r="E96" s="151">
        <v>0</v>
      </c>
      <c r="F96" s="118">
        <v>10000</v>
      </c>
      <c r="G96" s="97">
        <f t="shared" si="9"/>
        <v>0</v>
      </c>
      <c r="H96" s="161"/>
      <c r="I96" s="319" t="s">
        <v>299</v>
      </c>
      <c r="J96" s="98" t="str">
        <f>VLOOKUP(I96,Presupuesto!$B$11:$C$566,2,0)</f>
        <v>PASAJES (26100-00)</v>
      </c>
      <c r="K96" s="98" t="str">
        <f t="shared" si="10"/>
        <v>Gestión Tecnologías de Información y Comunicación</v>
      </c>
      <c r="L96" s="98" t="s">
        <v>411</v>
      </c>
    </row>
    <row r="97" spans="3:12" x14ac:dyDescent="0.25">
      <c r="C97" s="99" t="s">
        <v>416</v>
      </c>
      <c r="D97" s="552"/>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51</v>
      </c>
      <c r="D98" s="552"/>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x14ac:dyDescent="0.25">
      <c r="C99" s="99" t="s">
        <v>122</v>
      </c>
      <c r="D99" s="552"/>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552"/>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552"/>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429</v>
      </c>
      <c r="D102" s="217">
        <v>0</v>
      </c>
      <c r="E102" s="329">
        <v>0</v>
      </c>
      <c r="F102" s="104">
        <f>HLOOKUP(C102,$AH$2:$BU$3,2,0)</f>
        <v>1150</v>
      </c>
      <c r="G102" s="105">
        <f>D102*E102*F102</f>
        <v>0</v>
      </c>
      <c r="H102" s="330"/>
      <c r="I102" s="331" t="s">
        <v>300</v>
      </c>
      <c r="J102" s="106" t="str">
        <f>VLOOKUP(I102,Presupuesto!$B$11:$C$566,2,0)</f>
        <v>VIATICOS (26200-00)</v>
      </c>
      <c r="K102" s="332" t="str">
        <f t="shared" si="10"/>
        <v>Gestión Tecnologías de Información y Comunicación</v>
      </c>
      <c r="L102" s="332"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5"/>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4" t="s">
        <v>47</v>
      </c>
      <c r="D112" s="551"/>
      <c r="E112" s="325"/>
      <c r="F112" s="115">
        <v>30000</v>
      </c>
      <c r="G112" s="326">
        <f t="shared" ref="G112:G120" si="11">E112*F112</f>
        <v>0</v>
      </c>
      <c r="H112" s="327"/>
      <c r="I112" s="116" t="s">
        <v>698</v>
      </c>
      <c r="J112" s="116" t="str">
        <f>VLOOKUP(I112,Presupuesto!$B$11:$C$566,2,0)</f>
        <v>SERVICIOS DE CAPACITACION.</v>
      </c>
      <c r="K112" s="328" t="s">
        <v>1513</v>
      </c>
      <c r="L112" s="116" t="s">
        <v>393</v>
      </c>
    </row>
    <row r="113" spans="3:12" x14ac:dyDescent="0.25">
      <c r="C113" s="99" t="s">
        <v>48</v>
      </c>
      <c r="D113" s="552"/>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552"/>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552"/>
      <c r="E115" s="151">
        <v>0</v>
      </c>
      <c r="F115" s="118">
        <v>10000</v>
      </c>
      <c r="G115" s="97">
        <f t="shared" si="11"/>
        <v>0</v>
      </c>
      <c r="H115" s="161"/>
      <c r="I115" s="319" t="s">
        <v>299</v>
      </c>
      <c r="J115" s="98" t="str">
        <f>VLOOKUP(I115,Presupuesto!$B$11:$C$566,2,0)</f>
        <v>PASAJES (26100-00)</v>
      </c>
      <c r="K115" s="98" t="str">
        <f t="shared" si="12"/>
        <v>Gestión Tecnologías de Información y Comunicación</v>
      </c>
      <c r="L115" s="98" t="s">
        <v>411</v>
      </c>
    </row>
    <row r="116" spans="3:12" x14ac:dyDescent="0.25">
      <c r="C116" s="99" t="s">
        <v>416</v>
      </c>
      <c r="D116" s="552"/>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552"/>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552"/>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552"/>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552"/>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429</v>
      </c>
      <c r="D121" s="217">
        <v>0</v>
      </c>
      <c r="E121" s="329">
        <v>0</v>
      </c>
      <c r="F121" s="104">
        <f>HLOOKUP(C121,$AH$2:$BU$3,2,0)</f>
        <v>1150</v>
      </c>
      <c r="G121" s="105">
        <f>D121*E121*F121</f>
        <v>0</v>
      </c>
      <c r="H121" s="330"/>
      <c r="I121" s="331" t="s">
        <v>300</v>
      </c>
      <c r="J121" s="106" t="str">
        <f>VLOOKUP(I121,Presupuesto!$B$11:$C$566,2,0)</f>
        <v>VIATICOS (26200-00)</v>
      </c>
      <c r="K121" s="332" t="str">
        <f t="shared" si="12"/>
        <v>Gestión Tecnologías de Información y Comunicación</v>
      </c>
      <c r="L121" s="332"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5"/>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4" t="s">
        <v>47</v>
      </c>
      <c r="D131" s="551"/>
      <c r="E131" s="325"/>
      <c r="F131" s="115">
        <v>30000</v>
      </c>
      <c r="G131" s="326">
        <f t="shared" ref="G131:G139" si="13">E131*F131</f>
        <v>0</v>
      </c>
      <c r="H131" s="327"/>
      <c r="I131" s="116" t="s">
        <v>698</v>
      </c>
      <c r="J131" s="116" t="str">
        <f>VLOOKUP(I131,Presupuesto!$B$11:$C$566,2,0)</f>
        <v>SERVICIOS DE CAPACITACION.</v>
      </c>
      <c r="K131" s="328" t="s">
        <v>1513</v>
      </c>
      <c r="L131" s="116" t="s">
        <v>393</v>
      </c>
    </row>
    <row r="132" spans="3:12" x14ac:dyDescent="0.25">
      <c r="C132" s="99" t="s">
        <v>48</v>
      </c>
      <c r="D132" s="552"/>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552"/>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552"/>
      <c r="E134" s="151">
        <v>0</v>
      </c>
      <c r="F134" s="118">
        <v>10000</v>
      </c>
      <c r="G134" s="97">
        <f t="shared" si="13"/>
        <v>0</v>
      </c>
      <c r="H134" s="161"/>
      <c r="I134" s="319" t="s">
        <v>299</v>
      </c>
      <c r="J134" s="98" t="str">
        <f>VLOOKUP(I134,Presupuesto!$B$11:$C$566,2,0)</f>
        <v>PASAJES (26100-00)</v>
      </c>
      <c r="K134" s="98" t="str">
        <f t="shared" si="14"/>
        <v>Gestión Tecnologías de Información y Comunicación</v>
      </c>
      <c r="L134" s="98" t="s">
        <v>411</v>
      </c>
    </row>
    <row r="135" spans="3:12" x14ac:dyDescent="0.25">
      <c r="C135" s="99" t="s">
        <v>416</v>
      </c>
      <c r="D135" s="552"/>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552"/>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552"/>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552"/>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552"/>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429</v>
      </c>
      <c r="D140" s="217">
        <v>0</v>
      </c>
      <c r="E140" s="329">
        <v>0</v>
      </c>
      <c r="F140" s="104">
        <f>HLOOKUP(C140,$AH$2:$BU$3,2,0)</f>
        <v>1150</v>
      </c>
      <c r="G140" s="105">
        <f>D140*E140*F140</f>
        <v>0</v>
      </c>
      <c r="H140" s="330"/>
      <c r="I140" s="331" t="s">
        <v>300</v>
      </c>
      <c r="J140" s="106" t="str">
        <f>VLOOKUP(I140,Presupuesto!$B$11:$C$566,2,0)</f>
        <v>VIATICOS (26200-00)</v>
      </c>
      <c r="K140" s="332" t="str">
        <f t="shared" si="14"/>
        <v>Gestión Tecnologías de Información y Comunicación</v>
      </c>
      <c r="L140" s="332"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5"/>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4" t="s">
        <v>47</v>
      </c>
      <c r="D150" s="551"/>
      <c r="E150" s="325"/>
      <c r="F150" s="115">
        <v>30000</v>
      </c>
      <c r="G150" s="326">
        <f t="shared" ref="G150:G158" si="15">E150*F150</f>
        <v>0</v>
      </c>
      <c r="H150" s="327"/>
      <c r="I150" s="116" t="s">
        <v>698</v>
      </c>
      <c r="J150" s="116" t="str">
        <f>VLOOKUP(I150,Presupuesto!$B$11:$C$566,2,0)</f>
        <v>SERVICIOS DE CAPACITACION.</v>
      </c>
      <c r="K150" s="328" t="s">
        <v>1513</v>
      </c>
      <c r="L150" s="116" t="s">
        <v>393</v>
      </c>
    </row>
    <row r="151" spans="3:12" x14ac:dyDescent="0.25">
      <c r="C151" s="99" t="s">
        <v>48</v>
      </c>
      <c r="D151" s="552"/>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552"/>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552"/>
      <c r="E153" s="151">
        <v>0</v>
      </c>
      <c r="F153" s="118">
        <v>10000</v>
      </c>
      <c r="G153" s="97">
        <f t="shared" si="15"/>
        <v>0</v>
      </c>
      <c r="H153" s="161"/>
      <c r="I153" s="319" t="s">
        <v>299</v>
      </c>
      <c r="J153" s="98" t="str">
        <f>VLOOKUP(I153,Presupuesto!$B$11:$C$566,2,0)</f>
        <v>PASAJES (26100-00)</v>
      </c>
      <c r="K153" s="98" t="str">
        <f t="shared" si="16"/>
        <v>Gestión Tecnologías de Información y Comunicación</v>
      </c>
      <c r="L153" s="98" t="s">
        <v>411</v>
      </c>
    </row>
    <row r="154" spans="3:12" x14ac:dyDescent="0.25">
      <c r="C154" s="99" t="s">
        <v>416</v>
      </c>
      <c r="D154" s="552"/>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552"/>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552"/>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552"/>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552"/>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29">
        <v>0</v>
      </c>
      <c r="F159" s="104">
        <f>HLOOKUP(C159,$AH$2:$BU$3,2,0)</f>
        <v>1150</v>
      </c>
      <c r="G159" s="105">
        <f>D159*E159*F159</f>
        <v>0</v>
      </c>
      <c r="H159" s="330"/>
      <c r="I159" s="331" t="s">
        <v>300</v>
      </c>
      <c r="J159" s="106" t="str">
        <f>VLOOKUP(I159,Presupuesto!$B$11:$C$566,2,0)</f>
        <v>VIATICOS (26200-00)</v>
      </c>
      <c r="K159" s="332" t="str">
        <f t="shared" si="16"/>
        <v>Gestión Tecnologías de Información y Comunicación</v>
      </c>
      <c r="L159" s="332"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5"/>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4" t="s">
        <v>47</v>
      </c>
      <c r="D169" s="551"/>
      <c r="E169" s="325"/>
      <c r="F169" s="115">
        <v>30000</v>
      </c>
      <c r="G169" s="326">
        <f t="shared" ref="G169:G177" si="17">E169*F169</f>
        <v>0</v>
      </c>
      <c r="H169" s="327"/>
      <c r="I169" s="116" t="s">
        <v>698</v>
      </c>
      <c r="J169" s="116" t="str">
        <f>VLOOKUP(I169,Presupuesto!$B$11:$C$566,2,0)</f>
        <v>SERVICIOS DE CAPACITACION.</v>
      </c>
      <c r="K169" s="328" t="s">
        <v>1513</v>
      </c>
      <c r="L169" s="116" t="s">
        <v>393</v>
      </c>
    </row>
    <row r="170" spans="3:12" x14ac:dyDescent="0.25">
      <c r="C170" s="99" t="s">
        <v>48</v>
      </c>
      <c r="D170" s="552"/>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552"/>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552"/>
      <c r="E172" s="151">
        <v>0</v>
      </c>
      <c r="F172" s="118">
        <v>10000</v>
      </c>
      <c r="G172" s="97">
        <f t="shared" si="17"/>
        <v>0</v>
      </c>
      <c r="H172" s="161"/>
      <c r="I172" s="319" t="s">
        <v>299</v>
      </c>
      <c r="J172" s="98" t="str">
        <f>VLOOKUP(I172,Presupuesto!$B$11:$C$566,2,0)</f>
        <v>PASAJES (26100-00)</v>
      </c>
      <c r="K172" s="98" t="str">
        <f t="shared" si="18"/>
        <v>Gestión Tecnologías de Información y Comunicación</v>
      </c>
      <c r="L172" s="98" t="s">
        <v>411</v>
      </c>
    </row>
    <row r="173" spans="3:12" x14ac:dyDescent="0.25">
      <c r="C173" s="99" t="s">
        <v>416</v>
      </c>
      <c r="D173" s="552"/>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552"/>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552"/>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552"/>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552"/>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29">
        <v>0</v>
      </c>
      <c r="F178" s="104">
        <f>HLOOKUP(C178,$AH$2:$BU$3,2,0)</f>
        <v>1150</v>
      </c>
      <c r="G178" s="105">
        <f>D178*E178*F178</f>
        <v>0</v>
      </c>
      <c r="H178" s="330"/>
      <c r="I178" s="331" t="s">
        <v>300</v>
      </c>
      <c r="J178" s="106" t="str">
        <f>VLOOKUP(I178,Presupuesto!$B$11:$C$566,2,0)</f>
        <v>VIATICOS (26200-00)</v>
      </c>
      <c r="K178" s="332" t="str">
        <f t="shared" si="18"/>
        <v>Gestión Tecnologías de Información y Comunicación</v>
      </c>
      <c r="L178" s="332"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5"/>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4" t="s">
        <v>47</v>
      </c>
      <c r="D188" s="551"/>
      <c r="E188" s="325"/>
      <c r="F188" s="115">
        <v>30000</v>
      </c>
      <c r="G188" s="326">
        <f t="shared" ref="G188:G196" si="19">E188*F188</f>
        <v>0</v>
      </c>
      <c r="H188" s="327"/>
      <c r="I188" s="116" t="s">
        <v>698</v>
      </c>
      <c r="J188" s="116" t="str">
        <f>VLOOKUP(I188,Presupuesto!$B$11:$C$566,2,0)</f>
        <v>SERVICIOS DE CAPACITACION.</v>
      </c>
      <c r="K188" s="328" t="s">
        <v>1513</v>
      </c>
      <c r="L188" s="116" t="s">
        <v>393</v>
      </c>
    </row>
    <row r="189" spans="3:12" x14ac:dyDescent="0.25">
      <c r="C189" s="99" t="s">
        <v>48</v>
      </c>
      <c r="D189" s="552"/>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552"/>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52"/>
      <c r="E191" s="151">
        <v>0</v>
      </c>
      <c r="F191" s="118">
        <v>10000</v>
      </c>
      <c r="G191" s="97">
        <f t="shared" si="19"/>
        <v>0</v>
      </c>
      <c r="H191" s="161"/>
      <c r="I191" s="319" t="s">
        <v>299</v>
      </c>
      <c r="J191" s="98" t="str">
        <f>VLOOKUP(I191,Presupuesto!$B$11:$C$566,2,0)</f>
        <v>PASAJES (26100-00)</v>
      </c>
      <c r="K191" s="98" t="str">
        <f t="shared" si="20"/>
        <v>Gestión Tecnologías de Información y Comunicación</v>
      </c>
      <c r="L191" s="98" t="s">
        <v>411</v>
      </c>
    </row>
    <row r="192" spans="3:12" x14ac:dyDescent="0.25">
      <c r="C192" s="99" t="s">
        <v>416</v>
      </c>
      <c r="D192" s="552"/>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552"/>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552"/>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52"/>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52"/>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29">
        <v>0</v>
      </c>
      <c r="F197" s="104">
        <f>HLOOKUP(C197,$AH$2:$BU$3,2,0)</f>
        <v>1150</v>
      </c>
      <c r="G197" s="105">
        <f>D197*E197*F197</f>
        <v>0</v>
      </c>
      <c r="H197" s="330"/>
      <c r="I197" s="331" t="s">
        <v>300</v>
      </c>
      <c r="J197" s="106" t="str">
        <f>VLOOKUP(I197,Presupuesto!$B$11:$C$566,2,0)</f>
        <v>VIATICOS (26200-00)</v>
      </c>
      <c r="K197" s="332" t="str">
        <f t="shared" si="20"/>
        <v>Gestión Tecnologías de Información y Comunicación</v>
      </c>
      <c r="L197" s="332"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5"/>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4" t="s">
        <v>47</v>
      </c>
      <c r="D207" s="551"/>
      <c r="E207" s="325"/>
      <c r="F207" s="115">
        <v>30000</v>
      </c>
      <c r="G207" s="326">
        <f t="shared" ref="G207:G215" si="21">E207*F207</f>
        <v>0</v>
      </c>
      <c r="H207" s="327"/>
      <c r="I207" s="116" t="s">
        <v>698</v>
      </c>
      <c r="J207" s="116" t="str">
        <f>VLOOKUP(I207,Presupuesto!$B$11:$C$566,2,0)</f>
        <v>SERVICIOS DE CAPACITACION.</v>
      </c>
      <c r="K207" s="328" t="s">
        <v>1513</v>
      </c>
      <c r="L207" s="116" t="s">
        <v>393</v>
      </c>
    </row>
    <row r="208" spans="3:12" x14ac:dyDescent="0.25">
      <c r="C208" s="99" t="s">
        <v>48</v>
      </c>
      <c r="D208" s="552"/>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552"/>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52"/>
      <c r="E210" s="151">
        <v>0</v>
      </c>
      <c r="F210" s="118">
        <v>10000</v>
      </c>
      <c r="G210" s="97">
        <f t="shared" si="21"/>
        <v>0</v>
      </c>
      <c r="H210" s="161"/>
      <c r="I210" s="319" t="s">
        <v>299</v>
      </c>
      <c r="J210" s="98" t="str">
        <f>VLOOKUP(I210,Presupuesto!$B$11:$C$566,2,0)</f>
        <v>PASAJES (26100-00)</v>
      </c>
      <c r="K210" s="98" t="str">
        <f t="shared" si="22"/>
        <v>Gestión Tecnologías de Información y Comunicación</v>
      </c>
      <c r="L210" s="98" t="s">
        <v>411</v>
      </c>
    </row>
    <row r="211" spans="3:12" x14ac:dyDescent="0.25">
      <c r="C211" s="99" t="s">
        <v>416</v>
      </c>
      <c r="D211" s="552"/>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552"/>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552"/>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52"/>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52"/>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429</v>
      </c>
      <c r="D216" s="217">
        <v>0</v>
      </c>
      <c r="E216" s="329">
        <v>0</v>
      </c>
      <c r="F216" s="104">
        <f>HLOOKUP(C216,$AH$2:$BU$3,2,0)</f>
        <v>1150</v>
      </c>
      <c r="G216" s="105">
        <f>D216*E216*F216</f>
        <v>0</v>
      </c>
      <c r="H216" s="330"/>
      <c r="I216" s="331" t="s">
        <v>300</v>
      </c>
      <c r="J216" s="106" t="str">
        <f>VLOOKUP(I216,Presupuesto!$B$11:$C$566,2,0)</f>
        <v>VIATICOS (26200-00)</v>
      </c>
      <c r="K216" s="332" t="str">
        <f t="shared" si="22"/>
        <v>Gestión Tecnologías de Información y Comunicación</v>
      </c>
      <c r="L216" s="332"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5"/>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4" t="s">
        <v>47</v>
      </c>
      <c r="D226" s="551"/>
      <c r="E226" s="325"/>
      <c r="F226" s="115">
        <v>30000</v>
      </c>
      <c r="G226" s="326">
        <f t="shared" ref="G226:G234" si="23">E226*F226</f>
        <v>0</v>
      </c>
      <c r="H226" s="327"/>
      <c r="I226" s="116" t="s">
        <v>698</v>
      </c>
      <c r="J226" s="116" t="str">
        <f>VLOOKUP(I226,Presupuesto!$B$11:$C$566,2,0)</f>
        <v>SERVICIOS DE CAPACITACION.</v>
      </c>
      <c r="K226" s="328" t="s">
        <v>1513</v>
      </c>
      <c r="L226" s="116" t="s">
        <v>393</v>
      </c>
    </row>
    <row r="227" spans="3:12" x14ac:dyDescent="0.25">
      <c r="C227" s="99" t="s">
        <v>48</v>
      </c>
      <c r="D227" s="552"/>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552"/>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52"/>
      <c r="E229" s="151">
        <v>0</v>
      </c>
      <c r="F229" s="118">
        <v>10000</v>
      </c>
      <c r="G229" s="97">
        <f t="shared" si="23"/>
        <v>0</v>
      </c>
      <c r="H229" s="161"/>
      <c r="I229" s="319" t="s">
        <v>299</v>
      </c>
      <c r="J229" s="98" t="str">
        <f>VLOOKUP(I229,Presupuesto!$B$11:$C$566,2,0)</f>
        <v>PASAJES (26100-00)</v>
      </c>
      <c r="K229" s="98" t="str">
        <f t="shared" si="24"/>
        <v>Gestión Tecnologías de Información y Comunicación</v>
      </c>
      <c r="L229" s="98" t="s">
        <v>411</v>
      </c>
    </row>
    <row r="230" spans="3:12" x14ac:dyDescent="0.25">
      <c r="C230" s="99" t="s">
        <v>416</v>
      </c>
      <c r="D230" s="552"/>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552"/>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552"/>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52"/>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52"/>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29">
        <v>0</v>
      </c>
      <c r="F235" s="104">
        <f>HLOOKUP(C235,$AH$2:$BU$3,2,0)</f>
        <v>1150</v>
      </c>
      <c r="G235" s="105">
        <f>D235*E235*F235</f>
        <v>0</v>
      </c>
      <c r="H235" s="330"/>
      <c r="I235" s="331" t="s">
        <v>300</v>
      </c>
      <c r="J235" s="106" t="str">
        <f>VLOOKUP(I235,Presupuesto!$B$11:$C$566,2,0)</f>
        <v>VIATICOS (26200-00)</v>
      </c>
      <c r="K235" s="332" t="str">
        <f t="shared" si="24"/>
        <v>Gestión Tecnologías de Información y Comunicación</v>
      </c>
      <c r="L235" s="332" t="s">
        <v>411</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23622047244094491" right="0.23622047244094491" top="0.74803149606299213" bottom="0.74803149606299213" header="0.31496062992125984" footer="0.31496062992125984"/>
  <pageSetup paperSize="5" scale="65" orientation="landscape" horizontalDpi="4294967294" verticalDpi="300"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51"/>
  <sheetViews>
    <sheetView showGridLines="0" topLeftCell="A91" zoomScale="84" zoomScaleNormal="84" workbookViewId="0">
      <selection activeCell="G63" sqref="G63"/>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57" t="str">
        <f>+Presupuesto!D11</f>
        <v>Recurrente</v>
      </c>
      <c r="S2" s="45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0">
        <v>43674.39</v>
      </c>
      <c r="CA3" s="300">
        <v>39703.99</v>
      </c>
      <c r="CB3" s="300">
        <v>35733.589999999997</v>
      </c>
      <c r="CC3" s="300">
        <v>31763.19</v>
      </c>
      <c r="CD3" s="300">
        <v>29777.99</v>
      </c>
      <c r="CE3" s="300">
        <v>27792.79</v>
      </c>
      <c r="CF3" s="300">
        <v>18859.39</v>
      </c>
      <c r="CG3" s="300">
        <v>17866.8</v>
      </c>
      <c r="CH3" s="300">
        <v>13896.4</v>
      </c>
      <c r="CI3" s="300">
        <v>15004.09</v>
      </c>
      <c r="CJ3" s="300">
        <v>13238.9</v>
      </c>
      <c r="CK3" s="300">
        <v>12356.31</v>
      </c>
      <c r="CL3" s="300">
        <v>463.22</v>
      </c>
      <c r="CM3" s="300">
        <v>2007.3</v>
      </c>
    </row>
    <row r="5" spans="1:555" ht="52.5" x14ac:dyDescent="0.25">
      <c r="C5" s="195" t="s">
        <v>127</v>
      </c>
      <c r="D5" s="458">
        <f>SUMIF(C:C,$C$10,D:D)</f>
        <v>2592025.8600000003</v>
      </c>
      <c r="CA5" s="300"/>
    </row>
    <row r="6" spans="1:555" x14ac:dyDescent="0.25">
      <c r="CA6" s="300"/>
    </row>
    <row r="7" spans="1:555" x14ac:dyDescent="0.25">
      <c r="CA7" s="300"/>
    </row>
    <row r="8" spans="1:555" x14ac:dyDescent="0.25">
      <c r="C8" s="70" t="s">
        <v>54</v>
      </c>
      <c r="D8" s="79"/>
      <c r="E8" s="70"/>
      <c r="F8" s="70"/>
      <c r="G8" s="70"/>
      <c r="H8" s="79"/>
      <c r="I8" s="70"/>
      <c r="J8" s="70"/>
      <c r="CA8" s="300"/>
    </row>
    <row r="9" spans="1:555" ht="15.75" thickBot="1" x14ac:dyDescent="0.3">
      <c r="C9" s="94"/>
      <c r="D9" s="79"/>
      <c r="E9" s="94"/>
      <c r="F9" s="94"/>
      <c r="G9" s="94"/>
      <c r="H9" s="79"/>
      <c r="I9" s="94"/>
      <c r="J9" s="121"/>
      <c r="CA9" s="300"/>
    </row>
    <row r="10" spans="1:555" ht="15.75" thickBot="1" x14ac:dyDescent="0.3">
      <c r="C10" s="69" t="s">
        <v>43</v>
      </c>
      <c r="D10" s="30">
        <f>SUM(G17:G67)</f>
        <v>270000</v>
      </c>
      <c r="E10" s="93"/>
      <c r="F10" s="93"/>
      <c r="G10" s="93"/>
      <c r="H10" s="76"/>
      <c r="I10" s="76"/>
      <c r="J10" s="76"/>
      <c r="K10" s="153"/>
      <c r="CA10" s="300"/>
    </row>
    <row r="11" spans="1:555" x14ac:dyDescent="0.25">
      <c r="B11" s="177"/>
      <c r="D11" s="31"/>
      <c r="E11" s="93"/>
      <c r="F11" s="93"/>
      <c r="G11" s="93"/>
      <c r="H11" s="76"/>
      <c r="I11" s="76"/>
      <c r="J11" s="76"/>
      <c r="K11" s="153"/>
      <c r="CA11" s="300"/>
    </row>
    <row r="12" spans="1:555" x14ac:dyDescent="0.25">
      <c r="B12" s="177"/>
      <c r="D12" s="31"/>
      <c r="E12" s="93"/>
      <c r="F12" s="93"/>
      <c r="G12" s="93"/>
      <c r="H12" s="76"/>
      <c r="I12" s="76"/>
      <c r="J12" s="76"/>
      <c r="K12" s="153"/>
      <c r="CA12" s="300"/>
    </row>
    <row r="13" spans="1:555" ht="15.75" x14ac:dyDescent="0.25">
      <c r="C13" s="202"/>
      <c r="D13" s="365" t="s">
        <v>1810</v>
      </c>
      <c r="E13" s="93"/>
      <c r="F13" s="93"/>
      <c r="G13" s="93"/>
      <c r="H13" s="76"/>
      <c r="I13" s="76"/>
      <c r="J13" s="76"/>
      <c r="K13" s="153"/>
      <c r="CA13" s="300"/>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 Contratación de una Asistente administrativa de proyectos de cooperación, Coordinador del área de Paz</v>
      </c>
      <c r="D14" s="31"/>
      <c r="E14" s="93"/>
      <c r="F14" s="93"/>
      <c r="G14" s="93"/>
      <c r="H14" s="76"/>
      <c r="I14" s="76"/>
      <c r="J14" s="76"/>
      <c r="K14" s="153"/>
      <c r="CA14" s="300"/>
    </row>
    <row r="15" spans="1:555" ht="15.75" thickBot="1" x14ac:dyDescent="0.3">
      <c r="C15" s="94"/>
      <c r="D15" s="31"/>
      <c r="E15" s="93"/>
      <c r="F15" s="93"/>
      <c r="G15" s="93"/>
      <c r="H15" s="76"/>
      <c r="I15" s="76"/>
      <c r="J15" s="76"/>
      <c r="K15" s="153"/>
      <c r="CA15" s="300"/>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0"/>
    </row>
    <row r="17" spans="3:79" ht="15.75" thickBot="1" x14ac:dyDescent="0.3">
      <c r="C17" s="137" t="s">
        <v>481</v>
      </c>
      <c r="D17" s="199"/>
      <c r="E17" s="152">
        <v>12</v>
      </c>
      <c r="F17" s="301">
        <f>HLOOKUP($C17,$BZ$2:$CM$3,2,0)</f>
        <v>43674.39</v>
      </c>
      <c r="G17" s="113">
        <f>D17*E17*F17</f>
        <v>0</v>
      </c>
      <c r="H17" s="166"/>
      <c r="I17" s="114" t="s">
        <v>495</v>
      </c>
      <c r="J17" s="114" t="str">
        <f>VLOOKUP(I17,Presupuesto!$B$11:$C$565,2,0)</f>
        <v>SUELDOS Y SALARIOS PERMANENTES</v>
      </c>
      <c r="K17" s="218" t="s">
        <v>1513</v>
      </c>
      <c r="L17" s="98" t="s">
        <v>393</v>
      </c>
      <c r="CA17" s="300"/>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0"/>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0"/>
    </row>
    <row r="20" spans="3:79" ht="15.75" thickBot="1" x14ac:dyDescent="0.3">
      <c r="C20" s="137" t="s">
        <v>482</v>
      </c>
      <c r="D20" s="199"/>
      <c r="E20" s="152">
        <v>12</v>
      </c>
      <c r="F20" s="301">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1">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1">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1">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1">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1">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1">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1">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1">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1">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1">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1">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1">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v>1</v>
      </c>
      <c r="E59" s="152">
        <v>12</v>
      </c>
      <c r="F59" s="139">
        <v>20000</v>
      </c>
      <c r="G59" s="113">
        <f>D59*E59*F59</f>
        <v>240000</v>
      </c>
      <c r="H59" s="166" t="s">
        <v>128</v>
      </c>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v>1</v>
      </c>
      <c r="E60" s="154">
        <v>0</v>
      </c>
      <c r="F60" s="117">
        <v>20000</v>
      </c>
      <c r="G60" s="97">
        <f>F60</f>
        <v>20000</v>
      </c>
      <c r="H60" s="164" t="s">
        <v>128</v>
      </c>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v>10000</v>
      </c>
      <c r="G61" s="97">
        <f>F61</f>
        <v>10000</v>
      </c>
      <c r="H61" s="164" t="s">
        <v>128</v>
      </c>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472500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5" t="s">
        <v>1810</v>
      </c>
      <c r="E73" s="93"/>
      <c r="F73" s="93"/>
      <c r="G73" s="93"/>
      <c r="H73" s="76"/>
      <c r="I73" s="76"/>
      <c r="J73" s="76"/>
      <c r="K73" s="153"/>
    </row>
    <row r="74" spans="3:12" ht="18.75" x14ac:dyDescent="0.25">
      <c r="C74" s="210" t="s">
        <v>1823</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1">
        <f>HLOOKUP($C77,$BZ$2:$CM$3,2,0)</f>
        <v>43674.39</v>
      </c>
      <c r="G77" s="113">
        <f>D77*E77*F77</f>
        <v>0</v>
      </c>
      <c r="H77" s="166"/>
      <c r="I77" s="114" t="s">
        <v>495</v>
      </c>
      <c r="J77" s="114" t="str">
        <f>VLOOKUP(I77,Presupuesto!$B$11:$C$565,2,0)</f>
        <v>SUELDOS Y SALARIOS PERMANENTES</v>
      </c>
      <c r="K77" s="218" t="s">
        <v>1453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1">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1">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1">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1">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1">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1">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1">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1">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1">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1">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1">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1">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1">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v>1</v>
      </c>
      <c r="E119" s="152">
        <v>12</v>
      </c>
      <c r="F119" s="139">
        <v>35000</v>
      </c>
      <c r="G119" s="113">
        <f>D119*E119*F119</f>
        <v>420000</v>
      </c>
      <c r="H119" s="166" t="s">
        <v>128</v>
      </c>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35000</v>
      </c>
      <c r="G120" s="97">
        <f>F120</f>
        <v>35000</v>
      </c>
      <c r="H120" s="164" t="s">
        <v>128</v>
      </c>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17500</v>
      </c>
      <c r="G121" s="97">
        <f>F121</f>
        <v>17500</v>
      </c>
      <c r="H121" s="164" t="s">
        <v>128</v>
      </c>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x14ac:dyDescent="0.25">
      <c r="K129" s="153"/>
    </row>
    <row r="131" spans="3:12" ht="15.75" thickBot="1" x14ac:dyDescent="0.3">
      <c r="K131" s="153"/>
    </row>
    <row r="132" spans="3:12" ht="15.75" thickBot="1" x14ac:dyDescent="0.3">
      <c r="C132" s="69" t="s">
        <v>43</v>
      </c>
      <c r="D132" s="30">
        <f>SUM(G139:G189)</f>
        <v>208823.34</v>
      </c>
      <c r="E132" s="93"/>
      <c r="F132" s="93"/>
      <c r="G132" s="93"/>
      <c r="H132" s="76"/>
      <c r="I132" s="76"/>
      <c r="J132" s="76"/>
      <c r="K132" s="153"/>
    </row>
    <row r="133" spans="3:12" x14ac:dyDescent="0.25">
      <c r="D133" s="31"/>
      <c r="E133" s="93"/>
      <c r="F133" s="93"/>
      <c r="G133" s="93"/>
      <c r="H133" s="76"/>
      <c r="I133" s="76"/>
      <c r="J133" s="76"/>
      <c r="K133" s="153"/>
    </row>
    <row r="134" spans="3:12" x14ac:dyDescent="0.25">
      <c r="D134" s="31"/>
      <c r="E134" s="93"/>
      <c r="F134" s="93"/>
      <c r="G134" s="93"/>
      <c r="H134" s="76"/>
      <c r="I134" s="76"/>
      <c r="J134" s="76"/>
      <c r="K134" s="153"/>
    </row>
    <row r="135" spans="3:12" ht="15.75" x14ac:dyDescent="0.25">
      <c r="C135" s="202" t="s">
        <v>391</v>
      </c>
      <c r="D135" s="365" t="s">
        <v>1718</v>
      </c>
      <c r="E135" s="93"/>
      <c r="F135" s="93"/>
      <c r="G135" s="93"/>
      <c r="H135" s="76"/>
      <c r="I135" s="76"/>
      <c r="J135" s="76"/>
      <c r="K135" s="153"/>
    </row>
    <row r="136" spans="3:12" ht="18.75" x14ac:dyDescent="0.25">
      <c r="C136" s="210" t="str">
        <f>IFERROR(VLOOKUP(D135,'1. Desarrollo e Innov. Curricu.'!$F:$G,2,FALSE),IFERROR(VLOOKUP(D135,'2. Investigación Científica'!$F:$G,2,FALSE),IFERROR(VLOOKUP(D135,'3. Vinculación Univ. Sociedad'!$F:$G,2,FALSE),IFERROR(VLOOKUP(D135,'4. Docencia y Profesorado Univ.'!$F:$G,2,FALSE),IFERROR(VLOOKUP(D135,'5. Estudiantes y Graduados'!$F:$G,2,FALSE),IFERROR(VLOOKUP(D135,'11. Gestion Administrativa'!$F:$G,2,FALSE),IFERROR(VLOOKUP(D135,'13. Gestión Académica'!$F:$G,2,FALSE),IFERROR(VLOOKUP(D135,'9. Asegura. de la Calid. y M'!$F:$G,2,FALSE),IFERROR(VLOOKUP(D135,'6. Gestión del Conocimiento'!$F:$G,2,FALSE),IFERROR(VLOOKUP(D135,'15. Gobernabilidad y Proceso...'!$F:$G,2,FALSE),IFERROR(VLOOKUP(D135,'12. Gestión del Talento Humano'!$F:$G,2,FALSE),IFERROR(VLOOKUP(D135,'14. Internacional... de la E.S.'!$F:$G,2,FALSE),IFERROR(VLOOKUP(D135,'10. Posgrado'!$F:$G,2,FALSE),IFERROR(VLOOKUP(D135,'17. Gestión TIC'!$F:$G,2,FALSE),IFERROR(VLOOKUP(D135,'16. Desa. del Sistema Educ.Sup.'!$F:$G,2,FALSE),IFERROR(VLOOKUP(D135,'8. Cultura de Inno. Insti...'!$F:$G,2,FALSE),VLOOKUP(D135,'7. Lo Esencial de la Reforma U.'!$F:$G,2,0)))))))))))))))))</f>
        <v>1.Realizar una investigación que permita conocer la situacion del Sistema de justicia penal, el grado de confianza y de satisfacción de la ciudadanía en la administración de justicia en Honduras</v>
      </c>
      <c r="D136" s="31"/>
      <c r="E136" s="93"/>
      <c r="F136" s="93"/>
      <c r="G136" s="93"/>
      <c r="H136" s="76"/>
      <c r="I136" s="76"/>
      <c r="J136" s="76"/>
      <c r="K136" s="153"/>
    </row>
    <row r="137" spans="3:12" ht="15.75" thickBot="1" x14ac:dyDescent="0.3">
      <c r="C137" s="177"/>
      <c r="D137" s="31"/>
      <c r="E137" s="93"/>
      <c r="F137" s="93"/>
      <c r="G137" s="93"/>
      <c r="H137" s="76"/>
      <c r="I137" s="76"/>
      <c r="J137" s="76"/>
      <c r="K137" s="153"/>
    </row>
    <row r="138" spans="3:12" ht="30.75" thickBot="1" x14ac:dyDescent="0.3">
      <c r="C138" s="134" t="s">
        <v>44</v>
      </c>
      <c r="D138" s="138" t="s">
        <v>55</v>
      </c>
      <c r="E138" s="170" t="s">
        <v>56</v>
      </c>
      <c r="F138" s="138" t="s">
        <v>57</v>
      </c>
      <c r="G138" s="135" t="s">
        <v>27</v>
      </c>
      <c r="H138" s="133" t="s">
        <v>130</v>
      </c>
      <c r="I138" s="136" t="s">
        <v>46</v>
      </c>
      <c r="J138" s="136" t="s">
        <v>131</v>
      </c>
      <c r="K138" s="136" t="s">
        <v>409</v>
      </c>
      <c r="L138" s="136" t="s">
        <v>410</v>
      </c>
    </row>
    <row r="139" spans="3:12" ht="15.75" thickBot="1" x14ac:dyDescent="0.3">
      <c r="C139" s="137" t="s">
        <v>481</v>
      </c>
      <c r="D139" s="199"/>
      <c r="E139" s="152">
        <v>12</v>
      </c>
      <c r="F139" s="301">
        <f>HLOOKUP($C139,$BZ$2:$CM$3,2,0)</f>
        <v>43674.39</v>
      </c>
      <c r="G139" s="113">
        <f>D139*E139*F139</f>
        <v>0</v>
      </c>
      <c r="H139" s="166"/>
      <c r="I139" s="114" t="s">
        <v>495</v>
      </c>
      <c r="J139" s="114" t="str">
        <f>VLOOKUP(I139,Presupuesto!$B$11:$C$565,2,0)</f>
        <v>SUELDOS Y SALARIOS PERMANENTES</v>
      </c>
      <c r="K139" s="218" t="s">
        <v>1453</v>
      </c>
      <c r="L139" s="98" t="s">
        <v>393</v>
      </c>
    </row>
    <row r="140" spans="3:12" x14ac:dyDescent="0.25">
      <c r="C140" s="171" t="s">
        <v>58</v>
      </c>
      <c r="D140" s="163"/>
      <c r="E140" s="154">
        <v>0</v>
      </c>
      <c r="F140" s="100">
        <f>IF(E139=0,"",(G139/E139)/12*E139)</f>
        <v>0</v>
      </c>
      <c r="G140" s="97">
        <f>F140</f>
        <v>0</v>
      </c>
      <c r="H140" s="164"/>
      <c r="I140" s="116" t="s">
        <v>515</v>
      </c>
      <c r="J140" s="116" t="str">
        <f>VLOOKUP(I140,Presupuesto!$B$11:$C$565,2,0)</f>
        <v>AGUINALDO Y DECIMO CUARTO MES</v>
      </c>
      <c r="K140" s="98" t="str">
        <f t="shared" ref="K140:K171" si="4">$K$139</f>
        <v>Posgrado</v>
      </c>
      <c r="L140" s="98" t="s">
        <v>411</v>
      </c>
    </row>
    <row r="141" spans="3:12" ht="15.75" thickBot="1" x14ac:dyDescent="0.3">
      <c r="C141" s="172" t="s">
        <v>59</v>
      </c>
      <c r="D141" s="163"/>
      <c r="E141" s="154">
        <v>0</v>
      </c>
      <c r="F141" s="117">
        <f>IF(E139&lt;6,"",((E139-6)/12)*(G139/E139))</f>
        <v>0</v>
      </c>
      <c r="G141" s="97">
        <f>F141</f>
        <v>0</v>
      </c>
      <c r="H141" s="164"/>
      <c r="I141" s="101" t="s">
        <v>518</v>
      </c>
      <c r="J141" s="101" t="str">
        <f>VLOOKUP(I141,Presupuesto!$B$11:$C$565,2,0)</f>
        <v>DECIMOCUARTO MES</v>
      </c>
      <c r="K141" s="98" t="str">
        <f t="shared" si="4"/>
        <v>Posgrado</v>
      </c>
      <c r="L141" s="98" t="s">
        <v>394</v>
      </c>
    </row>
    <row r="142" spans="3:12" ht="15.75" thickBot="1" x14ac:dyDescent="0.3">
      <c r="C142" s="137" t="s">
        <v>482</v>
      </c>
      <c r="D142" s="199"/>
      <c r="E142" s="152">
        <v>12</v>
      </c>
      <c r="F142" s="301">
        <f>HLOOKUP($C142,$BZ$2:$CM$3,2,0)</f>
        <v>39703.99</v>
      </c>
      <c r="G142" s="113">
        <f>D142*E142*F142</f>
        <v>0</v>
      </c>
      <c r="H142" s="166"/>
      <c r="I142" s="114" t="s">
        <v>495</v>
      </c>
      <c r="J142" s="114" t="str">
        <f>VLOOKUP(I142,Presupuesto!$B$11:$C$565,2,0)</f>
        <v>SUELDOS Y SALARIOS PERMANENTES</v>
      </c>
      <c r="K142" s="98" t="str">
        <f t="shared" si="4"/>
        <v>Posgrado</v>
      </c>
      <c r="L142" s="98" t="s">
        <v>394</v>
      </c>
    </row>
    <row r="143" spans="3:12" x14ac:dyDescent="0.25">
      <c r="C143" s="171" t="s">
        <v>58</v>
      </c>
      <c r="D143" s="163"/>
      <c r="E143" s="154">
        <v>0</v>
      </c>
      <c r="F143" s="100">
        <f>IF(E142=0,"",(G142/E142)/12*E142)</f>
        <v>0</v>
      </c>
      <c r="G143" s="97">
        <f>F143</f>
        <v>0</v>
      </c>
      <c r="H143" s="164"/>
      <c r="I143" s="116" t="s">
        <v>515</v>
      </c>
      <c r="J143" s="116" t="str">
        <f>VLOOKUP(I143,Presupuesto!$B$11:$C$565,2,0)</f>
        <v>AGUINALDO Y DECIMO CUARTO MES</v>
      </c>
      <c r="K143" s="98" t="str">
        <f t="shared" si="4"/>
        <v>Posgrado</v>
      </c>
      <c r="L143" s="98" t="s">
        <v>394</v>
      </c>
    </row>
    <row r="144" spans="3:12" ht="15.75" thickBot="1" x14ac:dyDescent="0.3">
      <c r="C144" s="172" t="s">
        <v>59</v>
      </c>
      <c r="D144" s="163"/>
      <c r="E144" s="154">
        <v>0</v>
      </c>
      <c r="F144" s="117">
        <f>IF(E142&lt;6,"",((E142-6)/12)*(G142/E142))</f>
        <v>0</v>
      </c>
      <c r="G144" s="97">
        <f>F144</f>
        <v>0</v>
      </c>
      <c r="H144" s="164"/>
      <c r="I144" s="101" t="s">
        <v>518</v>
      </c>
      <c r="J144" s="101" t="str">
        <f>VLOOKUP(I144,Presupuesto!$B$11:$C$565,2,0)</f>
        <v>DECIMOCUARTO MES</v>
      </c>
      <c r="K144" s="98" t="str">
        <f t="shared" si="4"/>
        <v>Posgrado</v>
      </c>
      <c r="L144" s="98" t="s">
        <v>394</v>
      </c>
    </row>
    <row r="145" spans="3:12" ht="15.75" thickBot="1" x14ac:dyDescent="0.3">
      <c r="C145" s="137" t="s">
        <v>483</v>
      </c>
      <c r="D145" s="199"/>
      <c r="E145" s="152">
        <v>12</v>
      </c>
      <c r="F145" s="301">
        <f>HLOOKUP($C145,$BZ$2:$CM$3,2,0)</f>
        <v>35733.589999999997</v>
      </c>
      <c r="G145" s="113">
        <f>D145*E145*F145</f>
        <v>0</v>
      </c>
      <c r="H145" s="166"/>
      <c r="I145" s="114" t="s">
        <v>495</v>
      </c>
      <c r="J145" s="114" t="str">
        <f>VLOOKUP(I145,Presupuesto!$B$11:$C$565,2,0)</f>
        <v>SUELDOS Y SALARIOS PERMANENTES</v>
      </c>
      <c r="K145" s="98" t="str">
        <f t="shared" si="4"/>
        <v>Posgrado</v>
      </c>
      <c r="L145" s="98" t="s">
        <v>394</v>
      </c>
    </row>
    <row r="146" spans="3:12" x14ac:dyDescent="0.25">
      <c r="C146" s="171" t="s">
        <v>58</v>
      </c>
      <c r="D146" s="163"/>
      <c r="E146" s="154">
        <v>0</v>
      </c>
      <c r="F146" s="100">
        <f>IF(E145=0,"",(G145/E145)/12*E145)</f>
        <v>0</v>
      </c>
      <c r="G146" s="97">
        <f>F146</f>
        <v>0</v>
      </c>
      <c r="H146" s="164"/>
      <c r="I146" s="116" t="s">
        <v>515</v>
      </c>
      <c r="J146" s="116" t="str">
        <f>VLOOKUP(I146,Presupuesto!$B$11:$C$565,2,0)</f>
        <v>AGUINALDO Y DECIMO CUARTO MES</v>
      </c>
      <c r="K146" s="98" t="str">
        <f t="shared" si="4"/>
        <v>Posgrado</v>
      </c>
      <c r="L146" s="98" t="s">
        <v>394</v>
      </c>
    </row>
    <row r="147" spans="3:12" ht="15.75" thickBot="1" x14ac:dyDescent="0.3">
      <c r="C147" s="172" t="s">
        <v>59</v>
      </c>
      <c r="D147" s="163"/>
      <c r="E147" s="154">
        <v>0</v>
      </c>
      <c r="F147" s="117">
        <f>IF(E145&lt;6,"",((E145-6)/12)*(G145/E145))</f>
        <v>0</v>
      </c>
      <c r="G147" s="97">
        <f>F147</f>
        <v>0</v>
      </c>
      <c r="H147" s="164"/>
      <c r="I147" s="101" t="s">
        <v>518</v>
      </c>
      <c r="J147" s="101" t="str">
        <f>VLOOKUP(I147,Presupuesto!$B$11:$C$565,2,0)</f>
        <v>DECIMOCUARTO MES</v>
      </c>
      <c r="K147" s="98" t="str">
        <f t="shared" si="4"/>
        <v>Posgrado</v>
      </c>
      <c r="L147" s="98" t="s">
        <v>394</v>
      </c>
    </row>
    <row r="148" spans="3:12" ht="15.75" thickBot="1" x14ac:dyDescent="0.3">
      <c r="C148" s="137" t="s">
        <v>484</v>
      </c>
      <c r="D148" s="199"/>
      <c r="E148" s="152">
        <v>12</v>
      </c>
      <c r="F148" s="301">
        <f>HLOOKUP($C148,$BZ$2:$CM$3,2,0)</f>
        <v>31763.19</v>
      </c>
      <c r="G148" s="113">
        <f>D148*E148*F148</f>
        <v>0</v>
      </c>
      <c r="H148" s="166"/>
      <c r="I148" s="114" t="s">
        <v>495</v>
      </c>
      <c r="J148" s="114" t="str">
        <f>VLOOKUP(I148,Presupuesto!$B$11:$C$565,2,0)</f>
        <v>SUELDOS Y SALARIOS PERMANENTES</v>
      </c>
      <c r="K148" s="98" t="str">
        <f t="shared" si="4"/>
        <v>Posgrado</v>
      </c>
      <c r="L148" s="98" t="s">
        <v>394</v>
      </c>
    </row>
    <row r="149" spans="3:12" x14ac:dyDescent="0.25">
      <c r="C149" s="171" t="s">
        <v>58</v>
      </c>
      <c r="D149" s="163"/>
      <c r="E149" s="154">
        <v>0</v>
      </c>
      <c r="F149" s="100">
        <f>IF(E148=0,"",(G148/E148)/12*E148)</f>
        <v>0</v>
      </c>
      <c r="G149" s="97">
        <f>F149</f>
        <v>0</v>
      </c>
      <c r="H149" s="164"/>
      <c r="I149" s="116" t="s">
        <v>515</v>
      </c>
      <c r="J149" s="116" t="str">
        <f>VLOOKUP(I149,Presupuesto!$B$11:$C$565,2,0)</f>
        <v>AGUINALDO Y DECIMO CUARTO MES</v>
      </c>
      <c r="K149" s="98" t="str">
        <f t="shared" si="4"/>
        <v>Posgrado</v>
      </c>
      <c r="L149" s="98" t="s">
        <v>394</v>
      </c>
    </row>
    <row r="150" spans="3:12" ht="15.75" thickBot="1" x14ac:dyDescent="0.3">
      <c r="C150" s="172" t="s">
        <v>59</v>
      </c>
      <c r="D150" s="163"/>
      <c r="E150" s="154">
        <v>0</v>
      </c>
      <c r="F150" s="117">
        <f>IF(E148&lt;6,"",((E148-6)/12)*(G148/E148))</f>
        <v>0</v>
      </c>
      <c r="G150" s="97">
        <f>F150</f>
        <v>0</v>
      </c>
      <c r="H150" s="164"/>
      <c r="I150" s="101" t="s">
        <v>518</v>
      </c>
      <c r="J150" s="101" t="str">
        <f>VLOOKUP(I150,Presupuesto!$B$11:$C$565,2,0)</f>
        <v>DECIMOCUARTO MES</v>
      </c>
      <c r="K150" s="98" t="str">
        <f t="shared" si="4"/>
        <v>Posgrado</v>
      </c>
      <c r="L150" s="98" t="s">
        <v>394</v>
      </c>
    </row>
    <row r="151" spans="3:12" ht="15.75" thickBot="1" x14ac:dyDescent="0.3">
      <c r="C151" s="137" t="s">
        <v>485</v>
      </c>
      <c r="D151" s="199"/>
      <c r="E151" s="152">
        <v>12</v>
      </c>
      <c r="F151" s="301">
        <f>HLOOKUP($C151,$BZ$2:$CM$3,2,0)</f>
        <v>29777.99</v>
      </c>
      <c r="G151" s="113">
        <f>D151*E151*F151</f>
        <v>0</v>
      </c>
      <c r="H151" s="166"/>
      <c r="I151" s="114" t="s">
        <v>495</v>
      </c>
      <c r="J151" s="114" t="str">
        <f>VLOOKUP(I151,Presupuesto!$B$11:$C$565,2,0)</f>
        <v>SUELDOS Y SALARIOS PERMANENTES</v>
      </c>
      <c r="K151" s="98" t="str">
        <f t="shared" si="4"/>
        <v>Posgrado</v>
      </c>
      <c r="L151" s="98" t="s">
        <v>394</v>
      </c>
    </row>
    <row r="152" spans="3:12" x14ac:dyDescent="0.25">
      <c r="C152" s="171" t="s">
        <v>58</v>
      </c>
      <c r="D152" s="163"/>
      <c r="E152" s="154">
        <v>0</v>
      </c>
      <c r="F152" s="100">
        <f>IF(E151=0,"",(G151/E151)/12*E151)</f>
        <v>0</v>
      </c>
      <c r="G152" s="97">
        <f>F152</f>
        <v>0</v>
      </c>
      <c r="H152" s="164"/>
      <c r="I152" s="116" t="s">
        <v>515</v>
      </c>
      <c r="J152" s="116" t="str">
        <f>VLOOKUP(I152,Presupuesto!$B$11:$C$565,2,0)</f>
        <v>AGUINALDO Y DECIMO CUARTO MES</v>
      </c>
      <c r="K152" s="98" t="str">
        <f t="shared" si="4"/>
        <v>Posgrado</v>
      </c>
      <c r="L152" s="98" t="s">
        <v>394</v>
      </c>
    </row>
    <row r="153" spans="3:12" ht="15.75" thickBot="1" x14ac:dyDescent="0.3">
      <c r="C153" s="172" t="s">
        <v>59</v>
      </c>
      <c r="D153" s="163"/>
      <c r="E153" s="154">
        <v>0</v>
      </c>
      <c r="F153" s="117">
        <f>IF(E151&lt;6,"",((E151-6)/12)*(G151/E151))</f>
        <v>0</v>
      </c>
      <c r="G153" s="97">
        <f>F153</f>
        <v>0</v>
      </c>
      <c r="H153" s="164"/>
      <c r="I153" s="101" t="s">
        <v>518</v>
      </c>
      <c r="J153" s="101" t="str">
        <f>VLOOKUP(I153,Presupuesto!$B$11:$C$565,2,0)</f>
        <v>DECIMOCUARTO MES</v>
      </c>
      <c r="K153" s="98" t="str">
        <f t="shared" si="4"/>
        <v>Posgrado</v>
      </c>
      <c r="L153" s="98" t="s">
        <v>394</v>
      </c>
    </row>
    <row r="154" spans="3:12" ht="15.75" thickBot="1" x14ac:dyDescent="0.3">
      <c r="C154" s="137" t="s">
        <v>486</v>
      </c>
      <c r="D154" s="199"/>
      <c r="E154" s="152">
        <v>12</v>
      </c>
      <c r="F154" s="301">
        <f>HLOOKUP($C154,$BZ$2:$CM$3,2,0)</f>
        <v>27792.79</v>
      </c>
      <c r="G154" s="113">
        <f>D154*E154*F154</f>
        <v>0</v>
      </c>
      <c r="H154" s="166"/>
      <c r="I154" s="114" t="s">
        <v>495</v>
      </c>
      <c r="J154" s="114" t="str">
        <f>VLOOKUP(I154,Presupuesto!$B$11:$C$565,2,0)</f>
        <v>SUELDOS Y SALARIOS PERMANENTES</v>
      </c>
      <c r="K154" s="98" t="str">
        <f t="shared" si="4"/>
        <v>Posgrado</v>
      </c>
      <c r="L154" s="98" t="s">
        <v>394</v>
      </c>
    </row>
    <row r="155" spans="3:12" x14ac:dyDescent="0.25">
      <c r="C155" s="171" t="s">
        <v>58</v>
      </c>
      <c r="D155" s="163"/>
      <c r="E155" s="154">
        <v>0</v>
      </c>
      <c r="F155" s="100">
        <f>IF(E154=0,"",(G154/E154)/12*E154)</f>
        <v>0</v>
      </c>
      <c r="G155" s="97">
        <f>F155</f>
        <v>0</v>
      </c>
      <c r="H155" s="164"/>
      <c r="I155" s="116" t="s">
        <v>515</v>
      </c>
      <c r="J155" s="116" t="str">
        <f>VLOOKUP(I155,Presupuesto!$B$11:$C$565,2,0)</f>
        <v>AGUINALDO Y DECIMO CUARTO MES</v>
      </c>
      <c r="K155" s="98" t="str">
        <f t="shared" si="4"/>
        <v>Posgrado</v>
      </c>
      <c r="L155" s="98" t="s">
        <v>394</v>
      </c>
    </row>
    <row r="156" spans="3:12" ht="15.75" thickBot="1" x14ac:dyDescent="0.3">
      <c r="C156" s="172" t="s">
        <v>59</v>
      </c>
      <c r="D156" s="163"/>
      <c r="E156" s="154">
        <v>0</v>
      </c>
      <c r="F156" s="117">
        <f>IF(E154&lt;6,"",((E154-6)/12)*(G154/E154))</f>
        <v>0</v>
      </c>
      <c r="G156" s="97">
        <f>F156</f>
        <v>0</v>
      </c>
      <c r="H156" s="164"/>
      <c r="I156" s="101" t="s">
        <v>518</v>
      </c>
      <c r="J156" s="101" t="str">
        <f>VLOOKUP(I156,Presupuesto!$B$11:$C$565,2,0)</f>
        <v>DECIMOCUARTO MES</v>
      </c>
      <c r="K156" s="98" t="str">
        <f t="shared" si="4"/>
        <v>Posgrado</v>
      </c>
      <c r="L156" s="98" t="s">
        <v>394</v>
      </c>
    </row>
    <row r="157" spans="3:12" ht="15.75" thickBot="1" x14ac:dyDescent="0.3">
      <c r="C157" s="137" t="s">
        <v>487</v>
      </c>
      <c r="D157" s="199"/>
      <c r="E157" s="152">
        <v>12</v>
      </c>
      <c r="F157" s="301">
        <f>HLOOKUP($C157,$BZ$2:$CM$3,2,0)</f>
        <v>18859.39</v>
      </c>
      <c r="G157" s="113">
        <f>D157*E157*F157</f>
        <v>0</v>
      </c>
      <c r="H157" s="166"/>
      <c r="I157" s="114" t="s">
        <v>495</v>
      </c>
      <c r="J157" s="114" t="str">
        <f>VLOOKUP(I157,Presupuesto!$B$11:$C$565,2,0)</f>
        <v>SUELDOS Y SALARIOS PERMANENTES</v>
      </c>
      <c r="K157" s="98" t="str">
        <f t="shared" si="4"/>
        <v>Posgrado</v>
      </c>
      <c r="L157" s="98" t="s">
        <v>394</v>
      </c>
    </row>
    <row r="158" spans="3:12" x14ac:dyDescent="0.25">
      <c r="C158" s="171" t="s">
        <v>58</v>
      </c>
      <c r="D158" s="163"/>
      <c r="E158" s="154">
        <v>0</v>
      </c>
      <c r="F158" s="100">
        <f>IF(E157=0,"",(G157/E157)/12*E157)</f>
        <v>0</v>
      </c>
      <c r="G158" s="97">
        <f>F158</f>
        <v>0</v>
      </c>
      <c r="H158" s="164"/>
      <c r="I158" s="116" t="s">
        <v>515</v>
      </c>
      <c r="J158" s="116" t="str">
        <f>VLOOKUP(I158,Presupuesto!$B$11:$C$565,2,0)</f>
        <v>AGUINALDO Y DECIMO CUARTO MES</v>
      </c>
      <c r="K158" s="98" t="str">
        <f t="shared" si="4"/>
        <v>Posgrado</v>
      </c>
      <c r="L158" s="98" t="s">
        <v>394</v>
      </c>
    </row>
    <row r="159" spans="3:12" ht="15.75" thickBot="1" x14ac:dyDescent="0.3">
      <c r="C159" s="172" t="s">
        <v>59</v>
      </c>
      <c r="D159" s="163"/>
      <c r="E159" s="154">
        <v>0</v>
      </c>
      <c r="F159" s="117">
        <f>IF(E157&lt;6,"",((E157-6)/12)*(G157/E157))</f>
        <v>0</v>
      </c>
      <c r="G159" s="97">
        <f>F159</f>
        <v>0</v>
      </c>
      <c r="H159" s="164"/>
      <c r="I159" s="101" t="s">
        <v>518</v>
      </c>
      <c r="J159" s="101" t="str">
        <f>VLOOKUP(I159,Presupuesto!$B$11:$C$565,2,0)</f>
        <v>DECIMOCUARTO MES</v>
      </c>
      <c r="K159" s="98" t="str">
        <f t="shared" si="4"/>
        <v>Posgrado</v>
      </c>
      <c r="L159" s="98" t="s">
        <v>394</v>
      </c>
    </row>
    <row r="160" spans="3:12" ht="15.75" thickBot="1" x14ac:dyDescent="0.3">
      <c r="C160" s="137" t="s">
        <v>488</v>
      </c>
      <c r="D160" s="199"/>
      <c r="E160" s="152">
        <v>12</v>
      </c>
      <c r="F160" s="301">
        <f>HLOOKUP($C160,$BZ$2:$CM$3,2,0)</f>
        <v>17866.8</v>
      </c>
      <c r="G160" s="113">
        <f>D160*E160*F160</f>
        <v>0</v>
      </c>
      <c r="H160" s="166"/>
      <c r="I160" s="114" t="s">
        <v>495</v>
      </c>
      <c r="J160" s="114" t="str">
        <f>VLOOKUP(I160,Presupuesto!$B$11:$C$565,2,0)</f>
        <v>SUELDOS Y SALARIOS PERMANENTES</v>
      </c>
      <c r="K160" s="98" t="str">
        <f t="shared" si="4"/>
        <v>Posgrado</v>
      </c>
      <c r="L160" s="98" t="s">
        <v>394</v>
      </c>
    </row>
    <row r="161" spans="3:12" x14ac:dyDescent="0.25">
      <c r="C161" s="171" t="s">
        <v>58</v>
      </c>
      <c r="D161" s="163"/>
      <c r="E161" s="154">
        <v>0</v>
      </c>
      <c r="F161" s="100">
        <f>IF(E160=0,"",(G160/E160)/12*E160)</f>
        <v>0</v>
      </c>
      <c r="G161" s="97">
        <f>F161</f>
        <v>0</v>
      </c>
      <c r="H161" s="164"/>
      <c r="I161" s="116" t="s">
        <v>515</v>
      </c>
      <c r="J161" s="116" t="str">
        <f>VLOOKUP(I161,Presupuesto!$B$11:$C$565,2,0)</f>
        <v>AGUINALDO Y DECIMO CUARTO MES</v>
      </c>
      <c r="K161" s="98" t="str">
        <f t="shared" si="4"/>
        <v>Posgrado</v>
      </c>
      <c r="L161" s="98" t="s">
        <v>394</v>
      </c>
    </row>
    <row r="162" spans="3:12" ht="15.75" thickBot="1" x14ac:dyDescent="0.3">
      <c r="C162" s="172" t="s">
        <v>59</v>
      </c>
      <c r="D162" s="163"/>
      <c r="E162" s="154">
        <v>0</v>
      </c>
      <c r="F162" s="117">
        <f>IF(E160&lt;6,"",((E160-6)/12)*(G160/E160))</f>
        <v>0</v>
      </c>
      <c r="G162" s="97">
        <f>F162</f>
        <v>0</v>
      </c>
      <c r="H162" s="164"/>
      <c r="I162" s="101" t="s">
        <v>518</v>
      </c>
      <c r="J162" s="101" t="str">
        <f>VLOOKUP(I162,Presupuesto!$B$11:$C$565,2,0)</f>
        <v>DECIMOCUARTO MES</v>
      </c>
      <c r="K162" s="98" t="str">
        <f t="shared" si="4"/>
        <v>Posgrado</v>
      </c>
      <c r="L162" s="98" t="s">
        <v>394</v>
      </c>
    </row>
    <row r="163" spans="3:12" ht="15.75" thickBot="1" x14ac:dyDescent="0.3">
      <c r="C163" s="137" t="s">
        <v>489</v>
      </c>
      <c r="D163" s="199"/>
      <c r="E163" s="152">
        <v>12</v>
      </c>
      <c r="F163" s="301">
        <f>HLOOKUP($C163,$BZ$2:$CM$3,2,0)</f>
        <v>13896.4</v>
      </c>
      <c r="G163" s="113">
        <f>D163*E163*F163</f>
        <v>0</v>
      </c>
      <c r="H163" s="166"/>
      <c r="I163" s="114" t="s">
        <v>495</v>
      </c>
      <c r="J163" s="114" t="str">
        <f>VLOOKUP(I163,Presupuesto!$B$11:$C$565,2,0)</f>
        <v>SUELDOS Y SALARIOS PERMANENTES</v>
      </c>
      <c r="K163" s="98" t="str">
        <f t="shared" si="4"/>
        <v>Posgrado</v>
      </c>
      <c r="L163" s="98" t="s">
        <v>394</v>
      </c>
    </row>
    <row r="164" spans="3:12" x14ac:dyDescent="0.25">
      <c r="C164" s="171" t="s">
        <v>58</v>
      </c>
      <c r="D164" s="163"/>
      <c r="E164" s="154">
        <v>0</v>
      </c>
      <c r="F164" s="100">
        <f>IF(E163=0,"",(G163/E163)/12*E163)</f>
        <v>0</v>
      </c>
      <c r="G164" s="97">
        <f>F164</f>
        <v>0</v>
      </c>
      <c r="H164" s="164"/>
      <c r="I164" s="116" t="s">
        <v>515</v>
      </c>
      <c r="J164" s="116" t="str">
        <f>VLOOKUP(I164,Presupuesto!$B$11:$C$565,2,0)</f>
        <v>AGUINALDO Y DECIMO CUARTO MES</v>
      </c>
      <c r="K164" s="98" t="str">
        <f t="shared" si="4"/>
        <v>Posgrado</v>
      </c>
      <c r="L164" s="98" t="s">
        <v>394</v>
      </c>
    </row>
    <row r="165" spans="3:12" ht="15.75" thickBot="1" x14ac:dyDescent="0.3">
      <c r="C165" s="172" t="s">
        <v>59</v>
      </c>
      <c r="D165" s="163"/>
      <c r="E165" s="154">
        <v>0</v>
      </c>
      <c r="F165" s="117">
        <f>IF(E163&lt;6,"",((E163-6)/12)*(G163/E163))</f>
        <v>0</v>
      </c>
      <c r="G165" s="97">
        <f>F165</f>
        <v>0</v>
      </c>
      <c r="H165" s="164"/>
      <c r="I165" s="101" t="s">
        <v>518</v>
      </c>
      <c r="J165" s="101" t="str">
        <f>VLOOKUP(I165,Presupuesto!$B$11:$C$565,2,0)</f>
        <v>DECIMOCUARTO MES</v>
      </c>
      <c r="K165" s="98" t="str">
        <f t="shared" si="4"/>
        <v>Posgrado</v>
      </c>
      <c r="L165" s="98" t="s">
        <v>394</v>
      </c>
    </row>
    <row r="166" spans="3:12" ht="15.75" thickBot="1" x14ac:dyDescent="0.3">
      <c r="C166" s="137" t="s">
        <v>490</v>
      </c>
      <c r="D166" s="199"/>
      <c r="E166" s="152">
        <v>12</v>
      </c>
      <c r="F166" s="301">
        <f>HLOOKUP($C166,$BZ$2:$CM$3,2,0)</f>
        <v>15004.09</v>
      </c>
      <c r="G166" s="113">
        <f>D166*E166*F166</f>
        <v>0</v>
      </c>
      <c r="H166" s="166"/>
      <c r="I166" s="114" t="s">
        <v>495</v>
      </c>
      <c r="J166" s="114" t="str">
        <f>VLOOKUP(I166,Presupuesto!$B$11:$C$565,2,0)</f>
        <v>SUELDOS Y SALARIOS PERMANENTES</v>
      </c>
      <c r="K166" s="98" t="str">
        <f t="shared" si="4"/>
        <v>Posgrado</v>
      </c>
      <c r="L166" s="98" t="s">
        <v>394</v>
      </c>
    </row>
    <row r="167" spans="3:12" x14ac:dyDescent="0.25">
      <c r="C167" s="171" t="s">
        <v>58</v>
      </c>
      <c r="D167" s="163"/>
      <c r="E167" s="154">
        <v>0</v>
      </c>
      <c r="F167" s="100">
        <f>IF(E166=0,"",(G166/E166)/12*E166)</f>
        <v>0</v>
      </c>
      <c r="G167" s="97">
        <f>F167</f>
        <v>0</v>
      </c>
      <c r="H167" s="164"/>
      <c r="I167" s="116" t="s">
        <v>515</v>
      </c>
      <c r="J167" s="116" t="str">
        <f>VLOOKUP(I167,Presupuesto!$B$11:$C$565,2,0)</f>
        <v>AGUINALDO Y DECIMO CUARTO MES</v>
      </c>
      <c r="K167" s="98" t="str">
        <f t="shared" si="4"/>
        <v>Posgrado</v>
      </c>
      <c r="L167" s="98" t="s">
        <v>394</v>
      </c>
    </row>
    <row r="168" spans="3:12" ht="15.75" thickBot="1" x14ac:dyDescent="0.3">
      <c r="C168" s="172" t="s">
        <v>59</v>
      </c>
      <c r="D168" s="163"/>
      <c r="E168" s="154">
        <v>0</v>
      </c>
      <c r="F168" s="117">
        <f>IF(E166&lt;6,"",((E166-6)/12)*(G166/E166))</f>
        <v>0</v>
      </c>
      <c r="G168" s="97">
        <f>F168</f>
        <v>0</v>
      </c>
      <c r="H168" s="164"/>
      <c r="I168" s="101" t="s">
        <v>518</v>
      </c>
      <c r="J168" s="101" t="str">
        <f>VLOOKUP(I168,Presupuesto!$B$11:$C$565,2,0)</f>
        <v>DECIMOCUARTO MES</v>
      </c>
      <c r="K168" s="98" t="str">
        <f t="shared" si="4"/>
        <v>Posgrado</v>
      </c>
      <c r="L168" s="98" t="s">
        <v>394</v>
      </c>
    </row>
    <row r="169" spans="3:12" ht="15.75" thickBot="1" x14ac:dyDescent="0.3">
      <c r="C169" s="137" t="s">
        <v>491</v>
      </c>
      <c r="D169" s="199"/>
      <c r="E169" s="152">
        <v>12</v>
      </c>
      <c r="F169" s="301">
        <f>HLOOKUP($C169,$BZ$2:$CM$3,2,0)</f>
        <v>13238.9</v>
      </c>
      <c r="G169" s="113">
        <f>D169*E169*F169</f>
        <v>0</v>
      </c>
      <c r="H169" s="166"/>
      <c r="I169" s="114" t="s">
        <v>495</v>
      </c>
      <c r="J169" s="114" t="str">
        <f>VLOOKUP(I169,Presupuesto!$B$11:$C$565,2,0)</f>
        <v>SUELDOS Y SALARIOS PERMANENTES</v>
      </c>
      <c r="K169" s="98" t="str">
        <f t="shared" si="4"/>
        <v>Posgrado</v>
      </c>
      <c r="L169" s="98" t="s">
        <v>394</v>
      </c>
    </row>
    <row r="170" spans="3:12" x14ac:dyDescent="0.25">
      <c r="C170" s="171" t="s">
        <v>58</v>
      </c>
      <c r="D170" s="163"/>
      <c r="E170" s="154">
        <v>0</v>
      </c>
      <c r="F170" s="100">
        <f>IF(E169=0,"",(G169/E169)/12*E169)</f>
        <v>0</v>
      </c>
      <c r="G170" s="97">
        <f>F170</f>
        <v>0</v>
      </c>
      <c r="H170" s="164"/>
      <c r="I170" s="116" t="s">
        <v>515</v>
      </c>
      <c r="J170" s="116" t="str">
        <f>VLOOKUP(I170,Presupuesto!$B$11:$C$565,2,0)</f>
        <v>AGUINALDO Y DECIMO CUARTO MES</v>
      </c>
      <c r="K170" s="98" t="str">
        <f t="shared" si="4"/>
        <v>Posgrado</v>
      </c>
      <c r="L170" s="98" t="s">
        <v>394</v>
      </c>
    </row>
    <row r="171" spans="3:12" ht="15.75" thickBot="1" x14ac:dyDescent="0.3">
      <c r="C171" s="172" t="s">
        <v>59</v>
      </c>
      <c r="D171" s="163"/>
      <c r="E171" s="154">
        <v>0</v>
      </c>
      <c r="F171" s="117">
        <f>IF(E169&lt;6,"",((E169-6)/12)*(G169/E169))</f>
        <v>0</v>
      </c>
      <c r="G171" s="97">
        <f>F171</f>
        <v>0</v>
      </c>
      <c r="H171" s="164"/>
      <c r="I171" s="101" t="s">
        <v>518</v>
      </c>
      <c r="J171" s="101" t="str">
        <f>VLOOKUP(I171,Presupuesto!$B$11:$C$565,2,0)</f>
        <v>DECIMOCUARTO MES</v>
      </c>
      <c r="K171" s="98" t="str">
        <f t="shared" si="4"/>
        <v>Posgrado</v>
      </c>
      <c r="L171" s="98" t="s">
        <v>394</v>
      </c>
    </row>
    <row r="172" spans="3:12" ht="15.75" thickBot="1" x14ac:dyDescent="0.3">
      <c r="C172" s="137" t="s">
        <v>492</v>
      </c>
      <c r="D172" s="199"/>
      <c r="E172" s="152">
        <v>12</v>
      </c>
      <c r="F172" s="301">
        <f>HLOOKUP($C172,$BZ$2:$CM$3,2,0)</f>
        <v>12356.31</v>
      </c>
      <c r="G172" s="113">
        <f>D172*E172*F172</f>
        <v>0</v>
      </c>
      <c r="H172" s="166"/>
      <c r="I172" s="114" t="s">
        <v>495</v>
      </c>
      <c r="J172" s="114" t="str">
        <f>VLOOKUP(I172,Presupuesto!$B$11:$C$565,2,0)</f>
        <v>SUELDOS Y SALARIOS PERMANENTES</v>
      </c>
      <c r="K172" s="98" t="str">
        <f t="shared" ref="K172:K189" si="5">$K$139</f>
        <v>Posgrado</v>
      </c>
      <c r="L172" s="98" t="s">
        <v>394</v>
      </c>
    </row>
    <row r="173" spans="3:12" x14ac:dyDescent="0.25">
      <c r="C173" s="171" t="s">
        <v>58</v>
      </c>
      <c r="D173" s="163"/>
      <c r="E173" s="154">
        <v>0</v>
      </c>
      <c r="F173" s="100">
        <f>IF(E172=0,"",(G172/E172)/12*E172)</f>
        <v>0</v>
      </c>
      <c r="G173" s="97">
        <f>F173</f>
        <v>0</v>
      </c>
      <c r="H173" s="164"/>
      <c r="I173" s="116" t="s">
        <v>515</v>
      </c>
      <c r="J173" s="116" t="str">
        <f>VLOOKUP(I173,Presupuesto!$B$11:$C$565,2,0)</f>
        <v>AGUINALDO Y DECIMO CUARTO MES</v>
      </c>
      <c r="K173" s="98" t="str">
        <f t="shared" si="5"/>
        <v>Posgrado</v>
      </c>
      <c r="L173" s="98" t="s">
        <v>394</v>
      </c>
    </row>
    <row r="174" spans="3:12" ht="15.75" thickBot="1" x14ac:dyDescent="0.3">
      <c r="C174" s="172" t="s">
        <v>59</v>
      </c>
      <c r="D174" s="163"/>
      <c r="E174" s="154">
        <v>0</v>
      </c>
      <c r="F174" s="117">
        <f>IF(E172&lt;6,"",((E172-6)/12)*(G172/E172))</f>
        <v>0</v>
      </c>
      <c r="G174" s="97">
        <f>F174</f>
        <v>0</v>
      </c>
      <c r="H174" s="164"/>
      <c r="I174" s="101" t="s">
        <v>518</v>
      </c>
      <c r="J174" s="101" t="str">
        <f>VLOOKUP(I174,Presupuesto!$B$11:$C$565,2,0)</f>
        <v>DECIMOCUARTO MES</v>
      </c>
      <c r="K174" s="98" t="str">
        <f t="shared" si="5"/>
        <v>Posgrado</v>
      </c>
      <c r="L174" s="98" t="s">
        <v>394</v>
      </c>
    </row>
    <row r="175" spans="3:12" ht="15.75" thickBot="1" x14ac:dyDescent="0.3">
      <c r="C175" s="137" t="s">
        <v>493</v>
      </c>
      <c r="D175" s="199"/>
      <c r="E175" s="152">
        <v>12</v>
      </c>
      <c r="F175" s="301">
        <f>HLOOKUP($C175,$BZ$2:$CM$3,2,0)</f>
        <v>463.22</v>
      </c>
      <c r="G175" s="113">
        <f>D175*E175*F175</f>
        <v>0</v>
      </c>
      <c r="H175" s="166"/>
      <c r="I175" s="114" t="s">
        <v>495</v>
      </c>
      <c r="J175" s="114" t="str">
        <f>VLOOKUP(I175,Presupuesto!$B$11:$C$565,2,0)</f>
        <v>SUELDOS Y SALARIOS PERMANENTES</v>
      </c>
      <c r="K175" s="98" t="str">
        <f t="shared" si="5"/>
        <v>Posgrado</v>
      </c>
      <c r="L175" s="98" t="s">
        <v>394</v>
      </c>
    </row>
    <row r="176" spans="3:12" x14ac:dyDescent="0.25">
      <c r="C176" s="171" t="s">
        <v>58</v>
      </c>
      <c r="D176" s="163"/>
      <c r="E176" s="154">
        <v>0</v>
      </c>
      <c r="F176" s="100">
        <f>IF(E175=0,"",(G175/E175)/12*E175)</f>
        <v>0</v>
      </c>
      <c r="G176" s="97">
        <f>F176</f>
        <v>0</v>
      </c>
      <c r="H176" s="164"/>
      <c r="I176" s="116" t="s">
        <v>515</v>
      </c>
      <c r="J176" s="116" t="str">
        <f>VLOOKUP(I176,Presupuesto!$B$11:$C$565,2,0)</f>
        <v>AGUINALDO Y DECIMO CUARTO MES</v>
      </c>
      <c r="K176" s="98" t="str">
        <f t="shared" si="5"/>
        <v>Posgrado</v>
      </c>
      <c r="L176" s="98" t="s">
        <v>394</v>
      </c>
    </row>
    <row r="177" spans="3:12" ht="15.75" thickBot="1" x14ac:dyDescent="0.3">
      <c r="C177" s="172" t="s">
        <v>59</v>
      </c>
      <c r="D177" s="163"/>
      <c r="E177" s="154">
        <v>0</v>
      </c>
      <c r="F177" s="117">
        <f>IF(E175&lt;6,"",((E175-6)/12)*(G175/E175))</f>
        <v>0</v>
      </c>
      <c r="G177" s="97">
        <f>F177</f>
        <v>0</v>
      </c>
      <c r="H177" s="164"/>
      <c r="I177" s="101" t="s">
        <v>518</v>
      </c>
      <c r="J177" s="101" t="str">
        <f>VLOOKUP(I177,Presupuesto!$B$11:$C$565,2,0)</f>
        <v>DECIMOCUARTO MES</v>
      </c>
      <c r="K177" s="98" t="str">
        <f t="shared" si="5"/>
        <v>Posgrado</v>
      </c>
      <c r="L177" s="98" t="s">
        <v>394</v>
      </c>
    </row>
    <row r="178" spans="3:12" ht="15.75" thickBot="1" x14ac:dyDescent="0.3">
      <c r="C178" s="137" t="s">
        <v>494</v>
      </c>
      <c r="D178" s="199"/>
      <c r="E178" s="152">
        <v>12</v>
      </c>
      <c r="F178" s="301">
        <f>HLOOKUP($C178,$BZ$2:$CM$3,2,0)</f>
        <v>2007.3</v>
      </c>
      <c r="G178" s="113">
        <f>D178*E178*F178</f>
        <v>0</v>
      </c>
      <c r="H178" s="166"/>
      <c r="I178" s="114" t="s">
        <v>495</v>
      </c>
      <c r="J178" s="114" t="str">
        <f>VLOOKUP(I178,Presupuesto!$B$11:$C$565,2,0)</f>
        <v>SUELDOS Y SALARIOS PERMANENTES</v>
      </c>
      <c r="K178" s="98" t="str">
        <f t="shared" si="5"/>
        <v>Posgrado</v>
      </c>
      <c r="L178" s="98" t="s">
        <v>394</v>
      </c>
    </row>
    <row r="179" spans="3:12" x14ac:dyDescent="0.25">
      <c r="C179" s="171" t="s">
        <v>58</v>
      </c>
      <c r="D179" s="163"/>
      <c r="E179" s="154">
        <v>0</v>
      </c>
      <c r="F179" s="100">
        <f>IF(E178=0,"",(G178/E178)/12*E178)</f>
        <v>0</v>
      </c>
      <c r="G179" s="97">
        <f>F179</f>
        <v>0</v>
      </c>
      <c r="H179" s="164"/>
      <c r="I179" s="116" t="s">
        <v>515</v>
      </c>
      <c r="J179" s="116" t="str">
        <f>VLOOKUP(I179,Presupuesto!$B$11:$C$565,2,0)</f>
        <v>AGUINALDO Y DECIMO CUARTO MES</v>
      </c>
      <c r="K179" s="98" t="str">
        <f t="shared" si="5"/>
        <v>Posgrado</v>
      </c>
      <c r="L179" s="98" t="s">
        <v>394</v>
      </c>
    </row>
    <row r="180" spans="3:12" ht="15.75" thickBot="1" x14ac:dyDescent="0.3">
      <c r="C180" s="172" t="s">
        <v>59</v>
      </c>
      <c r="D180" s="163"/>
      <c r="E180" s="154">
        <v>0</v>
      </c>
      <c r="F180" s="117">
        <f>IF(E178&lt;6,"",((E178-6)/12)*(G178/E178))</f>
        <v>0</v>
      </c>
      <c r="G180" s="97">
        <f>F180</f>
        <v>0</v>
      </c>
      <c r="H180" s="164"/>
      <c r="I180" s="101" t="s">
        <v>518</v>
      </c>
      <c r="J180" s="101" t="str">
        <f>VLOOKUP(I180,Presupuesto!$B$11:$C$565,2,0)</f>
        <v>DECIMOCUARTO MES</v>
      </c>
      <c r="K180" s="98" t="str">
        <f t="shared" si="5"/>
        <v>Posgrado</v>
      </c>
      <c r="L180" s="98" t="s">
        <v>394</v>
      </c>
    </row>
    <row r="181" spans="3:12" ht="15.75" thickBot="1" x14ac:dyDescent="0.3">
      <c r="C181" s="140" t="s">
        <v>83</v>
      </c>
      <c r="D181" s="199"/>
      <c r="E181" s="152">
        <v>12</v>
      </c>
      <c r="F181" s="139">
        <v>30000</v>
      </c>
      <c r="G181" s="113">
        <f>D181*E181*F181</f>
        <v>0</v>
      </c>
      <c r="H181" s="166"/>
      <c r="I181" s="114" t="s">
        <v>563</v>
      </c>
      <c r="J181" s="114" t="str">
        <f>VLOOKUP(I181,Presupuesto!$B$11:$C$565,2,0)</f>
        <v>CONTRATOS ESPECIALES</v>
      </c>
      <c r="K181" s="98" t="str">
        <f t="shared" si="5"/>
        <v>Posgrado</v>
      </c>
      <c r="L181" s="98" t="s">
        <v>394</v>
      </c>
    </row>
    <row r="182" spans="3:12" x14ac:dyDescent="0.25">
      <c r="C182" s="171" t="s">
        <v>58</v>
      </c>
      <c r="D182" s="163"/>
      <c r="E182" s="154">
        <v>0</v>
      </c>
      <c r="F182" s="117">
        <f>IF(E181=0,"",(G181/E181)/12*E181)</f>
        <v>0</v>
      </c>
      <c r="G182" s="97">
        <f>F182</f>
        <v>0</v>
      </c>
      <c r="H182" s="164"/>
      <c r="I182" s="101" t="s">
        <v>563</v>
      </c>
      <c r="J182" s="101" t="str">
        <f>VLOOKUP(I182,Presupuesto!$B$11:$C$565,2,0)</f>
        <v>CONTRATOS ESPECIALES</v>
      </c>
      <c r="K182" s="98" t="str">
        <f t="shared" si="5"/>
        <v>Posgrado</v>
      </c>
      <c r="L182" s="98" t="s">
        <v>393</v>
      </c>
    </row>
    <row r="183" spans="3:12" ht="15.75" thickBot="1" x14ac:dyDescent="0.3">
      <c r="C183" s="172" t="s">
        <v>59</v>
      </c>
      <c r="D183" s="163"/>
      <c r="E183" s="154">
        <v>0</v>
      </c>
      <c r="F183" s="100">
        <f>IF(E181&lt;6,"",((E181-6)/12)*(G181/E181))</f>
        <v>0</v>
      </c>
      <c r="G183" s="97">
        <f>F183</f>
        <v>0</v>
      </c>
      <c r="H183" s="164"/>
      <c r="I183" s="101" t="s">
        <v>563</v>
      </c>
      <c r="J183" s="101" t="str">
        <f>VLOOKUP(I183,Presupuesto!$B$11:$C$565,2,0)</f>
        <v>CONTRATOS ESPECIALES</v>
      </c>
      <c r="K183" s="98" t="str">
        <f t="shared" si="5"/>
        <v>Posgrado</v>
      </c>
      <c r="L183" s="98" t="s">
        <v>398</v>
      </c>
    </row>
    <row r="184" spans="3:12" ht="15.75" thickBot="1" x14ac:dyDescent="0.3">
      <c r="C184" s="140" t="s">
        <v>60</v>
      </c>
      <c r="D184" s="199">
        <v>1</v>
      </c>
      <c r="E184" s="152">
        <v>3</v>
      </c>
      <c r="F184" s="118">
        <v>69607.78</v>
      </c>
      <c r="G184" s="113">
        <f>D184*E184*F184</f>
        <v>208823.34</v>
      </c>
      <c r="H184" s="166" t="s">
        <v>1698</v>
      </c>
      <c r="I184" s="114" t="s">
        <v>704</v>
      </c>
      <c r="J184" s="114" t="str">
        <f>VLOOKUP(I184,Presupuesto!$B$11:$C$565,2,0)</f>
        <v>OTROS SERVICIOS TECNICOS Y PROFESIONALES</v>
      </c>
      <c r="K184" s="98" t="str">
        <f t="shared" si="5"/>
        <v>Posgrado</v>
      </c>
      <c r="L184" s="98" t="s">
        <v>393</v>
      </c>
    </row>
    <row r="185" spans="3:12" x14ac:dyDescent="0.25">
      <c r="C185" s="171" t="s">
        <v>58</v>
      </c>
      <c r="D185" s="163"/>
      <c r="E185" s="154">
        <v>0</v>
      </c>
      <c r="F185" s="100">
        <v>0</v>
      </c>
      <c r="G185" s="97">
        <f>F185</f>
        <v>0</v>
      </c>
      <c r="H185" s="164"/>
      <c r="I185" s="101" t="s">
        <v>704</v>
      </c>
      <c r="J185" s="101" t="str">
        <f>VLOOKUP(I185,Presupuesto!$B$11:$C$565,2,0)</f>
        <v>OTROS SERVICIOS TECNICOS Y PROFESIONALES</v>
      </c>
      <c r="K185" s="98" t="str">
        <f t="shared" si="5"/>
        <v>Posgrado</v>
      </c>
      <c r="L185" s="98" t="s">
        <v>393</v>
      </c>
    </row>
    <row r="186" spans="3:12" ht="15.75" thickBot="1" x14ac:dyDescent="0.3">
      <c r="C186" s="172" t="s">
        <v>59</v>
      </c>
      <c r="D186" s="163"/>
      <c r="E186" s="154">
        <v>0</v>
      </c>
      <c r="F186" s="100">
        <v>0</v>
      </c>
      <c r="G186" s="97">
        <f>F186</f>
        <v>0</v>
      </c>
      <c r="H186" s="164"/>
      <c r="I186" s="101" t="s">
        <v>704</v>
      </c>
      <c r="J186" s="101" t="str">
        <f>VLOOKUP(I186,Presupuesto!$B$11:$C$565,2,0)</f>
        <v>OTROS SERVICIOS TECNICOS Y PROFESIONALES</v>
      </c>
      <c r="K186" s="98" t="str">
        <f t="shared" si="5"/>
        <v>Posgrado</v>
      </c>
      <c r="L186" s="98" t="s">
        <v>393</v>
      </c>
    </row>
    <row r="187" spans="3:12" ht="15.75" thickBot="1" x14ac:dyDescent="0.3">
      <c r="C187" s="140" t="s">
        <v>61</v>
      </c>
      <c r="D187" s="199"/>
      <c r="E187" s="152">
        <v>12</v>
      </c>
      <c r="F187" s="118">
        <v>30000</v>
      </c>
      <c r="G187" s="113">
        <f>D187*E187*F187</f>
        <v>0</v>
      </c>
      <c r="H187" s="166"/>
      <c r="I187" s="114" t="s">
        <v>495</v>
      </c>
      <c r="J187" s="114" t="str">
        <f>VLOOKUP(I187,Presupuesto!$B$11:$C$565,2,0)</f>
        <v>SUELDOS Y SALARIOS PERMANENTES</v>
      </c>
      <c r="K187" s="98" t="str">
        <f t="shared" si="5"/>
        <v>Posgrado</v>
      </c>
      <c r="L187" s="98" t="s">
        <v>393</v>
      </c>
    </row>
    <row r="188" spans="3:12" x14ac:dyDescent="0.25">
      <c r="C188" s="171" t="s">
        <v>58</v>
      </c>
      <c r="D188" s="169"/>
      <c r="E188" s="131">
        <v>0</v>
      </c>
      <c r="F188" s="119">
        <f>IF(E187=0,"",(G187/E187)/12*E187)</f>
        <v>0</v>
      </c>
      <c r="G188" s="120">
        <f>F188</f>
        <v>0</v>
      </c>
      <c r="H188" s="164"/>
      <c r="I188" s="101" t="s">
        <v>515</v>
      </c>
      <c r="J188" s="101" t="str">
        <f>VLOOKUP(I188,Presupuesto!$B$11:$C$565,2,0)</f>
        <v>AGUINALDO Y DECIMO CUARTO MES</v>
      </c>
      <c r="K188" s="98" t="str">
        <f t="shared" si="5"/>
        <v>Posgrado</v>
      </c>
      <c r="L188" s="98" t="s">
        <v>393</v>
      </c>
    </row>
    <row r="189" spans="3:12" ht="15.75" thickBot="1" x14ac:dyDescent="0.3">
      <c r="C189" s="173" t="s">
        <v>59</v>
      </c>
      <c r="D189" s="162"/>
      <c r="E189" s="132">
        <v>0</v>
      </c>
      <c r="F189" s="105">
        <f>IF(E187&lt;6,"",((E187-6)/12)*(G187/E187))</f>
        <v>0</v>
      </c>
      <c r="G189" s="105">
        <f>F189</f>
        <v>0</v>
      </c>
      <c r="H189" s="162"/>
      <c r="I189" s="106" t="s">
        <v>518</v>
      </c>
      <c r="J189" s="124" t="str">
        <f>VLOOKUP(I189,Presupuesto!$B$11:$C$565,2,0)</f>
        <v>DECIMOCUARTO MES</v>
      </c>
      <c r="K189" s="106" t="str">
        <f t="shared" si="5"/>
        <v>Posgrado</v>
      </c>
      <c r="L189" s="124" t="s">
        <v>393</v>
      </c>
    </row>
    <row r="191" spans="3:12" ht="15.75" thickBot="1" x14ac:dyDescent="0.3">
      <c r="K191" s="153"/>
    </row>
    <row r="192" spans="3:12" ht="15.75" thickBot="1" x14ac:dyDescent="0.3">
      <c r="C192" s="69" t="s">
        <v>43</v>
      </c>
      <c r="D192" s="30">
        <f>SUM(G199:G249)</f>
        <v>652702.53</v>
      </c>
      <c r="E192" s="93"/>
      <c r="F192" s="93"/>
      <c r="G192" s="93"/>
      <c r="H192" s="76"/>
      <c r="I192" s="76"/>
      <c r="J192" s="76"/>
      <c r="K192" s="153"/>
    </row>
    <row r="193" spans="3:12" x14ac:dyDescent="0.25">
      <c r="D193" s="31"/>
      <c r="E193" s="93"/>
      <c r="F193" s="93"/>
      <c r="G193" s="93"/>
      <c r="H193" s="76"/>
      <c r="I193" s="76"/>
      <c r="J193" s="76"/>
      <c r="K193" s="153"/>
    </row>
    <row r="194" spans="3:12" x14ac:dyDescent="0.25">
      <c r="D194" s="31"/>
      <c r="E194" s="93"/>
      <c r="F194" s="93"/>
      <c r="G194" s="93"/>
      <c r="H194" s="76"/>
      <c r="I194" s="76"/>
      <c r="J194" s="76"/>
      <c r="K194" s="153"/>
    </row>
    <row r="195" spans="3:12" ht="15.75" x14ac:dyDescent="0.25">
      <c r="C195" s="202" t="s">
        <v>391</v>
      </c>
      <c r="D195" s="365" t="s">
        <v>1724</v>
      </c>
      <c r="E195" s="93"/>
      <c r="F195" s="93"/>
      <c r="G195" s="93"/>
      <c r="H195" s="76"/>
      <c r="I195" s="76"/>
      <c r="J195" s="76"/>
      <c r="K195" s="153"/>
    </row>
    <row r="196" spans="3:12" ht="18.75" x14ac:dyDescent="0.25">
      <c r="C196" s="210" t="str">
        <f>IFERROR(VLOOKUP(D195,'1. Desarrollo e Innov. Curricu.'!$F:$G,2,FALSE),IFERROR(VLOOKUP(D195,'2. Investigación Científica'!$F:$G,2,FALSE),IFERROR(VLOOKUP(D195,'3. Vinculación Univ. Sociedad'!$F:$G,2,FALSE),IFERROR(VLOOKUP(D195,'4. Docencia y Profesorado Univ.'!$F:$G,2,FALSE),IFERROR(VLOOKUP(D195,'5. Estudiantes y Graduados'!$F:$G,2,FALSE),IFERROR(VLOOKUP(D195,'11. Gestion Administrativa'!$F:$G,2,FALSE),IFERROR(VLOOKUP(D195,'13. Gestión Académica'!$F:$G,2,FALSE),IFERROR(VLOOKUP(D195,'9. Asegura. de la Calid. y M'!$F:$G,2,FALSE),IFERROR(VLOOKUP(D195,'6. Gestión del Conocimiento'!$F:$G,2,FALSE),IFERROR(VLOOKUP(D195,'15. Gobernabilidad y Proceso...'!$F:$G,2,FALSE),IFERROR(VLOOKUP(D195,'12. Gestión del Talento Humano'!$F:$G,2,FALSE),IFERROR(VLOOKUP(D195,'14. Internacional... de la E.S.'!$F:$G,2,FALSE),IFERROR(VLOOKUP(D195,'10. Posgrado'!$F:$G,2,FALSE),IFERROR(VLOOKUP(D195,'17. Gestión TIC'!$F:$G,2,FALSE),IFERROR(VLOOKUP(D195,'16. Desa. del Sistema Educ.Sup.'!$F:$G,2,FALSE),IFERROR(VLOOKUP(D195,'8. Cultura de Inno. Insti...'!$F:$G,2,FALSE),VLOOKUP(D195,'7. Lo Esencial de la Reforma U.'!$F:$G,2,0)))))))))))))))))</f>
        <v xml:space="preserve">1. Aplicación de  la segunda  encuesta de percepción de la ciudadanía sobre la confianza y satisfacción en el sistema juducial </v>
      </c>
      <c r="D196" s="31"/>
      <c r="E196" s="93"/>
      <c r="F196" s="93"/>
      <c r="G196" s="93"/>
      <c r="H196" s="76"/>
      <c r="I196" s="76"/>
      <c r="J196" s="76"/>
      <c r="K196" s="153"/>
    </row>
    <row r="197" spans="3:12" ht="15.75" thickBot="1" x14ac:dyDescent="0.3">
      <c r="C197" s="177"/>
      <c r="D197" s="31"/>
      <c r="E197" s="93"/>
      <c r="F197" s="93"/>
      <c r="G197" s="93"/>
      <c r="H197" s="76"/>
      <c r="I197" s="76"/>
      <c r="J197" s="76"/>
      <c r="K197" s="153"/>
    </row>
    <row r="198" spans="3:12" ht="30.75" thickBot="1" x14ac:dyDescent="0.3">
      <c r="C198" s="134" t="s">
        <v>44</v>
      </c>
      <c r="D198" s="138" t="s">
        <v>55</v>
      </c>
      <c r="E198" s="170" t="s">
        <v>56</v>
      </c>
      <c r="F198" s="138" t="s">
        <v>57</v>
      </c>
      <c r="G198" s="135" t="s">
        <v>27</v>
      </c>
      <c r="H198" s="133" t="s">
        <v>130</v>
      </c>
      <c r="I198" s="136" t="s">
        <v>46</v>
      </c>
      <c r="J198" s="136" t="s">
        <v>131</v>
      </c>
      <c r="K198" s="136" t="s">
        <v>409</v>
      </c>
      <c r="L198" s="136" t="s">
        <v>410</v>
      </c>
    </row>
    <row r="199" spans="3:12" ht="15.75" thickBot="1" x14ac:dyDescent="0.3">
      <c r="C199" s="137" t="s">
        <v>481</v>
      </c>
      <c r="D199" s="199"/>
      <c r="E199" s="152">
        <v>12</v>
      </c>
      <c r="F199" s="301">
        <f>HLOOKUP($C199,$BZ$2:$CM$3,2,0)</f>
        <v>43674.39</v>
      </c>
      <c r="G199" s="113">
        <f>D199*E199*F199</f>
        <v>0</v>
      </c>
      <c r="H199" s="166"/>
      <c r="I199" s="114" t="s">
        <v>495</v>
      </c>
      <c r="J199" s="114" t="str">
        <f>VLOOKUP(I199,Presupuesto!$B$11:$C$565,2,0)</f>
        <v>SUELDOS Y SALARIOS PERMANENTES</v>
      </c>
      <c r="K199" s="218" t="s">
        <v>1453</v>
      </c>
      <c r="L199" s="98" t="s">
        <v>393</v>
      </c>
    </row>
    <row r="200" spans="3:12" x14ac:dyDescent="0.25">
      <c r="C200" s="171" t="s">
        <v>58</v>
      </c>
      <c r="D200" s="163"/>
      <c r="E200" s="154">
        <v>0</v>
      </c>
      <c r="F200" s="100">
        <f>IF(E199=0,"",(G199/E199)/12*E199)</f>
        <v>0</v>
      </c>
      <c r="G200" s="97">
        <f>F200</f>
        <v>0</v>
      </c>
      <c r="H200" s="164"/>
      <c r="I200" s="116" t="s">
        <v>515</v>
      </c>
      <c r="J200" s="116" t="str">
        <f>VLOOKUP(I200,Presupuesto!$B$11:$C$565,2,0)</f>
        <v>AGUINALDO Y DECIMO CUARTO MES</v>
      </c>
      <c r="K200" s="98" t="str">
        <f t="shared" ref="K200:K231" si="6">$K$199</f>
        <v>Posgrado</v>
      </c>
      <c r="L200" s="98" t="s">
        <v>411</v>
      </c>
    </row>
    <row r="201" spans="3:12" ht="15.75" thickBot="1" x14ac:dyDescent="0.3">
      <c r="C201" s="172" t="s">
        <v>59</v>
      </c>
      <c r="D201" s="163"/>
      <c r="E201" s="154">
        <v>0</v>
      </c>
      <c r="F201" s="117">
        <f>IF(E199&lt;6,"",((E199-6)/12)*(G199/E199))</f>
        <v>0</v>
      </c>
      <c r="G201" s="97">
        <f>F201</f>
        <v>0</v>
      </c>
      <c r="H201" s="164"/>
      <c r="I201" s="101" t="s">
        <v>518</v>
      </c>
      <c r="J201" s="101" t="str">
        <f>VLOOKUP(I201,Presupuesto!$B$11:$C$565,2,0)</f>
        <v>DECIMOCUARTO MES</v>
      </c>
      <c r="K201" s="98" t="str">
        <f t="shared" si="6"/>
        <v>Posgrado</v>
      </c>
      <c r="L201" s="98" t="s">
        <v>394</v>
      </c>
    </row>
    <row r="202" spans="3:12" ht="15.75" thickBot="1" x14ac:dyDescent="0.3">
      <c r="C202" s="137" t="s">
        <v>482</v>
      </c>
      <c r="D202" s="199"/>
      <c r="E202" s="152">
        <v>12</v>
      </c>
      <c r="F202" s="301">
        <f>HLOOKUP($C202,$BZ$2:$CM$3,2,0)</f>
        <v>39703.99</v>
      </c>
      <c r="G202" s="113">
        <f>D202*E202*F202</f>
        <v>0</v>
      </c>
      <c r="H202" s="166"/>
      <c r="I202" s="114" t="s">
        <v>495</v>
      </c>
      <c r="J202" s="114" t="str">
        <f>VLOOKUP(I202,Presupuesto!$B$11:$C$565,2,0)</f>
        <v>SUELDOS Y SALARIOS PERMANENTES</v>
      </c>
      <c r="K202" s="98" t="str">
        <f t="shared" si="6"/>
        <v>Posgrado</v>
      </c>
      <c r="L202" s="98" t="s">
        <v>394</v>
      </c>
    </row>
    <row r="203" spans="3:12" x14ac:dyDescent="0.25">
      <c r="C203" s="171" t="s">
        <v>58</v>
      </c>
      <c r="D203" s="163"/>
      <c r="E203" s="154">
        <v>0</v>
      </c>
      <c r="F203" s="100">
        <f>IF(E202=0,"",(G202/E202)/12*E202)</f>
        <v>0</v>
      </c>
      <c r="G203" s="97">
        <f>F203</f>
        <v>0</v>
      </c>
      <c r="H203" s="164"/>
      <c r="I203" s="116" t="s">
        <v>515</v>
      </c>
      <c r="J203" s="116" t="str">
        <f>VLOOKUP(I203,Presupuesto!$B$11:$C$565,2,0)</f>
        <v>AGUINALDO Y DECIMO CUARTO MES</v>
      </c>
      <c r="K203" s="98" t="str">
        <f t="shared" si="6"/>
        <v>Posgrado</v>
      </c>
      <c r="L203" s="98" t="s">
        <v>394</v>
      </c>
    </row>
    <row r="204" spans="3:12" ht="15.75" thickBot="1" x14ac:dyDescent="0.3">
      <c r="C204" s="172" t="s">
        <v>59</v>
      </c>
      <c r="D204" s="163"/>
      <c r="E204" s="154">
        <v>0</v>
      </c>
      <c r="F204" s="117">
        <f>IF(E202&lt;6,"",((E202-6)/12)*(G202/E202))</f>
        <v>0</v>
      </c>
      <c r="G204" s="97">
        <f>F204</f>
        <v>0</v>
      </c>
      <c r="H204" s="164"/>
      <c r="I204" s="101" t="s">
        <v>518</v>
      </c>
      <c r="J204" s="101" t="str">
        <f>VLOOKUP(I204,Presupuesto!$B$11:$C$565,2,0)</f>
        <v>DECIMOCUARTO MES</v>
      </c>
      <c r="K204" s="98" t="str">
        <f t="shared" si="6"/>
        <v>Posgrado</v>
      </c>
      <c r="L204" s="98" t="s">
        <v>394</v>
      </c>
    </row>
    <row r="205" spans="3:12" ht="15.75" thickBot="1" x14ac:dyDescent="0.3">
      <c r="C205" s="137" t="s">
        <v>483</v>
      </c>
      <c r="D205" s="199"/>
      <c r="E205" s="152">
        <v>12</v>
      </c>
      <c r="F205" s="301">
        <f>HLOOKUP($C205,$BZ$2:$CM$3,2,0)</f>
        <v>35733.589999999997</v>
      </c>
      <c r="G205" s="113">
        <f>D205*E205*F205</f>
        <v>0</v>
      </c>
      <c r="H205" s="166"/>
      <c r="I205" s="114" t="s">
        <v>495</v>
      </c>
      <c r="J205" s="114" t="str">
        <f>VLOOKUP(I205,Presupuesto!$B$11:$C$565,2,0)</f>
        <v>SUELDOS Y SALARIOS PERMANENTES</v>
      </c>
      <c r="K205" s="98" t="str">
        <f t="shared" si="6"/>
        <v>Posgrado</v>
      </c>
      <c r="L205" s="98" t="s">
        <v>394</v>
      </c>
    </row>
    <row r="206" spans="3:12" x14ac:dyDescent="0.25">
      <c r="C206" s="171" t="s">
        <v>58</v>
      </c>
      <c r="D206" s="163"/>
      <c r="E206" s="154">
        <v>0</v>
      </c>
      <c r="F206" s="100">
        <f>IF(E205=0,"",(G205/E205)/12*E205)</f>
        <v>0</v>
      </c>
      <c r="G206" s="97">
        <f>F206</f>
        <v>0</v>
      </c>
      <c r="H206" s="164"/>
      <c r="I206" s="116" t="s">
        <v>515</v>
      </c>
      <c r="J206" s="116" t="str">
        <f>VLOOKUP(I206,Presupuesto!$B$11:$C$565,2,0)</f>
        <v>AGUINALDO Y DECIMO CUARTO MES</v>
      </c>
      <c r="K206" s="98" t="str">
        <f t="shared" si="6"/>
        <v>Posgrado</v>
      </c>
      <c r="L206" s="98" t="s">
        <v>394</v>
      </c>
    </row>
    <row r="207" spans="3:12" ht="15.75" thickBot="1" x14ac:dyDescent="0.3">
      <c r="C207" s="172" t="s">
        <v>59</v>
      </c>
      <c r="D207" s="163"/>
      <c r="E207" s="154">
        <v>0</v>
      </c>
      <c r="F207" s="117">
        <f>IF(E205&lt;6,"",((E205-6)/12)*(G205/E205))</f>
        <v>0</v>
      </c>
      <c r="G207" s="97">
        <f>F207</f>
        <v>0</v>
      </c>
      <c r="H207" s="164"/>
      <c r="I207" s="101" t="s">
        <v>518</v>
      </c>
      <c r="J207" s="101" t="str">
        <f>VLOOKUP(I207,Presupuesto!$B$11:$C$565,2,0)</f>
        <v>DECIMOCUARTO MES</v>
      </c>
      <c r="K207" s="98" t="str">
        <f t="shared" si="6"/>
        <v>Posgrado</v>
      </c>
      <c r="L207" s="98" t="s">
        <v>394</v>
      </c>
    </row>
    <row r="208" spans="3:12" ht="15.75" thickBot="1" x14ac:dyDescent="0.3">
      <c r="C208" s="137" t="s">
        <v>484</v>
      </c>
      <c r="D208" s="199"/>
      <c r="E208" s="152">
        <v>12</v>
      </c>
      <c r="F208" s="301">
        <f>HLOOKUP($C208,$BZ$2:$CM$3,2,0)</f>
        <v>31763.19</v>
      </c>
      <c r="G208" s="113">
        <f>D208*E208*F208</f>
        <v>0</v>
      </c>
      <c r="H208" s="166"/>
      <c r="I208" s="114" t="s">
        <v>495</v>
      </c>
      <c r="J208" s="114" t="str">
        <f>VLOOKUP(I208,Presupuesto!$B$11:$C$565,2,0)</f>
        <v>SUELDOS Y SALARIOS PERMANENTES</v>
      </c>
      <c r="K208" s="98" t="str">
        <f t="shared" si="6"/>
        <v>Posgrado</v>
      </c>
      <c r="L208" s="98" t="s">
        <v>394</v>
      </c>
    </row>
    <row r="209" spans="3:12" x14ac:dyDescent="0.25">
      <c r="C209" s="171" t="s">
        <v>58</v>
      </c>
      <c r="D209" s="163"/>
      <c r="E209" s="154">
        <v>0</v>
      </c>
      <c r="F209" s="100">
        <f>IF(E208=0,"",(G208/E208)/12*E208)</f>
        <v>0</v>
      </c>
      <c r="G209" s="97">
        <f>F209</f>
        <v>0</v>
      </c>
      <c r="H209" s="164"/>
      <c r="I209" s="116" t="s">
        <v>515</v>
      </c>
      <c r="J209" s="116" t="str">
        <f>VLOOKUP(I209,Presupuesto!$B$11:$C$565,2,0)</f>
        <v>AGUINALDO Y DECIMO CUARTO MES</v>
      </c>
      <c r="K209" s="98" t="str">
        <f t="shared" si="6"/>
        <v>Posgrado</v>
      </c>
      <c r="L209" s="98" t="s">
        <v>394</v>
      </c>
    </row>
    <row r="210" spans="3:12" ht="15.75" thickBot="1" x14ac:dyDescent="0.3">
      <c r="C210" s="172" t="s">
        <v>59</v>
      </c>
      <c r="D210" s="163"/>
      <c r="E210" s="154">
        <v>0</v>
      </c>
      <c r="F210" s="117">
        <f>IF(E208&lt;6,"",((E208-6)/12)*(G208/E208))</f>
        <v>0</v>
      </c>
      <c r="G210" s="97">
        <f>F210</f>
        <v>0</v>
      </c>
      <c r="H210" s="164"/>
      <c r="I210" s="101" t="s">
        <v>518</v>
      </c>
      <c r="J210" s="101" t="str">
        <f>VLOOKUP(I210,Presupuesto!$B$11:$C$565,2,0)</f>
        <v>DECIMOCUARTO MES</v>
      </c>
      <c r="K210" s="98" t="str">
        <f t="shared" si="6"/>
        <v>Posgrado</v>
      </c>
      <c r="L210" s="98" t="s">
        <v>394</v>
      </c>
    </row>
    <row r="211" spans="3:12" ht="15.75" thickBot="1" x14ac:dyDescent="0.3">
      <c r="C211" s="137" t="s">
        <v>485</v>
      </c>
      <c r="D211" s="199"/>
      <c r="E211" s="152">
        <v>12</v>
      </c>
      <c r="F211" s="301">
        <f>HLOOKUP($C211,$BZ$2:$CM$3,2,0)</f>
        <v>29777.99</v>
      </c>
      <c r="G211" s="113">
        <f>D211*E211*F211</f>
        <v>0</v>
      </c>
      <c r="H211" s="166"/>
      <c r="I211" s="114" t="s">
        <v>495</v>
      </c>
      <c r="J211" s="114" t="str">
        <f>VLOOKUP(I211,Presupuesto!$B$11:$C$565,2,0)</f>
        <v>SUELDOS Y SALARIOS PERMANENTES</v>
      </c>
      <c r="K211" s="98" t="str">
        <f t="shared" si="6"/>
        <v>Posgrado</v>
      </c>
      <c r="L211" s="98" t="s">
        <v>394</v>
      </c>
    </row>
    <row r="212" spans="3:12" x14ac:dyDescent="0.25">
      <c r="C212" s="171" t="s">
        <v>58</v>
      </c>
      <c r="D212" s="163"/>
      <c r="E212" s="154">
        <v>0</v>
      </c>
      <c r="F212" s="100">
        <f>IF(E211=0,"",(G211/E211)/12*E211)</f>
        <v>0</v>
      </c>
      <c r="G212" s="97">
        <f>F212</f>
        <v>0</v>
      </c>
      <c r="H212" s="164"/>
      <c r="I212" s="116" t="s">
        <v>515</v>
      </c>
      <c r="J212" s="116" t="str">
        <f>VLOOKUP(I212,Presupuesto!$B$11:$C$565,2,0)</f>
        <v>AGUINALDO Y DECIMO CUARTO MES</v>
      </c>
      <c r="K212" s="98" t="str">
        <f t="shared" si="6"/>
        <v>Posgrado</v>
      </c>
      <c r="L212" s="98" t="s">
        <v>394</v>
      </c>
    </row>
    <row r="213" spans="3:12" ht="15.75" thickBot="1" x14ac:dyDescent="0.3">
      <c r="C213" s="172" t="s">
        <v>59</v>
      </c>
      <c r="D213" s="163"/>
      <c r="E213" s="154">
        <v>0</v>
      </c>
      <c r="F213" s="117">
        <f>IF(E211&lt;6,"",((E211-6)/12)*(G211/E211))</f>
        <v>0</v>
      </c>
      <c r="G213" s="97">
        <f>F213</f>
        <v>0</v>
      </c>
      <c r="H213" s="164"/>
      <c r="I213" s="101" t="s">
        <v>518</v>
      </c>
      <c r="J213" s="101" t="str">
        <f>VLOOKUP(I213,Presupuesto!$B$11:$C$565,2,0)</f>
        <v>DECIMOCUARTO MES</v>
      </c>
      <c r="K213" s="98" t="str">
        <f t="shared" si="6"/>
        <v>Posgrado</v>
      </c>
      <c r="L213" s="98" t="s">
        <v>394</v>
      </c>
    </row>
    <row r="214" spans="3:12" ht="15.75" thickBot="1" x14ac:dyDescent="0.3">
      <c r="C214" s="137" t="s">
        <v>486</v>
      </c>
      <c r="D214" s="199"/>
      <c r="E214" s="152">
        <v>12</v>
      </c>
      <c r="F214" s="301">
        <f>HLOOKUP($C214,$BZ$2:$CM$3,2,0)</f>
        <v>27792.79</v>
      </c>
      <c r="G214" s="113">
        <f>D214*E214*F214</f>
        <v>0</v>
      </c>
      <c r="H214" s="166"/>
      <c r="I214" s="114" t="s">
        <v>495</v>
      </c>
      <c r="J214" s="114" t="str">
        <f>VLOOKUP(I214,Presupuesto!$B$11:$C$565,2,0)</f>
        <v>SUELDOS Y SALARIOS PERMANENTES</v>
      </c>
      <c r="K214" s="98" t="str">
        <f t="shared" si="6"/>
        <v>Posgrado</v>
      </c>
      <c r="L214" s="98" t="s">
        <v>394</v>
      </c>
    </row>
    <row r="215" spans="3:12" x14ac:dyDescent="0.25">
      <c r="C215" s="171" t="s">
        <v>58</v>
      </c>
      <c r="D215" s="163"/>
      <c r="E215" s="154">
        <v>0</v>
      </c>
      <c r="F215" s="100">
        <f>IF(E214=0,"",(G214/E214)/12*E214)</f>
        <v>0</v>
      </c>
      <c r="G215" s="97">
        <f>F215</f>
        <v>0</v>
      </c>
      <c r="H215" s="164"/>
      <c r="I215" s="116" t="s">
        <v>515</v>
      </c>
      <c r="J215" s="116" t="str">
        <f>VLOOKUP(I215,Presupuesto!$B$11:$C$565,2,0)</f>
        <v>AGUINALDO Y DECIMO CUARTO MES</v>
      </c>
      <c r="K215" s="98" t="str">
        <f t="shared" si="6"/>
        <v>Posgrado</v>
      </c>
      <c r="L215" s="98" t="s">
        <v>394</v>
      </c>
    </row>
    <row r="216" spans="3:12" ht="15.75" thickBot="1" x14ac:dyDescent="0.3">
      <c r="C216" s="172" t="s">
        <v>59</v>
      </c>
      <c r="D216" s="163"/>
      <c r="E216" s="154">
        <v>0</v>
      </c>
      <c r="F216" s="117">
        <f>IF(E214&lt;6,"",((E214-6)/12)*(G214/E214))</f>
        <v>0</v>
      </c>
      <c r="G216" s="97">
        <f>F216</f>
        <v>0</v>
      </c>
      <c r="H216" s="164"/>
      <c r="I216" s="101" t="s">
        <v>518</v>
      </c>
      <c r="J216" s="101" t="str">
        <f>VLOOKUP(I216,Presupuesto!$B$11:$C$565,2,0)</f>
        <v>DECIMOCUARTO MES</v>
      </c>
      <c r="K216" s="98" t="str">
        <f t="shared" si="6"/>
        <v>Posgrado</v>
      </c>
      <c r="L216" s="98" t="s">
        <v>394</v>
      </c>
    </row>
    <row r="217" spans="3:12" ht="15.75" thickBot="1" x14ac:dyDescent="0.3">
      <c r="C217" s="137" t="s">
        <v>487</v>
      </c>
      <c r="D217" s="199"/>
      <c r="E217" s="152">
        <v>12</v>
      </c>
      <c r="F217" s="301">
        <f>HLOOKUP($C217,$BZ$2:$CM$3,2,0)</f>
        <v>18859.39</v>
      </c>
      <c r="G217" s="113">
        <f>D217*E217*F217</f>
        <v>0</v>
      </c>
      <c r="H217" s="166"/>
      <c r="I217" s="114" t="s">
        <v>495</v>
      </c>
      <c r="J217" s="114" t="str">
        <f>VLOOKUP(I217,Presupuesto!$B$11:$C$565,2,0)</f>
        <v>SUELDOS Y SALARIOS PERMANENTES</v>
      </c>
      <c r="K217" s="98" t="str">
        <f t="shared" si="6"/>
        <v>Posgrado</v>
      </c>
      <c r="L217" s="98" t="s">
        <v>394</v>
      </c>
    </row>
    <row r="218" spans="3:12" x14ac:dyDescent="0.25">
      <c r="C218" s="171" t="s">
        <v>58</v>
      </c>
      <c r="D218" s="163"/>
      <c r="E218" s="154">
        <v>0</v>
      </c>
      <c r="F218" s="100">
        <f>IF(E217=0,"",(G217/E217)/12*E217)</f>
        <v>0</v>
      </c>
      <c r="G218" s="97">
        <f>F218</f>
        <v>0</v>
      </c>
      <c r="H218" s="164"/>
      <c r="I218" s="116" t="s">
        <v>515</v>
      </c>
      <c r="J218" s="116" t="str">
        <f>VLOOKUP(I218,Presupuesto!$B$11:$C$565,2,0)</f>
        <v>AGUINALDO Y DECIMO CUARTO MES</v>
      </c>
      <c r="K218" s="98" t="str">
        <f t="shared" si="6"/>
        <v>Posgrado</v>
      </c>
      <c r="L218" s="98" t="s">
        <v>394</v>
      </c>
    </row>
    <row r="219" spans="3:12" ht="15.75" thickBot="1" x14ac:dyDescent="0.3">
      <c r="C219" s="172" t="s">
        <v>59</v>
      </c>
      <c r="D219" s="163"/>
      <c r="E219" s="154">
        <v>0</v>
      </c>
      <c r="F219" s="117">
        <f>IF(E217&lt;6,"",((E217-6)/12)*(G217/E217))</f>
        <v>0</v>
      </c>
      <c r="G219" s="97">
        <f>F219</f>
        <v>0</v>
      </c>
      <c r="H219" s="164"/>
      <c r="I219" s="101" t="s">
        <v>518</v>
      </c>
      <c r="J219" s="101" t="str">
        <f>VLOOKUP(I219,Presupuesto!$B$11:$C$565,2,0)</f>
        <v>DECIMOCUARTO MES</v>
      </c>
      <c r="K219" s="98" t="str">
        <f t="shared" si="6"/>
        <v>Posgrado</v>
      </c>
      <c r="L219" s="98" t="s">
        <v>394</v>
      </c>
    </row>
    <row r="220" spans="3:12" ht="15.75" thickBot="1" x14ac:dyDescent="0.3">
      <c r="C220" s="137" t="s">
        <v>488</v>
      </c>
      <c r="D220" s="199"/>
      <c r="E220" s="152">
        <v>12</v>
      </c>
      <c r="F220" s="301">
        <f>HLOOKUP($C220,$BZ$2:$CM$3,2,0)</f>
        <v>17866.8</v>
      </c>
      <c r="G220" s="113">
        <f>D220*E220*F220</f>
        <v>0</v>
      </c>
      <c r="H220" s="166"/>
      <c r="I220" s="114" t="s">
        <v>495</v>
      </c>
      <c r="J220" s="114" t="str">
        <f>VLOOKUP(I220,Presupuesto!$B$11:$C$565,2,0)</f>
        <v>SUELDOS Y SALARIOS PERMANENTES</v>
      </c>
      <c r="K220" s="98" t="str">
        <f t="shared" si="6"/>
        <v>Posgrado</v>
      </c>
      <c r="L220" s="98" t="s">
        <v>394</v>
      </c>
    </row>
    <row r="221" spans="3:12" x14ac:dyDescent="0.25">
      <c r="C221" s="171" t="s">
        <v>58</v>
      </c>
      <c r="D221" s="163"/>
      <c r="E221" s="154">
        <v>0</v>
      </c>
      <c r="F221" s="100">
        <f>IF(E220=0,"",(G220/E220)/12*E220)</f>
        <v>0</v>
      </c>
      <c r="G221" s="97">
        <f>F221</f>
        <v>0</v>
      </c>
      <c r="H221" s="164"/>
      <c r="I221" s="116" t="s">
        <v>515</v>
      </c>
      <c r="J221" s="116" t="str">
        <f>VLOOKUP(I221,Presupuesto!$B$11:$C$565,2,0)</f>
        <v>AGUINALDO Y DECIMO CUARTO MES</v>
      </c>
      <c r="K221" s="98" t="str">
        <f t="shared" si="6"/>
        <v>Posgrado</v>
      </c>
      <c r="L221" s="98" t="s">
        <v>394</v>
      </c>
    </row>
    <row r="222" spans="3:12" ht="15.75" thickBot="1" x14ac:dyDescent="0.3">
      <c r="C222" s="172" t="s">
        <v>59</v>
      </c>
      <c r="D222" s="163"/>
      <c r="E222" s="154">
        <v>0</v>
      </c>
      <c r="F222" s="117">
        <f>IF(E220&lt;6,"",((E220-6)/12)*(G220/E220))</f>
        <v>0</v>
      </c>
      <c r="G222" s="97">
        <f>F222</f>
        <v>0</v>
      </c>
      <c r="H222" s="164"/>
      <c r="I222" s="101" t="s">
        <v>518</v>
      </c>
      <c r="J222" s="101" t="str">
        <f>VLOOKUP(I222,Presupuesto!$B$11:$C$565,2,0)</f>
        <v>DECIMOCUARTO MES</v>
      </c>
      <c r="K222" s="98" t="str">
        <f t="shared" si="6"/>
        <v>Posgrado</v>
      </c>
      <c r="L222" s="98" t="s">
        <v>394</v>
      </c>
    </row>
    <row r="223" spans="3:12" ht="15.75" thickBot="1" x14ac:dyDescent="0.3">
      <c r="C223" s="137" t="s">
        <v>489</v>
      </c>
      <c r="D223" s="199"/>
      <c r="E223" s="152">
        <v>12</v>
      </c>
      <c r="F223" s="301">
        <f>HLOOKUP($C223,$BZ$2:$CM$3,2,0)</f>
        <v>13896.4</v>
      </c>
      <c r="G223" s="113">
        <f>D223*E223*F223</f>
        <v>0</v>
      </c>
      <c r="H223" s="166"/>
      <c r="I223" s="114" t="s">
        <v>495</v>
      </c>
      <c r="J223" s="114" t="str">
        <f>VLOOKUP(I223,Presupuesto!$B$11:$C$565,2,0)</f>
        <v>SUELDOS Y SALARIOS PERMANENTES</v>
      </c>
      <c r="K223" s="98" t="str">
        <f t="shared" si="6"/>
        <v>Posgrado</v>
      </c>
      <c r="L223" s="98" t="s">
        <v>394</v>
      </c>
    </row>
    <row r="224" spans="3:12" x14ac:dyDescent="0.25">
      <c r="C224" s="171" t="s">
        <v>58</v>
      </c>
      <c r="D224" s="163"/>
      <c r="E224" s="154">
        <v>0</v>
      </c>
      <c r="F224" s="100">
        <f>IF(E223=0,"",(G223/E223)/12*E223)</f>
        <v>0</v>
      </c>
      <c r="G224" s="97">
        <f>F224</f>
        <v>0</v>
      </c>
      <c r="H224" s="164"/>
      <c r="I224" s="116" t="s">
        <v>515</v>
      </c>
      <c r="J224" s="116" t="str">
        <f>VLOOKUP(I224,Presupuesto!$B$11:$C$565,2,0)</f>
        <v>AGUINALDO Y DECIMO CUARTO MES</v>
      </c>
      <c r="K224" s="98" t="str">
        <f t="shared" si="6"/>
        <v>Posgrado</v>
      </c>
      <c r="L224" s="98" t="s">
        <v>394</v>
      </c>
    </row>
    <row r="225" spans="3:12" ht="15.75" thickBot="1" x14ac:dyDescent="0.3">
      <c r="C225" s="172" t="s">
        <v>59</v>
      </c>
      <c r="D225" s="163"/>
      <c r="E225" s="154">
        <v>0</v>
      </c>
      <c r="F225" s="117">
        <f>IF(E223&lt;6,"",((E223-6)/12)*(G223/E223))</f>
        <v>0</v>
      </c>
      <c r="G225" s="97">
        <f>F225</f>
        <v>0</v>
      </c>
      <c r="H225" s="164"/>
      <c r="I225" s="101" t="s">
        <v>518</v>
      </c>
      <c r="J225" s="101" t="str">
        <f>VLOOKUP(I225,Presupuesto!$B$11:$C$565,2,0)</f>
        <v>DECIMOCUARTO MES</v>
      </c>
      <c r="K225" s="98" t="str">
        <f t="shared" si="6"/>
        <v>Posgrado</v>
      </c>
      <c r="L225" s="98" t="s">
        <v>394</v>
      </c>
    </row>
    <row r="226" spans="3:12" ht="15.75" thickBot="1" x14ac:dyDescent="0.3">
      <c r="C226" s="137" t="s">
        <v>490</v>
      </c>
      <c r="D226" s="199"/>
      <c r="E226" s="152">
        <v>12</v>
      </c>
      <c r="F226" s="301">
        <f>HLOOKUP($C226,$BZ$2:$CM$3,2,0)</f>
        <v>15004.09</v>
      </c>
      <c r="G226" s="113">
        <f>D226*E226*F226</f>
        <v>0</v>
      </c>
      <c r="H226" s="166"/>
      <c r="I226" s="114" t="s">
        <v>495</v>
      </c>
      <c r="J226" s="114" t="str">
        <f>VLOOKUP(I226,Presupuesto!$B$11:$C$565,2,0)</f>
        <v>SUELDOS Y SALARIOS PERMANENTES</v>
      </c>
      <c r="K226" s="98" t="str">
        <f t="shared" si="6"/>
        <v>Posgrado</v>
      </c>
      <c r="L226" s="98" t="s">
        <v>394</v>
      </c>
    </row>
    <row r="227" spans="3:12" x14ac:dyDescent="0.25">
      <c r="C227" s="171" t="s">
        <v>58</v>
      </c>
      <c r="D227" s="163"/>
      <c r="E227" s="154">
        <v>0</v>
      </c>
      <c r="F227" s="100">
        <f>IF(E226=0,"",(G226/E226)/12*E226)</f>
        <v>0</v>
      </c>
      <c r="G227" s="97">
        <f>F227</f>
        <v>0</v>
      </c>
      <c r="H227" s="164"/>
      <c r="I227" s="116" t="s">
        <v>515</v>
      </c>
      <c r="J227" s="116" t="str">
        <f>VLOOKUP(I227,Presupuesto!$B$11:$C$565,2,0)</f>
        <v>AGUINALDO Y DECIMO CUARTO MES</v>
      </c>
      <c r="K227" s="98" t="str">
        <f t="shared" si="6"/>
        <v>Posgrado</v>
      </c>
      <c r="L227" s="98" t="s">
        <v>394</v>
      </c>
    </row>
    <row r="228" spans="3:12" ht="15.75" thickBot="1" x14ac:dyDescent="0.3">
      <c r="C228" s="172" t="s">
        <v>59</v>
      </c>
      <c r="D228" s="163"/>
      <c r="E228" s="154">
        <v>0</v>
      </c>
      <c r="F228" s="117">
        <f>IF(E226&lt;6,"",((E226-6)/12)*(G226/E226))</f>
        <v>0</v>
      </c>
      <c r="G228" s="97">
        <f>F228</f>
        <v>0</v>
      </c>
      <c r="H228" s="164"/>
      <c r="I228" s="101" t="s">
        <v>518</v>
      </c>
      <c r="J228" s="101" t="str">
        <f>VLOOKUP(I228,Presupuesto!$B$11:$C$565,2,0)</f>
        <v>DECIMOCUARTO MES</v>
      </c>
      <c r="K228" s="98" t="str">
        <f t="shared" si="6"/>
        <v>Posgrado</v>
      </c>
      <c r="L228" s="98" t="s">
        <v>394</v>
      </c>
    </row>
    <row r="229" spans="3:12" ht="15.75" thickBot="1" x14ac:dyDescent="0.3">
      <c r="C229" s="137" t="s">
        <v>491</v>
      </c>
      <c r="D229" s="199"/>
      <c r="E229" s="152">
        <v>12</v>
      </c>
      <c r="F229" s="301">
        <f>HLOOKUP($C229,$BZ$2:$CM$3,2,0)</f>
        <v>13238.9</v>
      </c>
      <c r="G229" s="113">
        <f>D229*E229*F229</f>
        <v>0</v>
      </c>
      <c r="H229" s="166"/>
      <c r="I229" s="114" t="s">
        <v>495</v>
      </c>
      <c r="J229" s="114" t="str">
        <f>VLOOKUP(I229,Presupuesto!$B$11:$C$565,2,0)</f>
        <v>SUELDOS Y SALARIOS PERMANENTES</v>
      </c>
      <c r="K229" s="98" t="str">
        <f t="shared" si="6"/>
        <v>Posgrado</v>
      </c>
      <c r="L229" s="98" t="s">
        <v>394</v>
      </c>
    </row>
    <row r="230" spans="3:12" x14ac:dyDescent="0.25">
      <c r="C230" s="171" t="s">
        <v>58</v>
      </c>
      <c r="D230" s="163"/>
      <c r="E230" s="154">
        <v>0</v>
      </c>
      <c r="F230" s="100">
        <f>IF(E229=0,"",(G229/E229)/12*E229)</f>
        <v>0</v>
      </c>
      <c r="G230" s="97">
        <f>F230</f>
        <v>0</v>
      </c>
      <c r="H230" s="164"/>
      <c r="I230" s="116" t="s">
        <v>515</v>
      </c>
      <c r="J230" s="116" t="str">
        <f>VLOOKUP(I230,Presupuesto!$B$11:$C$565,2,0)</f>
        <v>AGUINALDO Y DECIMO CUARTO MES</v>
      </c>
      <c r="K230" s="98" t="str">
        <f t="shared" si="6"/>
        <v>Posgrado</v>
      </c>
      <c r="L230" s="98" t="s">
        <v>394</v>
      </c>
    </row>
    <row r="231" spans="3:12" ht="15.75" thickBot="1" x14ac:dyDescent="0.3">
      <c r="C231" s="172" t="s">
        <v>59</v>
      </c>
      <c r="D231" s="163"/>
      <c r="E231" s="154">
        <v>0</v>
      </c>
      <c r="F231" s="117">
        <f>IF(E229&lt;6,"",((E229-6)/12)*(G229/E229))</f>
        <v>0</v>
      </c>
      <c r="G231" s="97">
        <f>F231</f>
        <v>0</v>
      </c>
      <c r="H231" s="164"/>
      <c r="I231" s="101" t="s">
        <v>518</v>
      </c>
      <c r="J231" s="101" t="str">
        <f>VLOOKUP(I231,Presupuesto!$B$11:$C$565,2,0)</f>
        <v>DECIMOCUARTO MES</v>
      </c>
      <c r="K231" s="98" t="str">
        <f t="shared" si="6"/>
        <v>Posgrado</v>
      </c>
      <c r="L231" s="98" t="s">
        <v>394</v>
      </c>
    </row>
    <row r="232" spans="3:12" ht="15.75" thickBot="1" x14ac:dyDescent="0.3">
      <c r="C232" s="137" t="s">
        <v>492</v>
      </c>
      <c r="D232" s="199"/>
      <c r="E232" s="152">
        <v>12</v>
      </c>
      <c r="F232" s="301">
        <f>HLOOKUP($C232,$BZ$2:$CM$3,2,0)</f>
        <v>12356.31</v>
      </c>
      <c r="G232" s="113">
        <f>D232*E232*F232</f>
        <v>0</v>
      </c>
      <c r="H232" s="166"/>
      <c r="I232" s="114" t="s">
        <v>495</v>
      </c>
      <c r="J232" s="114" t="str">
        <f>VLOOKUP(I232,Presupuesto!$B$11:$C$565,2,0)</f>
        <v>SUELDOS Y SALARIOS PERMANENTES</v>
      </c>
      <c r="K232" s="98" t="str">
        <f t="shared" ref="K232:K249" si="7">$K$199</f>
        <v>Posgrado</v>
      </c>
      <c r="L232" s="98" t="s">
        <v>394</v>
      </c>
    </row>
    <row r="233" spans="3:12" x14ac:dyDescent="0.25">
      <c r="C233" s="171" t="s">
        <v>58</v>
      </c>
      <c r="D233" s="163"/>
      <c r="E233" s="154">
        <v>0</v>
      </c>
      <c r="F233" s="100">
        <f>IF(E232=0,"",(G232/E232)/12*E232)</f>
        <v>0</v>
      </c>
      <c r="G233" s="97">
        <f>F233</f>
        <v>0</v>
      </c>
      <c r="H233" s="164"/>
      <c r="I233" s="116" t="s">
        <v>515</v>
      </c>
      <c r="J233" s="116" t="str">
        <f>VLOOKUP(I233,Presupuesto!$B$11:$C$565,2,0)</f>
        <v>AGUINALDO Y DECIMO CUARTO MES</v>
      </c>
      <c r="K233" s="98" t="str">
        <f t="shared" si="7"/>
        <v>Posgrado</v>
      </c>
      <c r="L233" s="98" t="s">
        <v>394</v>
      </c>
    </row>
    <row r="234" spans="3:12" ht="15.75" thickBot="1" x14ac:dyDescent="0.3">
      <c r="C234" s="172" t="s">
        <v>59</v>
      </c>
      <c r="D234" s="163"/>
      <c r="E234" s="154">
        <v>0</v>
      </c>
      <c r="F234" s="117">
        <f>IF(E232&lt;6,"",((E232-6)/12)*(G232/E232))</f>
        <v>0</v>
      </c>
      <c r="G234" s="97">
        <f>F234</f>
        <v>0</v>
      </c>
      <c r="H234" s="164"/>
      <c r="I234" s="101" t="s">
        <v>518</v>
      </c>
      <c r="J234" s="101" t="str">
        <f>VLOOKUP(I234,Presupuesto!$B$11:$C$565,2,0)</f>
        <v>DECIMOCUARTO MES</v>
      </c>
      <c r="K234" s="98" t="str">
        <f t="shared" si="7"/>
        <v>Posgrado</v>
      </c>
      <c r="L234" s="98" t="s">
        <v>394</v>
      </c>
    </row>
    <row r="235" spans="3:12" ht="15.75" thickBot="1" x14ac:dyDescent="0.3">
      <c r="C235" s="137" t="s">
        <v>493</v>
      </c>
      <c r="D235" s="199"/>
      <c r="E235" s="152">
        <v>12</v>
      </c>
      <c r="F235" s="301">
        <f>HLOOKUP($C235,$BZ$2:$CM$3,2,0)</f>
        <v>463.22</v>
      </c>
      <c r="G235" s="113">
        <f>D235*E235*F235</f>
        <v>0</v>
      </c>
      <c r="H235" s="166"/>
      <c r="I235" s="114" t="s">
        <v>495</v>
      </c>
      <c r="J235" s="114" t="str">
        <f>VLOOKUP(I235,Presupuesto!$B$11:$C$565,2,0)</f>
        <v>SUELDOS Y SALARIOS PERMANENTES</v>
      </c>
      <c r="K235" s="98" t="str">
        <f t="shared" si="7"/>
        <v>Posgrado</v>
      </c>
      <c r="L235" s="98" t="s">
        <v>394</v>
      </c>
    </row>
    <row r="236" spans="3:12" x14ac:dyDescent="0.25">
      <c r="C236" s="171" t="s">
        <v>58</v>
      </c>
      <c r="D236" s="163"/>
      <c r="E236" s="154">
        <v>0</v>
      </c>
      <c r="F236" s="100">
        <f>IF(E235=0,"",(G235/E235)/12*E235)</f>
        <v>0</v>
      </c>
      <c r="G236" s="97">
        <f>F236</f>
        <v>0</v>
      </c>
      <c r="H236" s="164"/>
      <c r="I236" s="116" t="s">
        <v>515</v>
      </c>
      <c r="J236" s="116" t="str">
        <f>VLOOKUP(I236,Presupuesto!$B$11:$C$565,2,0)</f>
        <v>AGUINALDO Y DECIMO CUARTO MES</v>
      </c>
      <c r="K236" s="98" t="str">
        <f t="shared" si="7"/>
        <v>Posgrado</v>
      </c>
      <c r="L236" s="98" t="s">
        <v>394</v>
      </c>
    </row>
    <row r="237" spans="3:12" ht="15.75" thickBot="1" x14ac:dyDescent="0.3">
      <c r="C237" s="172" t="s">
        <v>59</v>
      </c>
      <c r="D237" s="163"/>
      <c r="E237" s="154">
        <v>0</v>
      </c>
      <c r="F237" s="117">
        <f>IF(E235&lt;6,"",((E235-6)/12)*(G235/E235))</f>
        <v>0</v>
      </c>
      <c r="G237" s="97">
        <f>F237</f>
        <v>0</v>
      </c>
      <c r="H237" s="164"/>
      <c r="I237" s="101" t="s">
        <v>518</v>
      </c>
      <c r="J237" s="101" t="str">
        <f>VLOOKUP(I237,Presupuesto!$B$11:$C$565,2,0)</f>
        <v>DECIMOCUARTO MES</v>
      </c>
      <c r="K237" s="98" t="str">
        <f t="shared" si="7"/>
        <v>Posgrado</v>
      </c>
      <c r="L237" s="98" t="s">
        <v>394</v>
      </c>
    </row>
    <row r="238" spans="3:12" ht="15.75" thickBot="1" x14ac:dyDescent="0.3">
      <c r="C238" s="137" t="s">
        <v>494</v>
      </c>
      <c r="D238" s="199"/>
      <c r="E238" s="152">
        <v>12</v>
      </c>
      <c r="F238" s="301">
        <f>HLOOKUP($C238,$BZ$2:$CM$3,2,0)</f>
        <v>2007.3</v>
      </c>
      <c r="G238" s="113">
        <f>D238*E238*F238</f>
        <v>0</v>
      </c>
      <c r="H238" s="166"/>
      <c r="I238" s="114" t="s">
        <v>495</v>
      </c>
      <c r="J238" s="114" t="str">
        <f>VLOOKUP(I238,Presupuesto!$B$11:$C$565,2,0)</f>
        <v>SUELDOS Y SALARIOS PERMANENTES</v>
      </c>
      <c r="K238" s="98" t="str">
        <f t="shared" si="7"/>
        <v>Posgrado</v>
      </c>
      <c r="L238" s="98" t="s">
        <v>394</v>
      </c>
    </row>
    <row r="239" spans="3:12" x14ac:dyDescent="0.25">
      <c r="C239" s="171" t="s">
        <v>58</v>
      </c>
      <c r="D239" s="163"/>
      <c r="E239" s="154">
        <v>0</v>
      </c>
      <c r="F239" s="100">
        <f>IF(E238=0,"",(G238/E238)/12*E238)</f>
        <v>0</v>
      </c>
      <c r="G239" s="97">
        <f>F239</f>
        <v>0</v>
      </c>
      <c r="H239" s="164"/>
      <c r="I239" s="116" t="s">
        <v>515</v>
      </c>
      <c r="J239" s="116" t="str">
        <f>VLOOKUP(I239,Presupuesto!$B$11:$C$565,2,0)</f>
        <v>AGUINALDO Y DECIMO CUARTO MES</v>
      </c>
      <c r="K239" s="98" t="str">
        <f t="shared" si="7"/>
        <v>Posgrado</v>
      </c>
      <c r="L239" s="98" t="s">
        <v>394</v>
      </c>
    </row>
    <row r="240" spans="3:12" ht="15.75" thickBot="1" x14ac:dyDescent="0.3">
      <c r="C240" s="172" t="s">
        <v>59</v>
      </c>
      <c r="D240" s="163"/>
      <c r="E240" s="154">
        <v>0</v>
      </c>
      <c r="F240" s="117">
        <f>IF(E238&lt;6,"",((E238-6)/12)*(G238/E238))</f>
        <v>0</v>
      </c>
      <c r="G240" s="97">
        <f>F240</f>
        <v>0</v>
      </c>
      <c r="H240" s="164"/>
      <c r="I240" s="101" t="s">
        <v>518</v>
      </c>
      <c r="J240" s="101" t="str">
        <f>VLOOKUP(I240,Presupuesto!$B$11:$C$565,2,0)</f>
        <v>DECIMOCUARTO MES</v>
      </c>
      <c r="K240" s="98" t="str">
        <f t="shared" si="7"/>
        <v>Posgrado</v>
      </c>
      <c r="L240" s="98" t="s">
        <v>394</v>
      </c>
    </row>
    <row r="241" spans="3:12" ht="15.75" thickBot="1" x14ac:dyDescent="0.3">
      <c r="C241" s="140" t="s">
        <v>83</v>
      </c>
      <c r="D241" s="199"/>
      <c r="E241" s="152">
        <v>12</v>
      </c>
      <c r="F241" s="139">
        <v>30000</v>
      </c>
      <c r="G241" s="113">
        <f>D241*E241*F241</f>
        <v>0</v>
      </c>
      <c r="H241" s="166"/>
      <c r="I241" s="114" t="s">
        <v>563</v>
      </c>
      <c r="J241" s="114" t="str">
        <f>VLOOKUP(I241,Presupuesto!$B$11:$C$565,2,0)</f>
        <v>CONTRATOS ESPECIALES</v>
      </c>
      <c r="K241" s="98" t="str">
        <f t="shared" si="7"/>
        <v>Posgrado</v>
      </c>
      <c r="L241" s="98" t="s">
        <v>394</v>
      </c>
    </row>
    <row r="242" spans="3:12" x14ac:dyDescent="0.25">
      <c r="C242" s="171" t="s">
        <v>58</v>
      </c>
      <c r="D242" s="163"/>
      <c r="E242" s="154">
        <v>0</v>
      </c>
      <c r="F242" s="117">
        <f>IF(E241=0,"",(G241/E241)/12*E241)</f>
        <v>0</v>
      </c>
      <c r="G242" s="97">
        <f>F242</f>
        <v>0</v>
      </c>
      <c r="H242" s="164"/>
      <c r="I242" s="101" t="s">
        <v>563</v>
      </c>
      <c r="J242" s="101" t="str">
        <f>VLOOKUP(I242,Presupuesto!$B$11:$C$565,2,0)</f>
        <v>CONTRATOS ESPECIALES</v>
      </c>
      <c r="K242" s="98" t="str">
        <f t="shared" si="7"/>
        <v>Posgrado</v>
      </c>
      <c r="L242" s="98" t="s">
        <v>393</v>
      </c>
    </row>
    <row r="243" spans="3:12" ht="15.75" thickBot="1" x14ac:dyDescent="0.3">
      <c r="C243" s="172" t="s">
        <v>59</v>
      </c>
      <c r="D243" s="163"/>
      <c r="E243" s="154">
        <v>0</v>
      </c>
      <c r="F243" s="100">
        <f>IF(E241&lt;6,"",((E241-6)/12)*(G241/E241))</f>
        <v>0</v>
      </c>
      <c r="G243" s="97">
        <f>F243</f>
        <v>0</v>
      </c>
      <c r="H243" s="164"/>
      <c r="I243" s="101" t="s">
        <v>563</v>
      </c>
      <c r="J243" s="101" t="str">
        <f>VLOOKUP(I243,Presupuesto!$B$11:$C$565,2,0)</f>
        <v>CONTRATOS ESPECIALES</v>
      </c>
      <c r="K243" s="98" t="str">
        <f t="shared" si="7"/>
        <v>Posgrado</v>
      </c>
      <c r="L243" s="98" t="s">
        <v>398</v>
      </c>
    </row>
    <row r="244" spans="3:12" ht="15.75" thickBot="1" x14ac:dyDescent="0.3">
      <c r="C244" s="140" t="s">
        <v>60</v>
      </c>
      <c r="D244" s="199">
        <v>1</v>
      </c>
      <c r="E244" s="152">
        <v>3</v>
      </c>
      <c r="F244" s="118">
        <v>217567.51</v>
      </c>
      <c r="G244" s="113">
        <f>D244*E244*F244</f>
        <v>652702.53</v>
      </c>
      <c r="H244" s="166" t="s">
        <v>1698</v>
      </c>
      <c r="I244" s="114" t="s">
        <v>704</v>
      </c>
      <c r="J244" s="114" t="str">
        <f>VLOOKUP(I244,Presupuesto!$B$11:$C$565,2,0)</f>
        <v>OTROS SERVICIOS TECNICOS Y PROFESIONALES</v>
      </c>
      <c r="K244" s="98" t="str">
        <f t="shared" si="7"/>
        <v>Posgrado</v>
      </c>
      <c r="L244" s="98" t="s">
        <v>393</v>
      </c>
    </row>
    <row r="245" spans="3:12" x14ac:dyDescent="0.25">
      <c r="C245" s="171" t="s">
        <v>58</v>
      </c>
      <c r="D245" s="163"/>
      <c r="E245" s="154">
        <v>0</v>
      </c>
      <c r="F245" s="100">
        <v>0</v>
      </c>
      <c r="G245" s="97">
        <f>F245</f>
        <v>0</v>
      </c>
      <c r="H245" s="164"/>
      <c r="I245" s="101" t="s">
        <v>704</v>
      </c>
      <c r="J245" s="101" t="str">
        <f>VLOOKUP(I245,Presupuesto!$B$11:$C$565,2,0)</f>
        <v>OTROS SERVICIOS TECNICOS Y PROFESIONALES</v>
      </c>
      <c r="K245" s="98" t="str">
        <f t="shared" si="7"/>
        <v>Posgrado</v>
      </c>
      <c r="L245" s="98" t="s">
        <v>393</v>
      </c>
    </row>
    <row r="246" spans="3:12" ht="15.75" thickBot="1" x14ac:dyDescent="0.3">
      <c r="C246" s="172" t="s">
        <v>59</v>
      </c>
      <c r="D246" s="163"/>
      <c r="E246" s="154">
        <v>0</v>
      </c>
      <c r="F246" s="100">
        <v>0</v>
      </c>
      <c r="G246" s="97">
        <f>F246</f>
        <v>0</v>
      </c>
      <c r="H246" s="164"/>
      <c r="I246" s="101" t="s">
        <v>704</v>
      </c>
      <c r="J246" s="101" t="str">
        <f>VLOOKUP(I246,Presupuesto!$B$11:$C$565,2,0)</f>
        <v>OTROS SERVICIOS TECNICOS Y PROFESIONALES</v>
      </c>
      <c r="K246" s="98" t="str">
        <f t="shared" si="7"/>
        <v>Posgrado</v>
      </c>
      <c r="L246" s="98" t="s">
        <v>393</v>
      </c>
    </row>
    <row r="247" spans="3:12" ht="15.75" thickBot="1" x14ac:dyDescent="0.3">
      <c r="C247" s="140" t="s">
        <v>61</v>
      </c>
      <c r="D247" s="199"/>
      <c r="E247" s="152">
        <v>12</v>
      </c>
      <c r="F247" s="118">
        <v>30000</v>
      </c>
      <c r="G247" s="113">
        <f>D247*E247*F247</f>
        <v>0</v>
      </c>
      <c r="H247" s="166"/>
      <c r="I247" s="114" t="s">
        <v>495</v>
      </c>
      <c r="J247" s="114" t="str">
        <f>VLOOKUP(I247,Presupuesto!$B$11:$C$565,2,0)</f>
        <v>SUELDOS Y SALARIOS PERMANENTES</v>
      </c>
      <c r="K247" s="98" t="str">
        <f t="shared" si="7"/>
        <v>Posgrado</v>
      </c>
      <c r="L247" s="98" t="s">
        <v>393</v>
      </c>
    </row>
    <row r="248" spans="3:12" x14ac:dyDescent="0.25">
      <c r="C248" s="171" t="s">
        <v>58</v>
      </c>
      <c r="D248" s="169"/>
      <c r="E248" s="131">
        <v>0</v>
      </c>
      <c r="F248" s="119">
        <f>IF(E247=0,"",(G247/E247)/12*E247)</f>
        <v>0</v>
      </c>
      <c r="G248" s="120">
        <f>F248</f>
        <v>0</v>
      </c>
      <c r="H248" s="164"/>
      <c r="I248" s="101" t="s">
        <v>515</v>
      </c>
      <c r="J248" s="101" t="str">
        <f>VLOOKUP(I248,Presupuesto!$B$11:$C$565,2,0)</f>
        <v>AGUINALDO Y DECIMO CUARTO MES</v>
      </c>
      <c r="K248" s="98" t="str">
        <f t="shared" si="7"/>
        <v>Posgrado</v>
      </c>
      <c r="L248" s="98" t="s">
        <v>393</v>
      </c>
    </row>
    <row r="249" spans="3:12" ht="15.75" thickBot="1" x14ac:dyDescent="0.3">
      <c r="C249" s="173" t="s">
        <v>59</v>
      </c>
      <c r="D249" s="162"/>
      <c r="E249" s="132">
        <v>0</v>
      </c>
      <c r="F249" s="105">
        <f>IF(E247&lt;6,"",((E247-6)/12)*(G247/E247))</f>
        <v>0</v>
      </c>
      <c r="G249" s="105">
        <f>F249</f>
        <v>0</v>
      </c>
      <c r="H249" s="162"/>
      <c r="I249" s="106" t="s">
        <v>518</v>
      </c>
      <c r="J249" s="124" t="str">
        <f>VLOOKUP(I249,Presupuesto!$B$11:$C$565,2,0)</f>
        <v>DECIMOCUARTO MES</v>
      </c>
      <c r="K249" s="106" t="str">
        <f t="shared" si="7"/>
        <v>Posgrado</v>
      </c>
      <c r="L249" s="124" t="s">
        <v>393</v>
      </c>
    </row>
    <row r="251" spans="3:12" ht="15.75" thickBot="1" x14ac:dyDescent="0.3">
      <c r="K251" s="153"/>
    </row>
    <row r="252" spans="3:12" ht="15.75" thickBot="1" x14ac:dyDescent="0.3">
      <c r="C252" s="69" t="s">
        <v>43</v>
      </c>
      <c r="D252" s="30">
        <f>SUM(G259:G309)</f>
        <v>747999.99</v>
      </c>
      <c r="E252" s="93"/>
      <c r="F252" s="93"/>
      <c r="G252" s="93"/>
      <c r="H252" s="76"/>
      <c r="I252" s="76"/>
      <c r="J252" s="76"/>
      <c r="K252" s="153"/>
    </row>
    <row r="253" spans="3:12" x14ac:dyDescent="0.25">
      <c r="D253" s="31"/>
      <c r="E253" s="93"/>
      <c r="F253" s="93"/>
      <c r="G253" s="93"/>
      <c r="H253" s="76"/>
      <c r="I253" s="76"/>
      <c r="J253" s="76"/>
      <c r="K253" s="153"/>
    </row>
    <row r="254" spans="3:12" x14ac:dyDescent="0.25">
      <c r="D254" s="31"/>
      <c r="E254" s="93"/>
      <c r="F254" s="93"/>
      <c r="G254" s="93"/>
      <c r="H254" s="76"/>
      <c r="I254" s="76"/>
      <c r="J254" s="76"/>
      <c r="K254" s="153"/>
    </row>
    <row r="255" spans="3:12" ht="15.75" x14ac:dyDescent="0.25">
      <c r="C255" s="202" t="s">
        <v>391</v>
      </c>
      <c r="D255" s="365" t="s">
        <v>1763</v>
      </c>
      <c r="E255" s="93"/>
      <c r="F255" s="93"/>
      <c r="G255" s="93"/>
      <c r="H255" s="76"/>
      <c r="I255" s="76"/>
      <c r="J255" s="76"/>
      <c r="K255" s="153"/>
    </row>
    <row r="256" spans="3:12" ht="18.75" x14ac:dyDescent="0.25">
      <c r="C256" s="210" t="str">
        <f>IFERROR(VLOOKUP(D255,'1. Desarrollo e Innov. Curricu.'!$F:$G,2,FALSE),IFERROR(VLOOKUP(D255,'2. Investigación Científica'!$F:$G,2,FALSE),IFERROR(VLOOKUP(D255,'3. Vinculación Univ. Sociedad'!$F:$G,2,FALSE),IFERROR(VLOOKUP(D255,'4. Docencia y Profesorado Univ.'!$F:$G,2,FALSE),IFERROR(VLOOKUP(D255,'5. Estudiantes y Graduados'!$F:$G,2,FALSE),IFERROR(VLOOKUP(D255,'11. Gestion Administrativa'!$F:$G,2,FALSE),IFERROR(VLOOKUP(D255,'13. Gestión Académica'!$F:$G,2,FALSE),IFERROR(VLOOKUP(D255,'9. Asegura. de la Calid. y M'!$F:$G,2,FALSE),IFERROR(VLOOKUP(D255,'6. Gestión del Conocimiento'!$F:$G,2,FALSE),IFERROR(VLOOKUP(D255,'15. Gobernabilidad y Proceso...'!$F:$G,2,FALSE),IFERROR(VLOOKUP(D255,'12. Gestión del Talento Humano'!$F:$G,2,FALSE),IFERROR(VLOOKUP(D255,'14. Internacional... de la E.S.'!$F:$G,2,FALSE),IFERROR(VLOOKUP(D255,'10. Posgrado'!$F:$G,2,FALSE),IFERROR(VLOOKUP(D255,'17. Gestión TIC'!$F:$G,2,FALSE),IFERROR(VLOOKUP(D255,'16. Desa. del Sistema Educ.Sup.'!$F:$G,2,FALSE),IFERROR(VLOOKUP(D255,'8. Cultura de Inno. Insti...'!$F:$G,2,FALSE),VLOOKUP(D255,'7. Lo Esencial de la Reforma U.'!$F:$G,2,0)))))))))))))))))</f>
        <v>1 Aplicación de la encuesta  la percepcion y victimización de la ciudadania sobre violencia e inseguridad en Honduras</v>
      </c>
      <c r="D256" s="31"/>
      <c r="E256" s="93"/>
      <c r="F256" s="93"/>
      <c r="G256" s="93"/>
      <c r="H256" s="76"/>
      <c r="I256" s="76"/>
      <c r="J256" s="76"/>
      <c r="K256" s="153"/>
    </row>
    <row r="257" spans="3:12" ht="15.75" thickBot="1" x14ac:dyDescent="0.3">
      <c r="C257" s="177"/>
      <c r="D257" s="31"/>
      <c r="E257" s="93"/>
      <c r="F257" s="93"/>
      <c r="G257" s="93"/>
      <c r="H257" s="76"/>
      <c r="I257" s="76"/>
      <c r="J257" s="76"/>
      <c r="K257" s="153"/>
    </row>
    <row r="258" spans="3:12" ht="30.75" thickBot="1" x14ac:dyDescent="0.3">
      <c r="C258" s="134" t="s">
        <v>44</v>
      </c>
      <c r="D258" s="138" t="s">
        <v>55</v>
      </c>
      <c r="E258" s="170" t="s">
        <v>56</v>
      </c>
      <c r="F258" s="138" t="s">
        <v>57</v>
      </c>
      <c r="G258" s="135" t="s">
        <v>27</v>
      </c>
      <c r="H258" s="133" t="s">
        <v>130</v>
      </c>
      <c r="I258" s="136" t="s">
        <v>46</v>
      </c>
      <c r="J258" s="136" t="s">
        <v>131</v>
      </c>
      <c r="K258" s="136" t="s">
        <v>409</v>
      </c>
      <c r="L258" s="136" t="s">
        <v>410</v>
      </c>
    </row>
    <row r="259" spans="3:12" ht="15.75" thickBot="1" x14ac:dyDescent="0.3">
      <c r="C259" s="137" t="s">
        <v>481</v>
      </c>
      <c r="D259" s="199"/>
      <c r="E259" s="152">
        <v>12</v>
      </c>
      <c r="F259" s="301">
        <f>HLOOKUP($C259,$BZ$2:$CM$3,2,0)</f>
        <v>43674.39</v>
      </c>
      <c r="G259" s="113">
        <f>D259*E259*F259</f>
        <v>0</v>
      </c>
      <c r="H259" s="166"/>
      <c r="I259" s="114" t="s">
        <v>495</v>
      </c>
      <c r="J259" s="114" t="str">
        <f>VLOOKUP(I259,Presupuesto!$B$11:$C$565,2,0)</f>
        <v>SUELDOS Y SALARIOS PERMANENTES</v>
      </c>
      <c r="K259" s="218" t="s">
        <v>1453</v>
      </c>
      <c r="L259" s="98" t="s">
        <v>393</v>
      </c>
    </row>
    <row r="260" spans="3:12" x14ac:dyDescent="0.25">
      <c r="C260" s="171" t="s">
        <v>58</v>
      </c>
      <c r="D260" s="163"/>
      <c r="E260" s="154">
        <v>0</v>
      </c>
      <c r="F260" s="100">
        <f>IF(E259=0,"",(G259/E259)/12*E259)</f>
        <v>0</v>
      </c>
      <c r="G260" s="97">
        <f>F260</f>
        <v>0</v>
      </c>
      <c r="H260" s="164"/>
      <c r="I260" s="116" t="s">
        <v>515</v>
      </c>
      <c r="J260" s="116" t="str">
        <f>VLOOKUP(I260,Presupuesto!$B$11:$C$565,2,0)</f>
        <v>AGUINALDO Y DECIMO CUARTO MES</v>
      </c>
      <c r="K260" s="98" t="str">
        <f t="shared" ref="K260:K291" si="8">$K$259</f>
        <v>Posgrado</v>
      </c>
      <c r="L260" s="98" t="s">
        <v>411</v>
      </c>
    </row>
    <row r="261" spans="3:12" ht="15.75" thickBot="1" x14ac:dyDescent="0.3">
      <c r="C261" s="172" t="s">
        <v>59</v>
      </c>
      <c r="D261" s="163"/>
      <c r="E261" s="154">
        <v>0</v>
      </c>
      <c r="F261" s="117">
        <f>IF(E259&lt;6,"",((E259-6)/12)*(G259/E259))</f>
        <v>0</v>
      </c>
      <c r="G261" s="97">
        <f>F261</f>
        <v>0</v>
      </c>
      <c r="H261" s="164"/>
      <c r="I261" s="101" t="s">
        <v>518</v>
      </c>
      <c r="J261" s="101" t="str">
        <f>VLOOKUP(I261,Presupuesto!$B$11:$C$565,2,0)</f>
        <v>DECIMOCUARTO MES</v>
      </c>
      <c r="K261" s="98" t="str">
        <f t="shared" si="8"/>
        <v>Posgrado</v>
      </c>
      <c r="L261" s="98" t="s">
        <v>394</v>
      </c>
    </row>
    <row r="262" spans="3:12" ht="15.75" thickBot="1" x14ac:dyDescent="0.3">
      <c r="C262" s="137" t="s">
        <v>482</v>
      </c>
      <c r="D262" s="199"/>
      <c r="E262" s="152">
        <v>12</v>
      </c>
      <c r="F262" s="301">
        <f>HLOOKUP($C262,$BZ$2:$CM$3,2,0)</f>
        <v>39703.99</v>
      </c>
      <c r="G262" s="113">
        <f>D262*E262*F262</f>
        <v>0</v>
      </c>
      <c r="H262" s="166"/>
      <c r="I262" s="114" t="s">
        <v>495</v>
      </c>
      <c r="J262" s="114" t="str">
        <f>VLOOKUP(I262,Presupuesto!$B$11:$C$565,2,0)</f>
        <v>SUELDOS Y SALARIOS PERMANENTES</v>
      </c>
      <c r="K262" s="98" t="str">
        <f t="shared" si="8"/>
        <v>Posgrado</v>
      </c>
      <c r="L262" s="98" t="s">
        <v>394</v>
      </c>
    </row>
    <row r="263" spans="3:12" x14ac:dyDescent="0.25">
      <c r="C263" s="171" t="s">
        <v>58</v>
      </c>
      <c r="D263" s="163"/>
      <c r="E263" s="154">
        <v>0</v>
      </c>
      <c r="F263" s="100">
        <f>IF(E262=0,"",(G262/E262)/12*E262)</f>
        <v>0</v>
      </c>
      <c r="G263" s="97">
        <f>F263</f>
        <v>0</v>
      </c>
      <c r="H263" s="164"/>
      <c r="I263" s="116" t="s">
        <v>515</v>
      </c>
      <c r="J263" s="116" t="str">
        <f>VLOOKUP(I263,Presupuesto!$B$11:$C$565,2,0)</f>
        <v>AGUINALDO Y DECIMO CUARTO MES</v>
      </c>
      <c r="K263" s="98" t="str">
        <f t="shared" si="8"/>
        <v>Posgrado</v>
      </c>
      <c r="L263" s="98" t="s">
        <v>394</v>
      </c>
    </row>
    <row r="264" spans="3:12" ht="15.75" thickBot="1" x14ac:dyDescent="0.3">
      <c r="C264" s="172" t="s">
        <v>59</v>
      </c>
      <c r="D264" s="163"/>
      <c r="E264" s="154">
        <v>0</v>
      </c>
      <c r="F264" s="117">
        <f>IF(E262&lt;6,"",((E262-6)/12)*(G262/E262))</f>
        <v>0</v>
      </c>
      <c r="G264" s="97">
        <f>F264</f>
        <v>0</v>
      </c>
      <c r="H264" s="164"/>
      <c r="I264" s="101" t="s">
        <v>518</v>
      </c>
      <c r="J264" s="101" t="str">
        <f>VLOOKUP(I264,Presupuesto!$B$11:$C$565,2,0)</f>
        <v>DECIMOCUARTO MES</v>
      </c>
      <c r="K264" s="98" t="str">
        <f t="shared" si="8"/>
        <v>Posgrado</v>
      </c>
      <c r="L264" s="98" t="s">
        <v>394</v>
      </c>
    </row>
    <row r="265" spans="3:12" ht="15.75" thickBot="1" x14ac:dyDescent="0.3">
      <c r="C265" s="137" t="s">
        <v>483</v>
      </c>
      <c r="D265" s="199"/>
      <c r="E265" s="152">
        <v>12</v>
      </c>
      <c r="F265" s="301">
        <f>HLOOKUP($C265,$BZ$2:$CM$3,2,0)</f>
        <v>35733.589999999997</v>
      </c>
      <c r="G265" s="113">
        <f>D265*E265*F265</f>
        <v>0</v>
      </c>
      <c r="H265" s="166"/>
      <c r="I265" s="114" t="s">
        <v>495</v>
      </c>
      <c r="J265" s="114" t="str">
        <f>VLOOKUP(I265,Presupuesto!$B$11:$C$565,2,0)</f>
        <v>SUELDOS Y SALARIOS PERMANENTES</v>
      </c>
      <c r="K265" s="98" t="str">
        <f t="shared" si="8"/>
        <v>Posgrado</v>
      </c>
      <c r="L265" s="98" t="s">
        <v>394</v>
      </c>
    </row>
    <row r="266" spans="3:12" x14ac:dyDescent="0.25">
      <c r="C266" s="171" t="s">
        <v>58</v>
      </c>
      <c r="D266" s="163"/>
      <c r="E266" s="154">
        <v>0</v>
      </c>
      <c r="F266" s="100">
        <f>IF(E265=0,"",(G265/E265)/12*E265)</f>
        <v>0</v>
      </c>
      <c r="G266" s="97">
        <f>F266</f>
        <v>0</v>
      </c>
      <c r="H266" s="164"/>
      <c r="I266" s="116" t="s">
        <v>515</v>
      </c>
      <c r="J266" s="116" t="str">
        <f>VLOOKUP(I266,Presupuesto!$B$11:$C$565,2,0)</f>
        <v>AGUINALDO Y DECIMO CUARTO MES</v>
      </c>
      <c r="K266" s="98" t="str">
        <f t="shared" si="8"/>
        <v>Posgrado</v>
      </c>
      <c r="L266" s="98" t="s">
        <v>394</v>
      </c>
    </row>
    <row r="267" spans="3:12" ht="15.75" thickBot="1" x14ac:dyDescent="0.3">
      <c r="C267" s="172" t="s">
        <v>59</v>
      </c>
      <c r="D267" s="163"/>
      <c r="E267" s="154">
        <v>0</v>
      </c>
      <c r="F267" s="117">
        <f>IF(E265&lt;6,"",((E265-6)/12)*(G265/E265))</f>
        <v>0</v>
      </c>
      <c r="G267" s="97">
        <f>F267</f>
        <v>0</v>
      </c>
      <c r="H267" s="164"/>
      <c r="I267" s="101" t="s">
        <v>518</v>
      </c>
      <c r="J267" s="101" t="str">
        <f>VLOOKUP(I267,Presupuesto!$B$11:$C$565,2,0)</f>
        <v>DECIMOCUARTO MES</v>
      </c>
      <c r="K267" s="98" t="str">
        <f t="shared" si="8"/>
        <v>Posgrado</v>
      </c>
      <c r="L267" s="98" t="s">
        <v>394</v>
      </c>
    </row>
    <row r="268" spans="3:12" ht="15.75" thickBot="1" x14ac:dyDescent="0.3">
      <c r="C268" s="137" t="s">
        <v>484</v>
      </c>
      <c r="D268" s="199"/>
      <c r="E268" s="152">
        <v>12</v>
      </c>
      <c r="F268" s="301">
        <f>HLOOKUP($C268,$BZ$2:$CM$3,2,0)</f>
        <v>31763.19</v>
      </c>
      <c r="G268" s="113">
        <f>D268*E268*F268</f>
        <v>0</v>
      </c>
      <c r="H268" s="166"/>
      <c r="I268" s="114" t="s">
        <v>495</v>
      </c>
      <c r="J268" s="114" t="str">
        <f>VLOOKUP(I268,Presupuesto!$B$11:$C$565,2,0)</f>
        <v>SUELDOS Y SALARIOS PERMANENTES</v>
      </c>
      <c r="K268" s="98" t="str">
        <f t="shared" si="8"/>
        <v>Posgrado</v>
      </c>
      <c r="L268" s="98" t="s">
        <v>394</v>
      </c>
    </row>
    <row r="269" spans="3:12" x14ac:dyDescent="0.25">
      <c r="C269" s="171" t="s">
        <v>58</v>
      </c>
      <c r="D269" s="163"/>
      <c r="E269" s="154">
        <v>0</v>
      </c>
      <c r="F269" s="100">
        <f>IF(E268=0,"",(G268/E268)/12*E268)</f>
        <v>0</v>
      </c>
      <c r="G269" s="97">
        <f>F269</f>
        <v>0</v>
      </c>
      <c r="H269" s="164"/>
      <c r="I269" s="116" t="s">
        <v>515</v>
      </c>
      <c r="J269" s="116" t="str">
        <f>VLOOKUP(I269,Presupuesto!$B$11:$C$565,2,0)</f>
        <v>AGUINALDO Y DECIMO CUARTO MES</v>
      </c>
      <c r="K269" s="98" t="str">
        <f t="shared" si="8"/>
        <v>Posgrado</v>
      </c>
      <c r="L269" s="98" t="s">
        <v>394</v>
      </c>
    </row>
    <row r="270" spans="3:12" ht="15.75" thickBot="1" x14ac:dyDescent="0.3">
      <c r="C270" s="172" t="s">
        <v>59</v>
      </c>
      <c r="D270" s="163"/>
      <c r="E270" s="154">
        <v>0</v>
      </c>
      <c r="F270" s="117">
        <f>IF(E268&lt;6,"",((E268-6)/12)*(G268/E268))</f>
        <v>0</v>
      </c>
      <c r="G270" s="97">
        <f>F270</f>
        <v>0</v>
      </c>
      <c r="H270" s="164"/>
      <c r="I270" s="101" t="s">
        <v>518</v>
      </c>
      <c r="J270" s="101" t="str">
        <f>VLOOKUP(I270,Presupuesto!$B$11:$C$565,2,0)</f>
        <v>DECIMOCUARTO MES</v>
      </c>
      <c r="K270" s="98" t="str">
        <f t="shared" si="8"/>
        <v>Posgrado</v>
      </c>
      <c r="L270" s="98" t="s">
        <v>394</v>
      </c>
    </row>
    <row r="271" spans="3:12" ht="15.75" thickBot="1" x14ac:dyDescent="0.3">
      <c r="C271" s="137" t="s">
        <v>485</v>
      </c>
      <c r="D271" s="199"/>
      <c r="E271" s="152">
        <v>12</v>
      </c>
      <c r="F271" s="301">
        <f>HLOOKUP($C271,$BZ$2:$CM$3,2,0)</f>
        <v>29777.99</v>
      </c>
      <c r="G271" s="113">
        <f>D271*E271*F271</f>
        <v>0</v>
      </c>
      <c r="H271" s="166"/>
      <c r="I271" s="114" t="s">
        <v>495</v>
      </c>
      <c r="J271" s="114" t="str">
        <f>VLOOKUP(I271,Presupuesto!$B$11:$C$565,2,0)</f>
        <v>SUELDOS Y SALARIOS PERMANENTES</v>
      </c>
      <c r="K271" s="98" t="str">
        <f t="shared" si="8"/>
        <v>Posgrado</v>
      </c>
      <c r="L271" s="98" t="s">
        <v>394</v>
      </c>
    </row>
    <row r="272" spans="3:12" x14ac:dyDescent="0.25">
      <c r="C272" s="171" t="s">
        <v>58</v>
      </c>
      <c r="D272" s="163"/>
      <c r="E272" s="154">
        <v>0</v>
      </c>
      <c r="F272" s="100">
        <f>IF(E271=0,"",(G271/E271)/12*E271)</f>
        <v>0</v>
      </c>
      <c r="G272" s="97">
        <f>F272</f>
        <v>0</v>
      </c>
      <c r="H272" s="164"/>
      <c r="I272" s="116" t="s">
        <v>515</v>
      </c>
      <c r="J272" s="116" t="str">
        <f>VLOOKUP(I272,Presupuesto!$B$11:$C$565,2,0)</f>
        <v>AGUINALDO Y DECIMO CUARTO MES</v>
      </c>
      <c r="K272" s="98" t="str">
        <f t="shared" si="8"/>
        <v>Posgrado</v>
      </c>
      <c r="L272" s="98" t="s">
        <v>394</v>
      </c>
    </row>
    <row r="273" spans="3:12" ht="15.75" thickBot="1" x14ac:dyDescent="0.3">
      <c r="C273" s="172" t="s">
        <v>59</v>
      </c>
      <c r="D273" s="163"/>
      <c r="E273" s="154">
        <v>0</v>
      </c>
      <c r="F273" s="117">
        <f>IF(E271&lt;6,"",((E271-6)/12)*(G271/E271))</f>
        <v>0</v>
      </c>
      <c r="G273" s="97">
        <f>F273</f>
        <v>0</v>
      </c>
      <c r="H273" s="164"/>
      <c r="I273" s="101" t="s">
        <v>518</v>
      </c>
      <c r="J273" s="101" t="str">
        <f>VLOOKUP(I273,Presupuesto!$B$11:$C$565,2,0)</f>
        <v>DECIMOCUARTO MES</v>
      </c>
      <c r="K273" s="98" t="str">
        <f t="shared" si="8"/>
        <v>Posgrado</v>
      </c>
      <c r="L273" s="98" t="s">
        <v>394</v>
      </c>
    </row>
    <row r="274" spans="3:12" ht="15.75" thickBot="1" x14ac:dyDescent="0.3">
      <c r="C274" s="137" t="s">
        <v>486</v>
      </c>
      <c r="D274" s="199"/>
      <c r="E274" s="152">
        <v>12</v>
      </c>
      <c r="F274" s="301">
        <f>HLOOKUP($C274,$BZ$2:$CM$3,2,0)</f>
        <v>27792.79</v>
      </c>
      <c r="G274" s="113">
        <f>D274*E274*F274</f>
        <v>0</v>
      </c>
      <c r="H274" s="166"/>
      <c r="I274" s="114" t="s">
        <v>495</v>
      </c>
      <c r="J274" s="114" t="str">
        <f>VLOOKUP(I274,Presupuesto!$B$11:$C$565,2,0)</f>
        <v>SUELDOS Y SALARIOS PERMANENTES</v>
      </c>
      <c r="K274" s="98" t="str">
        <f t="shared" si="8"/>
        <v>Posgrado</v>
      </c>
      <c r="L274" s="98" t="s">
        <v>394</v>
      </c>
    </row>
    <row r="275" spans="3:12" x14ac:dyDescent="0.25">
      <c r="C275" s="171" t="s">
        <v>58</v>
      </c>
      <c r="D275" s="163"/>
      <c r="E275" s="154">
        <v>0</v>
      </c>
      <c r="F275" s="100">
        <f>IF(E274=0,"",(G274/E274)/12*E274)</f>
        <v>0</v>
      </c>
      <c r="G275" s="97">
        <f>F275</f>
        <v>0</v>
      </c>
      <c r="H275" s="164"/>
      <c r="I275" s="116" t="s">
        <v>515</v>
      </c>
      <c r="J275" s="116" t="str">
        <f>VLOOKUP(I275,Presupuesto!$B$11:$C$565,2,0)</f>
        <v>AGUINALDO Y DECIMO CUARTO MES</v>
      </c>
      <c r="K275" s="98" t="str">
        <f t="shared" si="8"/>
        <v>Posgrado</v>
      </c>
      <c r="L275" s="98" t="s">
        <v>394</v>
      </c>
    </row>
    <row r="276" spans="3:12" ht="15.75" thickBot="1" x14ac:dyDescent="0.3">
      <c r="C276" s="172" t="s">
        <v>59</v>
      </c>
      <c r="D276" s="163"/>
      <c r="E276" s="154">
        <v>0</v>
      </c>
      <c r="F276" s="117">
        <f>IF(E274&lt;6,"",((E274-6)/12)*(G274/E274))</f>
        <v>0</v>
      </c>
      <c r="G276" s="97">
        <f>F276</f>
        <v>0</v>
      </c>
      <c r="H276" s="164"/>
      <c r="I276" s="101" t="s">
        <v>518</v>
      </c>
      <c r="J276" s="101" t="str">
        <f>VLOOKUP(I276,Presupuesto!$B$11:$C$565,2,0)</f>
        <v>DECIMOCUARTO MES</v>
      </c>
      <c r="K276" s="98" t="str">
        <f t="shared" si="8"/>
        <v>Posgrado</v>
      </c>
      <c r="L276" s="98" t="s">
        <v>394</v>
      </c>
    </row>
    <row r="277" spans="3:12" ht="15.75" thickBot="1" x14ac:dyDescent="0.3">
      <c r="C277" s="137" t="s">
        <v>487</v>
      </c>
      <c r="D277" s="199"/>
      <c r="E277" s="152">
        <v>12</v>
      </c>
      <c r="F277" s="301">
        <f>HLOOKUP($C277,$BZ$2:$CM$3,2,0)</f>
        <v>18859.39</v>
      </c>
      <c r="G277" s="113">
        <f>D277*E277*F277</f>
        <v>0</v>
      </c>
      <c r="H277" s="166"/>
      <c r="I277" s="114" t="s">
        <v>495</v>
      </c>
      <c r="J277" s="114" t="str">
        <f>VLOOKUP(I277,Presupuesto!$B$11:$C$565,2,0)</f>
        <v>SUELDOS Y SALARIOS PERMANENTES</v>
      </c>
      <c r="K277" s="98" t="str">
        <f t="shared" si="8"/>
        <v>Posgrado</v>
      </c>
      <c r="L277" s="98" t="s">
        <v>394</v>
      </c>
    </row>
    <row r="278" spans="3:12" x14ac:dyDescent="0.25">
      <c r="C278" s="171" t="s">
        <v>58</v>
      </c>
      <c r="D278" s="163"/>
      <c r="E278" s="154">
        <v>0</v>
      </c>
      <c r="F278" s="100">
        <f>IF(E277=0,"",(G277/E277)/12*E277)</f>
        <v>0</v>
      </c>
      <c r="G278" s="97">
        <f>F278</f>
        <v>0</v>
      </c>
      <c r="H278" s="164"/>
      <c r="I278" s="116" t="s">
        <v>515</v>
      </c>
      <c r="J278" s="116" t="str">
        <f>VLOOKUP(I278,Presupuesto!$B$11:$C$565,2,0)</f>
        <v>AGUINALDO Y DECIMO CUARTO MES</v>
      </c>
      <c r="K278" s="98" t="str">
        <f t="shared" si="8"/>
        <v>Posgrado</v>
      </c>
      <c r="L278" s="98" t="s">
        <v>394</v>
      </c>
    </row>
    <row r="279" spans="3:12" ht="15.75" thickBot="1" x14ac:dyDescent="0.3">
      <c r="C279" s="172" t="s">
        <v>59</v>
      </c>
      <c r="D279" s="163"/>
      <c r="E279" s="154">
        <v>0</v>
      </c>
      <c r="F279" s="117">
        <f>IF(E277&lt;6,"",((E277-6)/12)*(G277/E277))</f>
        <v>0</v>
      </c>
      <c r="G279" s="97">
        <f>F279</f>
        <v>0</v>
      </c>
      <c r="H279" s="164"/>
      <c r="I279" s="101" t="s">
        <v>518</v>
      </c>
      <c r="J279" s="101" t="str">
        <f>VLOOKUP(I279,Presupuesto!$B$11:$C$565,2,0)</f>
        <v>DECIMOCUARTO MES</v>
      </c>
      <c r="K279" s="98" t="str">
        <f t="shared" si="8"/>
        <v>Posgrado</v>
      </c>
      <c r="L279" s="98" t="s">
        <v>394</v>
      </c>
    </row>
    <row r="280" spans="3:12" ht="15.75" thickBot="1" x14ac:dyDescent="0.3">
      <c r="C280" s="137" t="s">
        <v>488</v>
      </c>
      <c r="D280" s="199"/>
      <c r="E280" s="152">
        <v>12</v>
      </c>
      <c r="F280" s="301">
        <f>HLOOKUP($C280,$BZ$2:$CM$3,2,0)</f>
        <v>17866.8</v>
      </c>
      <c r="G280" s="113">
        <f>D280*E280*F280</f>
        <v>0</v>
      </c>
      <c r="H280" s="166"/>
      <c r="I280" s="114" t="s">
        <v>495</v>
      </c>
      <c r="J280" s="114" t="str">
        <f>VLOOKUP(I280,Presupuesto!$B$11:$C$565,2,0)</f>
        <v>SUELDOS Y SALARIOS PERMANENTES</v>
      </c>
      <c r="K280" s="98" t="str">
        <f t="shared" si="8"/>
        <v>Posgrado</v>
      </c>
      <c r="L280" s="98" t="s">
        <v>394</v>
      </c>
    </row>
    <row r="281" spans="3:12" x14ac:dyDescent="0.25">
      <c r="C281" s="171" t="s">
        <v>58</v>
      </c>
      <c r="D281" s="163"/>
      <c r="E281" s="154">
        <v>0</v>
      </c>
      <c r="F281" s="100">
        <f>IF(E280=0,"",(G280/E280)/12*E280)</f>
        <v>0</v>
      </c>
      <c r="G281" s="97">
        <f>F281</f>
        <v>0</v>
      </c>
      <c r="H281" s="164"/>
      <c r="I281" s="116" t="s">
        <v>515</v>
      </c>
      <c r="J281" s="116" t="str">
        <f>VLOOKUP(I281,Presupuesto!$B$11:$C$565,2,0)</f>
        <v>AGUINALDO Y DECIMO CUARTO MES</v>
      </c>
      <c r="K281" s="98" t="str">
        <f t="shared" si="8"/>
        <v>Posgrado</v>
      </c>
      <c r="L281" s="98" t="s">
        <v>394</v>
      </c>
    </row>
    <row r="282" spans="3:12" ht="15.75" thickBot="1" x14ac:dyDescent="0.3">
      <c r="C282" s="172" t="s">
        <v>59</v>
      </c>
      <c r="D282" s="163"/>
      <c r="E282" s="154">
        <v>0</v>
      </c>
      <c r="F282" s="117">
        <f>IF(E280&lt;6,"",((E280-6)/12)*(G280/E280))</f>
        <v>0</v>
      </c>
      <c r="G282" s="97">
        <f>F282</f>
        <v>0</v>
      </c>
      <c r="H282" s="164"/>
      <c r="I282" s="101" t="s">
        <v>518</v>
      </c>
      <c r="J282" s="101" t="str">
        <f>VLOOKUP(I282,Presupuesto!$B$11:$C$565,2,0)</f>
        <v>DECIMOCUARTO MES</v>
      </c>
      <c r="K282" s="98" t="str">
        <f t="shared" si="8"/>
        <v>Posgrado</v>
      </c>
      <c r="L282" s="98" t="s">
        <v>394</v>
      </c>
    </row>
    <row r="283" spans="3:12" ht="15.75" thickBot="1" x14ac:dyDescent="0.3">
      <c r="C283" s="137" t="s">
        <v>489</v>
      </c>
      <c r="D283" s="199"/>
      <c r="E283" s="152">
        <v>12</v>
      </c>
      <c r="F283" s="301">
        <f>HLOOKUP($C283,$BZ$2:$CM$3,2,0)</f>
        <v>13896.4</v>
      </c>
      <c r="G283" s="113">
        <f>D283*E283*F283</f>
        <v>0</v>
      </c>
      <c r="H283" s="166"/>
      <c r="I283" s="114" t="s">
        <v>495</v>
      </c>
      <c r="J283" s="114" t="str">
        <f>VLOOKUP(I283,Presupuesto!$B$11:$C$565,2,0)</f>
        <v>SUELDOS Y SALARIOS PERMANENTES</v>
      </c>
      <c r="K283" s="98" t="str">
        <f t="shared" si="8"/>
        <v>Posgrado</v>
      </c>
      <c r="L283" s="98" t="s">
        <v>394</v>
      </c>
    </row>
    <row r="284" spans="3:12" x14ac:dyDescent="0.25">
      <c r="C284" s="171" t="s">
        <v>58</v>
      </c>
      <c r="D284" s="163"/>
      <c r="E284" s="154">
        <v>0</v>
      </c>
      <c r="F284" s="100">
        <f>IF(E283=0,"",(G283/E283)/12*E283)</f>
        <v>0</v>
      </c>
      <c r="G284" s="97">
        <f>F284</f>
        <v>0</v>
      </c>
      <c r="H284" s="164"/>
      <c r="I284" s="116" t="s">
        <v>515</v>
      </c>
      <c r="J284" s="116" t="str">
        <f>VLOOKUP(I284,Presupuesto!$B$11:$C$565,2,0)</f>
        <v>AGUINALDO Y DECIMO CUARTO MES</v>
      </c>
      <c r="K284" s="98" t="str">
        <f t="shared" si="8"/>
        <v>Posgrado</v>
      </c>
      <c r="L284" s="98" t="s">
        <v>394</v>
      </c>
    </row>
    <row r="285" spans="3:12" ht="15.75" thickBot="1" x14ac:dyDescent="0.3">
      <c r="C285" s="172" t="s">
        <v>59</v>
      </c>
      <c r="D285" s="163"/>
      <c r="E285" s="154">
        <v>0</v>
      </c>
      <c r="F285" s="117">
        <f>IF(E283&lt;6,"",((E283-6)/12)*(G283/E283))</f>
        <v>0</v>
      </c>
      <c r="G285" s="97">
        <f>F285</f>
        <v>0</v>
      </c>
      <c r="H285" s="164"/>
      <c r="I285" s="101" t="s">
        <v>518</v>
      </c>
      <c r="J285" s="101" t="str">
        <f>VLOOKUP(I285,Presupuesto!$B$11:$C$565,2,0)</f>
        <v>DECIMOCUARTO MES</v>
      </c>
      <c r="K285" s="98" t="str">
        <f t="shared" si="8"/>
        <v>Posgrado</v>
      </c>
      <c r="L285" s="98" t="s">
        <v>394</v>
      </c>
    </row>
    <row r="286" spans="3:12" ht="15.75" thickBot="1" x14ac:dyDescent="0.3">
      <c r="C286" s="137" t="s">
        <v>490</v>
      </c>
      <c r="D286" s="199"/>
      <c r="E286" s="152">
        <v>12</v>
      </c>
      <c r="F286" s="301">
        <f>HLOOKUP($C286,$BZ$2:$CM$3,2,0)</f>
        <v>15004.09</v>
      </c>
      <c r="G286" s="113">
        <f>D286*E286*F286</f>
        <v>0</v>
      </c>
      <c r="H286" s="166"/>
      <c r="I286" s="114" t="s">
        <v>495</v>
      </c>
      <c r="J286" s="114" t="str">
        <f>VLOOKUP(I286,Presupuesto!$B$11:$C$565,2,0)</f>
        <v>SUELDOS Y SALARIOS PERMANENTES</v>
      </c>
      <c r="K286" s="98" t="str">
        <f t="shared" si="8"/>
        <v>Posgrado</v>
      </c>
      <c r="L286" s="98" t="s">
        <v>394</v>
      </c>
    </row>
    <row r="287" spans="3:12" x14ac:dyDescent="0.25">
      <c r="C287" s="171" t="s">
        <v>58</v>
      </c>
      <c r="D287" s="163"/>
      <c r="E287" s="154">
        <v>0</v>
      </c>
      <c r="F287" s="100">
        <f>IF(E286=0,"",(G286/E286)/12*E286)</f>
        <v>0</v>
      </c>
      <c r="G287" s="97">
        <f>F287</f>
        <v>0</v>
      </c>
      <c r="H287" s="164"/>
      <c r="I287" s="116" t="s">
        <v>515</v>
      </c>
      <c r="J287" s="116" t="str">
        <f>VLOOKUP(I287,Presupuesto!$B$11:$C$565,2,0)</f>
        <v>AGUINALDO Y DECIMO CUARTO MES</v>
      </c>
      <c r="K287" s="98" t="str">
        <f t="shared" si="8"/>
        <v>Posgrado</v>
      </c>
      <c r="L287" s="98" t="s">
        <v>394</v>
      </c>
    </row>
    <row r="288" spans="3:12" ht="15.75" thickBot="1" x14ac:dyDescent="0.3">
      <c r="C288" s="172" t="s">
        <v>59</v>
      </c>
      <c r="D288" s="163"/>
      <c r="E288" s="154">
        <v>0</v>
      </c>
      <c r="F288" s="117">
        <f>IF(E286&lt;6,"",((E286-6)/12)*(G286/E286))</f>
        <v>0</v>
      </c>
      <c r="G288" s="97">
        <f>F288</f>
        <v>0</v>
      </c>
      <c r="H288" s="164"/>
      <c r="I288" s="101" t="s">
        <v>518</v>
      </c>
      <c r="J288" s="101" t="str">
        <f>VLOOKUP(I288,Presupuesto!$B$11:$C$565,2,0)</f>
        <v>DECIMOCUARTO MES</v>
      </c>
      <c r="K288" s="98" t="str">
        <f t="shared" si="8"/>
        <v>Posgrado</v>
      </c>
      <c r="L288" s="98" t="s">
        <v>394</v>
      </c>
    </row>
    <row r="289" spans="3:12" ht="15.75" thickBot="1" x14ac:dyDescent="0.3">
      <c r="C289" s="137" t="s">
        <v>491</v>
      </c>
      <c r="D289" s="199"/>
      <c r="E289" s="152">
        <v>12</v>
      </c>
      <c r="F289" s="301">
        <f>HLOOKUP($C289,$BZ$2:$CM$3,2,0)</f>
        <v>13238.9</v>
      </c>
      <c r="G289" s="113">
        <f>D289*E289*F289</f>
        <v>0</v>
      </c>
      <c r="H289" s="166"/>
      <c r="I289" s="114" t="s">
        <v>495</v>
      </c>
      <c r="J289" s="114" t="str">
        <f>VLOOKUP(I289,Presupuesto!$B$11:$C$565,2,0)</f>
        <v>SUELDOS Y SALARIOS PERMANENTES</v>
      </c>
      <c r="K289" s="98" t="str">
        <f t="shared" si="8"/>
        <v>Posgrado</v>
      </c>
      <c r="L289" s="98" t="s">
        <v>394</v>
      </c>
    </row>
    <row r="290" spans="3:12" x14ac:dyDescent="0.25">
      <c r="C290" s="171" t="s">
        <v>58</v>
      </c>
      <c r="D290" s="163"/>
      <c r="E290" s="154">
        <v>0</v>
      </c>
      <c r="F290" s="100">
        <f>IF(E289=0,"",(G289/E289)/12*E289)</f>
        <v>0</v>
      </c>
      <c r="G290" s="97">
        <f>F290</f>
        <v>0</v>
      </c>
      <c r="H290" s="164"/>
      <c r="I290" s="116" t="s">
        <v>515</v>
      </c>
      <c r="J290" s="116" t="str">
        <f>VLOOKUP(I290,Presupuesto!$B$11:$C$565,2,0)</f>
        <v>AGUINALDO Y DECIMO CUARTO MES</v>
      </c>
      <c r="K290" s="98" t="str">
        <f t="shared" si="8"/>
        <v>Posgrado</v>
      </c>
      <c r="L290" s="98" t="s">
        <v>394</v>
      </c>
    </row>
    <row r="291" spans="3:12" ht="15.75" thickBot="1" x14ac:dyDescent="0.3">
      <c r="C291" s="172" t="s">
        <v>59</v>
      </c>
      <c r="D291" s="163"/>
      <c r="E291" s="154">
        <v>0</v>
      </c>
      <c r="F291" s="117">
        <f>IF(E289&lt;6,"",((E289-6)/12)*(G289/E289))</f>
        <v>0</v>
      </c>
      <c r="G291" s="97">
        <f>F291</f>
        <v>0</v>
      </c>
      <c r="H291" s="164"/>
      <c r="I291" s="101" t="s">
        <v>518</v>
      </c>
      <c r="J291" s="101" t="str">
        <f>VLOOKUP(I291,Presupuesto!$B$11:$C$565,2,0)</f>
        <v>DECIMOCUARTO MES</v>
      </c>
      <c r="K291" s="98" t="str">
        <f t="shared" si="8"/>
        <v>Posgrado</v>
      </c>
      <c r="L291" s="98" t="s">
        <v>394</v>
      </c>
    </row>
    <row r="292" spans="3:12" ht="15.75" thickBot="1" x14ac:dyDescent="0.3">
      <c r="C292" s="137" t="s">
        <v>492</v>
      </c>
      <c r="D292" s="199"/>
      <c r="E292" s="152">
        <v>12</v>
      </c>
      <c r="F292" s="301">
        <f>HLOOKUP($C292,$BZ$2:$CM$3,2,0)</f>
        <v>12356.31</v>
      </c>
      <c r="G292" s="113">
        <f>D292*E292*F292</f>
        <v>0</v>
      </c>
      <c r="H292" s="166"/>
      <c r="I292" s="114" t="s">
        <v>495</v>
      </c>
      <c r="J292" s="114" t="str">
        <f>VLOOKUP(I292,Presupuesto!$B$11:$C$565,2,0)</f>
        <v>SUELDOS Y SALARIOS PERMANENTES</v>
      </c>
      <c r="K292" s="98" t="str">
        <f t="shared" ref="K292:K309" si="9">$K$259</f>
        <v>Posgrado</v>
      </c>
      <c r="L292" s="98" t="s">
        <v>394</v>
      </c>
    </row>
    <row r="293" spans="3:12" x14ac:dyDescent="0.25">
      <c r="C293" s="171" t="s">
        <v>58</v>
      </c>
      <c r="D293" s="163"/>
      <c r="E293" s="154">
        <v>0</v>
      </c>
      <c r="F293" s="100">
        <f>IF(E292=0,"",(G292/E292)/12*E292)</f>
        <v>0</v>
      </c>
      <c r="G293" s="97">
        <f>F293</f>
        <v>0</v>
      </c>
      <c r="H293" s="164"/>
      <c r="I293" s="116" t="s">
        <v>515</v>
      </c>
      <c r="J293" s="116" t="str">
        <f>VLOOKUP(I293,Presupuesto!$B$11:$C$565,2,0)</f>
        <v>AGUINALDO Y DECIMO CUARTO MES</v>
      </c>
      <c r="K293" s="98" t="str">
        <f t="shared" si="9"/>
        <v>Posgrado</v>
      </c>
      <c r="L293" s="98" t="s">
        <v>394</v>
      </c>
    </row>
    <row r="294" spans="3:12" ht="15.75" thickBot="1" x14ac:dyDescent="0.3">
      <c r="C294" s="172" t="s">
        <v>59</v>
      </c>
      <c r="D294" s="163"/>
      <c r="E294" s="154">
        <v>0</v>
      </c>
      <c r="F294" s="117">
        <f>IF(E292&lt;6,"",((E292-6)/12)*(G292/E292))</f>
        <v>0</v>
      </c>
      <c r="G294" s="97">
        <f>F294</f>
        <v>0</v>
      </c>
      <c r="H294" s="164"/>
      <c r="I294" s="101" t="s">
        <v>518</v>
      </c>
      <c r="J294" s="101" t="str">
        <f>VLOOKUP(I294,Presupuesto!$B$11:$C$565,2,0)</f>
        <v>DECIMOCUARTO MES</v>
      </c>
      <c r="K294" s="98" t="str">
        <f t="shared" si="9"/>
        <v>Posgrado</v>
      </c>
      <c r="L294" s="98" t="s">
        <v>394</v>
      </c>
    </row>
    <row r="295" spans="3:12" ht="15.75" thickBot="1" x14ac:dyDescent="0.3">
      <c r="C295" s="137" t="s">
        <v>493</v>
      </c>
      <c r="D295" s="199"/>
      <c r="E295" s="152">
        <v>12</v>
      </c>
      <c r="F295" s="301">
        <f>HLOOKUP($C295,$BZ$2:$CM$3,2,0)</f>
        <v>463.22</v>
      </c>
      <c r="G295" s="113">
        <f>D295*E295*F295</f>
        <v>0</v>
      </c>
      <c r="H295" s="166"/>
      <c r="I295" s="114" t="s">
        <v>495</v>
      </c>
      <c r="J295" s="114" t="str">
        <f>VLOOKUP(I295,Presupuesto!$B$11:$C$565,2,0)</f>
        <v>SUELDOS Y SALARIOS PERMANENTES</v>
      </c>
      <c r="K295" s="98" t="str">
        <f t="shared" si="9"/>
        <v>Posgrado</v>
      </c>
      <c r="L295" s="98" t="s">
        <v>394</v>
      </c>
    </row>
    <row r="296" spans="3:12" x14ac:dyDescent="0.25">
      <c r="C296" s="171" t="s">
        <v>58</v>
      </c>
      <c r="D296" s="163"/>
      <c r="E296" s="154">
        <v>0</v>
      </c>
      <c r="F296" s="100">
        <f>IF(E295=0,"",(G295/E295)/12*E295)</f>
        <v>0</v>
      </c>
      <c r="G296" s="97">
        <f>F296</f>
        <v>0</v>
      </c>
      <c r="H296" s="164"/>
      <c r="I296" s="116" t="s">
        <v>515</v>
      </c>
      <c r="J296" s="116" t="str">
        <f>VLOOKUP(I296,Presupuesto!$B$11:$C$565,2,0)</f>
        <v>AGUINALDO Y DECIMO CUARTO MES</v>
      </c>
      <c r="K296" s="98" t="str">
        <f t="shared" si="9"/>
        <v>Posgrado</v>
      </c>
      <c r="L296" s="98" t="s">
        <v>394</v>
      </c>
    </row>
    <row r="297" spans="3:12" ht="15.75" thickBot="1" x14ac:dyDescent="0.3">
      <c r="C297" s="172" t="s">
        <v>59</v>
      </c>
      <c r="D297" s="163"/>
      <c r="E297" s="154">
        <v>0</v>
      </c>
      <c r="F297" s="117">
        <f>IF(E295&lt;6,"",((E295-6)/12)*(G295/E295))</f>
        <v>0</v>
      </c>
      <c r="G297" s="97">
        <f>F297</f>
        <v>0</v>
      </c>
      <c r="H297" s="164"/>
      <c r="I297" s="101" t="s">
        <v>518</v>
      </c>
      <c r="J297" s="101" t="str">
        <f>VLOOKUP(I297,Presupuesto!$B$11:$C$565,2,0)</f>
        <v>DECIMOCUARTO MES</v>
      </c>
      <c r="K297" s="98" t="str">
        <f t="shared" si="9"/>
        <v>Posgrado</v>
      </c>
      <c r="L297" s="98" t="s">
        <v>394</v>
      </c>
    </row>
    <row r="298" spans="3:12" ht="15.75" thickBot="1" x14ac:dyDescent="0.3">
      <c r="C298" s="137" t="s">
        <v>494</v>
      </c>
      <c r="D298" s="199"/>
      <c r="E298" s="152">
        <v>12</v>
      </c>
      <c r="F298" s="301">
        <f>HLOOKUP($C298,$BZ$2:$CM$3,2,0)</f>
        <v>2007.3</v>
      </c>
      <c r="G298" s="113">
        <f>D298*E298*F298</f>
        <v>0</v>
      </c>
      <c r="H298" s="166"/>
      <c r="I298" s="114" t="s">
        <v>495</v>
      </c>
      <c r="J298" s="114" t="str">
        <f>VLOOKUP(I298,Presupuesto!$B$11:$C$565,2,0)</f>
        <v>SUELDOS Y SALARIOS PERMANENTES</v>
      </c>
      <c r="K298" s="98" t="str">
        <f t="shared" si="9"/>
        <v>Posgrado</v>
      </c>
      <c r="L298" s="98" t="s">
        <v>394</v>
      </c>
    </row>
    <row r="299" spans="3:12" x14ac:dyDescent="0.25">
      <c r="C299" s="171" t="s">
        <v>58</v>
      </c>
      <c r="D299" s="163"/>
      <c r="E299" s="154">
        <v>0</v>
      </c>
      <c r="F299" s="100">
        <f>IF(E298=0,"",(G298/E298)/12*E298)</f>
        <v>0</v>
      </c>
      <c r="G299" s="97">
        <f>F299</f>
        <v>0</v>
      </c>
      <c r="H299" s="164"/>
      <c r="I299" s="116" t="s">
        <v>515</v>
      </c>
      <c r="J299" s="116" t="str">
        <f>VLOOKUP(I299,Presupuesto!$B$11:$C$565,2,0)</f>
        <v>AGUINALDO Y DECIMO CUARTO MES</v>
      </c>
      <c r="K299" s="98" t="str">
        <f t="shared" si="9"/>
        <v>Posgrado</v>
      </c>
      <c r="L299" s="98" t="s">
        <v>394</v>
      </c>
    </row>
    <row r="300" spans="3:12" ht="15.75" thickBot="1" x14ac:dyDescent="0.3">
      <c r="C300" s="172" t="s">
        <v>59</v>
      </c>
      <c r="D300" s="163"/>
      <c r="E300" s="154">
        <v>0</v>
      </c>
      <c r="F300" s="117">
        <f>IF(E298&lt;6,"",((E298-6)/12)*(G298/E298))</f>
        <v>0</v>
      </c>
      <c r="G300" s="97">
        <f>F300</f>
        <v>0</v>
      </c>
      <c r="H300" s="164"/>
      <c r="I300" s="101" t="s">
        <v>518</v>
      </c>
      <c r="J300" s="101" t="str">
        <f>VLOOKUP(I300,Presupuesto!$B$11:$C$565,2,0)</f>
        <v>DECIMOCUARTO MES</v>
      </c>
      <c r="K300" s="98" t="str">
        <f t="shared" si="9"/>
        <v>Posgrado</v>
      </c>
      <c r="L300" s="98" t="s">
        <v>394</v>
      </c>
    </row>
    <row r="301" spans="3:12" ht="15.75" thickBot="1" x14ac:dyDescent="0.3">
      <c r="C301" s="140" t="s">
        <v>83</v>
      </c>
      <c r="D301" s="199"/>
      <c r="E301" s="152">
        <v>12</v>
      </c>
      <c r="F301" s="139">
        <v>30000</v>
      </c>
      <c r="G301" s="113">
        <f>D301*E301*F301</f>
        <v>0</v>
      </c>
      <c r="H301" s="166"/>
      <c r="I301" s="114" t="s">
        <v>563</v>
      </c>
      <c r="J301" s="114" t="str">
        <f>VLOOKUP(I301,Presupuesto!$B$11:$C$565,2,0)</f>
        <v>CONTRATOS ESPECIALES</v>
      </c>
      <c r="K301" s="98" t="str">
        <f t="shared" si="9"/>
        <v>Posgrado</v>
      </c>
      <c r="L301" s="98" t="s">
        <v>394</v>
      </c>
    </row>
    <row r="302" spans="3:12" x14ac:dyDescent="0.25">
      <c r="C302" s="171" t="s">
        <v>58</v>
      </c>
      <c r="D302" s="163"/>
      <c r="E302" s="154">
        <v>0</v>
      </c>
      <c r="F302" s="117">
        <f>IF(E301=0,"",(G301/E301)/12*E301)</f>
        <v>0</v>
      </c>
      <c r="G302" s="97">
        <f>F302</f>
        <v>0</v>
      </c>
      <c r="H302" s="164"/>
      <c r="I302" s="101" t="s">
        <v>563</v>
      </c>
      <c r="J302" s="101" t="str">
        <f>VLOOKUP(I302,Presupuesto!$B$11:$C$565,2,0)</f>
        <v>CONTRATOS ESPECIALES</v>
      </c>
      <c r="K302" s="98" t="str">
        <f t="shared" si="9"/>
        <v>Posgrado</v>
      </c>
      <c r="L302" s="98" t="s">
        <v>393</v>
      </c>
    </row>
    <row r="303" spans="3:12" ht="15.75" thickBot="1" x14ac:dyDescent="0.3">
      <c r="C303" s="172" t="s">
        <v>59</v>
      </c>
      <c r="D303" s="163"/>
      <c r="E303" s="154">
        <v>0</v>
      </c>
      <c r="F303" s="100">
        <f>IF(E301&lt;6,"",((E301-6)/12)*(G301/E301))</f>
        <v>0</v>
      </c>
      <c r="G303" s="97">
        <f>F303</f>
        <v>0</v>
      </c>
      <c r="H303" s="164"/>
      <c r="I303" s="101" t="s">
        <v>563</v>
      </c>
      <c r="J303" s="101" t="str">
        <f>VLOOKUP(I303,Presupuesto!$B$11:$C$565,2,0)</f>
        <v>CONTRATOS ESPECIALES</v>
      </c>
      <c r="K303" s="98" t="str">
        <f t="shared" si="9"/>
        <v>Posgrado</v>
      </c>
      <c r="L303" s="98" t="s">
        <v>398</v>
      </c>
    </row>
    <row r="304" spans="3:12" ht="15.75" thickBot="1" x14ac:dyDescent="0.3">
      <c r="C304" s="140" t="s">
        <v>60</v>
      </c>
      <c r="D304" s="199">
        <v>1</v>
      </c>
      <c r="E304" s="152">
        <v>3</v>
      </c>
      <c r="F304" s="118">
        <v>249333.33</v>
      </c>
      <c r="G304" s="113">
        <f>D304*E304*F304</f>
        <v>747999.99</v>
      </c>
      <c r="H304" s="166" t="s">
        <v>1698</v>
      </c>
      <c r="I304" s="114" t="s">
        <v>704</v>
      </c>
      <c r="J304" s="114" t="str">
        <f>VLOOKUP(I304,Presupuesto!$B$11:$C$565,2,0)</f>
        <v>OTROS SERVICIOS TECNICOS Y PROFESIONALES</v>
      </c>
      <c r="K304" s="98" t="str">
        <f t="shared" si="9"/>
        <v>Posgrado</v>
      </c>
      <c r="L304" s="98" t="s">
        <v>393</v>
      </c>
    </row>
    <row r="305" spans="3:12" x14ac:dyDescent="0.25">
      <c r="C305" s="171" t="s">
        <v>58</v>
      </c>
      <c r="D305" s="163"/>
      <c r="E305" s="154">
        <v>0</v>
      </c>
      <c r="F305" s="100">
        <v>0</v>
      </c>
      <c r="G305" s="97">
        <f>F305</f>
        <v>0</v>
      </c>
      <c r="H305" s="164"/>
      <c r="I305" s="101" t="s">
        <v>704</v>
      </c>
      <c r="J305" s="101" t="str">
        <f>VLOOKUP(I305,Presupuesto!$B$11:$C$565,2,0)</f>
        <v>OTROS SERVICIOS TECNICOS Y PROFESIONALES</v>
      </c>
      <c r="K305" s="98" t="str">
        <f t="shared" si="9"/>
        <v>Posgrado</v>
      </c>
      <c r="L305" s="98" t="s">
        <v>393</v>
      </c>
    </row>
    <row r="306" spans="3:12" ht="15.75" thickBot="1" x14ac:dyDescent="0.3">
      <c r="C306" s="172" t="s">
        <v>59</v>
      </c>
      <c r="D306" s="163"/>
      <c r="E306" s="154">
        <v>0</v>
      </c>
      <c r="F306" s="100">
        <v>0</v>
      </c>
      <c r="G306" s="97">
        <f>F306</f>
        <v>0</v>
      </c>
      <c r="H306" s="164"/>
      <c r="I306" s="101" t="s">
        <v>704</v>
      </c>
      <c r="J306" s="101" t="str">
        <f>VLOOKUP(I306,Presupuesto!$B$11:$C$565,2,0)</f>
        <v>OTROS SERVICIOS TECNICOS Y PROFESIONALES</v>
      </c>
      <c r="K306" s="98" t="str">
        <f t="shared" si="9"/>
        <v>Posgrado</v>
      </c>
      <c r="L306" s="98" t="s">
        <v>393</v>
      </c>
    </row>
    <row r="307" spans="3:12" ht="15.75" thickBot="1" x14ac:dyDescent="0.3">
      <c r="C307" s="140" t="s">
        <v>61</v>
      </c>
      <c r="D307" s="199"/>
      <c r="E307" s="152">
        <v>12</v>
      </c>
      <c r="F307" s="118">
        <v>30000</v>
      </c>
      <c r="G307" s="113">
        <f>D307*E307*F307</f>
        <v>0</v>
      </c>
      <c r="H307" s="166"/>
      <c r="I307" s="114" t="s">
        <v>495</v>
      </c>
      <c r="J307" s="114" t="str">
        <f>VLOOKUP(I307,Presupuesto!$B$11:$C$565,2,0)</f>
        <v>SUELDOS Y SALARIOS PERMANENTES</v>
      </c>
      <c r="K307" s="98" t="str">
        <f t="shared" si="9"/>
        <v>Posgrado</v>
      </c>
      <c r="L307" s="98" t="s">
        <v>393</v>
      </c>
    </row>
    <row r="308" spans="3:12" x14ac:dyDescent="0.25">
      <c r="C308" s="171" t="s">
        <v>58</v>
      </c>
      <c r="D308" s="169"/>
      <c r="E308" s="131">
        <v>0</v>
      </c>
      <c r="F308" s="119">
        <f>IF(E307=0,"",(G307/E307)/12*E307)</f>
        <v>0</v>
      </c>
      <c r="G308" s="120">
        <f>F308</f>
        <v>0</v>
      </c>
      <c r="H308" s="164"/>
      <c r="I308" s="101" t="s">
        <v>515</v>
      </c>
      <c r="J308" s="101" t="str">
        <f>VLOOKUP(I308,Presupuesto!$B$11:$C$565,2,0)</f>
        <v>AGUINALDO Y DECIMO CUARTO MES</v>
      </c>
      <c r="K308" s="98" t="str">
        <f t="shared" si="9"/>
        <v>Posgrado</v>
      </c>
      <c r="L308" s="98" t="s">
        <v>393</v>
      </c>
    </row>
    <row r="309" spans="3:12" ht="15.75" thickBot="1" x14ac:dyDescent="0.3">
      <c r="C309" s="173" t="s">
        <v>59</v>
      </c>
      <c r="D309" s="162"/>
      <c r="E309" s="132">
        <v>0</v>
      </c>
      <c r="F309" s="105">
        <f>IF(E307&lt;6,"",((E307-6)/12)*(G307/E307))</f>
        <v>0</v>
      </c>
      <c r="G309" s="105">
        <f>F309</f>
        <v>0</v>
      </c>
      <c r="H309" s="162"/>
      <c r="I309" s="106" t="s">
        <v>518</v>
      </c>
      <c r="J309" s="124" t="str">
        <f>VLOOKUP(I309,Presupuesto!$B$11:$C$565,2,0)</f>
        <v>DECIMOCUARTO MES</v>
      </c>
      <c r="K309" s="106" t="str">
        <f t="shared" si="9"/>
        <v>Posgrado</v>
      </c>
      <c r="L309" s="124" t="s">
        <v>393</v>
      </c>
    </row>
    <row r="311" spans="3:12" x14ac:dyDescent="0.25">
      <c r="K311" s="153"/>
    </row>
    <row r="313" spans="3:12" ht="15.75" thickBot="1" x14ac:dyDescent="0.3">
      <c r="K313" s="153"/>
    </row>
    <row r="314" spans="3:12" ht="15.75" thickBot="1" x14ac:dyDescent="0.3">
      <c r="C314" s="69" t="s">
        <v>43</v>
      </c>
      <c r="D314" s="30">
        <f>SUM(G321:G371)</f>
        <v>240000</v>
      </c>
      <c r="E314" s="93"/>
      <c r="F314" s="93"/>
      <c r="G314" s="93"/>
      <c r="H314" s="76"/>
      <c r="I314" s="76"/>
      <c r="J314" s="76"/>
      <c r="K314" s="153"/>
    </row>
    <row r="315" spans="3:12" x14ac:dyDescent="0.25">
      <c r="D315" s="31"/>
      <c r="E315" s="93"/>
      <c r="F315" s="93"/>
      <c r="G315" s="93"/>
      <c r="H315" s="76"/>
      <c r="I315" s="76"/>
      <c r="J315" s="76"/>
      <c r="K315" s="153"/>
    </row>
    <row r="316" spans="3:12" x14ac:dyDescent="0.25">
      <c r="D316" s="31"/>
      <c r="E316" s="93"/>
      <c r="F316" s="93"/>
      <c r="G316" s="93"/>
      <c r="H316" s="76"/>
      <c r="I316" s="76"/>
      <c r="J316" s="76"/>
      <c r="K316" s="153"/>
    </row>
    <row r="317" spans="3:12" ht="15.75" x14ac:dyDescent="0.25">
      <c r="C317" s="202" t="s">
        <v>391</v>
      </c>
      <c r="D317" s="365" t="s">
        <v>1780</v>
      </c>
      <c r="E317" s="93"/>
      <c r="F317" s="93"/>
      <c r="G317" s="93"/>
      <c r="H317" s="76"/>
      <c r="I317" s="76"/>
      <c r="J317" s="76"/>
      <c r="K317" s="153"/>
    </row>
    <row r="318" spans="3:12" ht="18.75" x14ac:dyDescent="0.25">
      <c r="C318" s="210" t="str">
        <f>IFERROR(VLOOKUP(D317,'1. Desarrollo e Innov. Curricu.'!$F:$G,2,FALSE),IFERROR(VLOOKUP(D317,'2. Investigación Científica'!$F:$G,2,FALSE),IFERROR(VLOOKUP(D317,'3. Vinculación Univ. Sociedad'!$F:$G,2,FALSE),IFERROR(VLOOKUP(D317,'4. Docencia y Profesorado Univ.'!$F:$G,2,FALSE),IFERROR(VLOOKUP(D317,'5. Estudiantes y Graduados'!$F:$G,2,FALSE),IFERROR(VLOOKUP(D317,'11. Gestion Administrativa'!$F:$G,2,FALSE),IFERROR(VLOOKUP(D317,'13. Gestión Académica'!$F:$G,2,FALSE),IFERROR(VLOOKUP(D317,'9. Asegura. de la Calid. y M'!$F:$G,2,FALSE),IFERROR(VLOOKUP(D317,'6. Gestión del Conocimiento'!$F:$G,2,FALSE),IFERROR(VLOOKUP(D317,'15. Gobernabilidad y Proceso...'!$F:$G,2,FALSE),IFERROR(VLOOKUP(D317,'12. Gestión del Talento Humano'!$F:$G,2,FALSE),IFERROR(VLOOKUP(D317,'14. Internacional... de la E.S.'!$F:$G,2,FALSE),IFERROR(VLOOKUP(D317,'10. Posgrado'!$F:$G,2,FALSE),IFERROR(VLOOKUP(D317,'17. Gestión TIC'!$F:$G,2,FALSE),IFERROR(VLOOKUP(D317,'16. Desa. del Sistema Educ.Sup.'!$F:$G,2,FALSE),IFERROR(VLOOKUP(D317,'8. Cultura de Inno. Insti...'!$F:$G,2,FALSE),VLOOKUP(D317,'7. Lo Esencial de la Reforma U.'!$F:$G,2,0)))))))))))))))))</f>
        <v xml:space="preserve">Apoyo en el funcionamiento y creación de los Observatorios Locales  de la Violencia </v>
      </c>
      <c r="D318" s="31"/>
      <c r="E318" s="93"/>
      <c r="F318" s="93"/>
      <c r="G318" s="93"/>
      <c r="H318" s="76"/>
      <c r="I318" s="76"/>
      <c r="J318" s="76"/>
      <c r="K318" s="153"/>
    </row>
    <row r="319" spans="3:12" ht="15.75" thickBot="1" x14ac:dyDescent="0.3">
      <c r="C319" s="177"/>
      <c r="D319" s="31"/>
      <c r="E319" s="93"/>
      <c r="F319" s="93"/>
      <c r="G319" s="93"/>
      <c r="H319" s="76"/>
      <c r="I319" s="76"/>
      <c r="J319" s="76"/>
      <c r="K319" s="153"/>
    </row>
    <row r="320" spans="3:12" ht="30.75" thickBot="1" x14ac:dyDescent="0.3">
      <c r="C320" s="134" t="s">
        <v>44</v>
      </c>
      <c r="D320" s="138" t="s">
        <v>55</v>
      </c>
      <c r="E320" s="170" t="s">
        <v>56</v>
      </c>
      <c r="F320" s="138" t="s">
        <v>57</v>
      </c>
      <c r="G320" s="135" t="s">
        <v>27</v>
      </c>
      <c r="H320" s="133" t="s">
        <v>130</v>
      </c>
      <c r="I320" s="136" t="s">
        <v>46</v>
      </c>
      <c r="J320" s="136" t="s">
        <v>131</v>
      </c>
      <c r="K320" s="136" t="s">
        <v>409</v>
      </c>
      <c r="L320" s="136" t="s">
        <v>410</v>
      </c>
    </row>
    <row r="321" spans="3:12" ht="15.75" thickBot="1" x14ac:dyDescent="0.3">
      <c r="C321" s="137" t="s">
        <v>481</v>
      </c>
      <c r="D321" s="199"/>
      <c r="E321" s="152">
        <v>12</v>
      </c>
      <c r="F321" s="301">
        <f>HLOOKUP($C321,$BZ$2:$CM$3,2,0)</f>
        <v>43674.39</v>
      </c>
      <c r="G321" s="113">
        <f>D321*E321*F321</f>
        <v>0</v>
      </c>
      <c r="H321" s="166"/>
      <c r="I321" s="114" t="s">
        <v>495</v>
      </c>
      <c r="J321" s="114" t="str">
        <f>VLOOKUP(I321,Presupuesto!$B$11:$C$565,2,0)</f>
        <v>SUELDOS Y SALARIOS PERMANENTES</v>
      </c>
      <c r="K321" s="218" t="s">
        <v>1453</v>
      </c>
      <c r="L321" s="98" t="s">
        <v>393</v>
      </c>
    </row>
    <row r="322" spans="3:12" x14ac:dyDescent="0.25">
      <c r="C322" s="171" t="s">
        <v>58</v>
      </c>
      <c r="D322" s="163"/>
      <c r="E322" s="154">
        <v>0</v>
      </c>
      <c r="F322" s="100">
        <f>IF(E321=0,"",(G321/E321)/12*E321)</f>
        <v>0</v>
      </c>
      <c r="G322" s="97">
        <f>F322</f>
        <v>0</v>
      </c>
      <c r="H322" s="164"/>
      <c r="I322" s="116" t="s">
        <v>515</v>
      </c>
      <c r="J322" s="116" t="str">
        <f>VLOOKUP(I322,Presupuesto!$B$11:$C$565,2,0)</f>
        <v>AGUINALDO Y DECIMO CUARTO MES</v>
      </c>
      <c r="K322" s="98" t="str">
        <f t="shared" ref="K322:K353" si="10">$K$321</f>
        <v>Posgrado</v>
      </c>
      <c r="L322" s="98" t="s">
        <v>411</v>
      </c>
    </row>
    <row r="323" spans="3:12" ht="15.75" thickBot="1" x14ac:dyDescent="0.3">
      <c r="C323" s="172" t="s">
        <v>59</v>
      </c>
      <c r="D323" s="163"/>
      <c r="E323" s="154">
        <v>0</v>
      </c>
      <c r="F323" s="117">
        <f>IF(E321&lt;6,"",((E321-6)/12)*(G321/E321))</f>
        <v>0</v>
      </c>
      <c r="G323" s="97">
        <f>F323</f>
        <v>0</v>
      </c>
      <c r="H323" s="164"/>
      <c r="I323" s="101" t="s">
        <v>518</v>
      </c>
      <c r="J323" s="101" t="str">
        <f>VLOOKUP(I323,Presupuesto!$B$11:$C$565,2,0)</f>
        <v>DECIMOCUARTO MES</v>
      </c>
      <c r="K323" s="98" t="str">
        <f t="shared" si="10"/>
        <v>Posgrado</v>
      </c>
      <c r="L323" s="98" t="s">
        <v>394</v>
      </c>
    </row>
    <row r="324" spans="3:12" ht="15.75" thickBot="1" x14ac:dyDescent="0.3">
      <c r="C324" s="137" t="s">
        <v>482</v>
      </c>
      <c r="D324" s="199"/>
      <c r="E324" s="152">
        <v>12</v>
      </c>
      <c r="F324" s="301">
        <f>HLOOKUP($C324,$BZ$2:$CM$3,2,0)</f>
        <v>39703.99</v>
      </c>
      <c r="G324" s="113">
        <f>D324*E324*F324</f>
        <v>0</v>
      </c>
      <c r="H324" s="166"/>
      <c r="I324" s="114" t="s">
        <v>495</v>
      </c>
      <c r="J324" s="114" t="str">
        <f>VLOOKUP(I324,Presupuesto!$B$11:$C$565,2,0)</f>
        <v>SUELDOS Y SALARIOS PERMANENTES</v>
      </c>
      <c r="K324" s="98" t="str">
        <f t="shared" si="10"/>
        <v>Posgrado</v>
      </c>
      <c r="L324" s="98" t="s">
        <v>394</v>
      </c>
    </row>
    <row r="325" spans="3:12" x14ac:dyDescent="0.25">
      <c r="C325" s="171" t="s">
        <v>58</v>
      </c>
      <c r="D325" s="163"/>
      <c r="E325" s="154">
        <v>0</v>
      </c>
      <c r="F325" s="100">
        <f>IF(E324=0,"",(G324/E324)/12*E324)</f>
        <v>0</v>
      </c>
      <c r="G325" s="97">
        <f>F325</f>
        <v>0</v>
      </c>
      <c r="H325" s="164"/>
      <c r="I325" s="116" t="s">
        <v>515</v>
      </c>
      <c r="J325" s="116" t="str">
        <f>VLOOKUP(I325,Presupuesto!$B$11:$C$565,2,0)</f>
        <v>AGUINALDO Y DECIMO CUARTO MES</v>
      </c>
      <c r="K325" s="98" t="str">
        <f t="shared" si="10"/>
        <v>Posgrado</v>
      </c>
      <c r="L325" s="98" t="s">
        <v>394</v>
      </c>
    </row>
    <row r="326" spans="3:12" ht="15.75" thickBot="1" x14ac:dyDescent="0.3">
      <c r="C326" s="172" t="s">
        <v>59</v>
      </c>
      <c r="D326" s="163"/>
      <c r="E326" s="154">
        <v>0</v>
      </c>
      <c r="F326" s="117">
        <f>IF(E324&lt;6,"",((E324-6)/12)*(G324/E324))</f>
        <v>0</v>
      </c>
      <c r="G326" s="97">
        <f>F326</f>
        <v>0</v>
      </c>
      <c r="H326" s="164"/>
      <c r="I326" s="101" t="s">
        <v>518</v>
      </c>
      <c r="J326" s="101" t="str">
        <f>VLOOKUP(I326,Presupuesto!$B$11:$C$565,2,0)</f>
        <v>DECIMOCUARTO MES</v>
      </c>
      <c r="K326" s="98" t="str">
        <f t="shared" si="10"/>
        <v>Posgrado</v>
      </c>
      <c r="L326" s="98" t="s">
        <v>394</v>
      </c>
    </row>
    <row r="327" spans="3:12" ht="15.75" thickBot="1" x14ac:dyDescent="0.3">
      <c r="C327" s="137" t="s">
        <v>483</v>
      </c>
      <c r="D327" s="199"/>
      <c r="E327" s="152">
        <v>12</v>
      </c>
      <c r="F327" s="301">
        <f>HLOOKUP($C327,$BZ$2:$CM$3,2,0)</f>
        <v>35733.589999999997</v>
      </c>
      <c r="G327" s="113">
        <f>D327*E327*F327</f>
        <v>0</v>
      </c>
      <c r="H327" s="166"/>
      <c r="I327" s="114" t="s">
        <v>495</v>
      </c>
      <c r="J327" s="114" t="str">
        <f>VLOOKUP(I327,Presupuesto!$B$11:$C$565,2,0)</f>
        <v>SUELDOS Y SALARIOS PERMANENTES</v>
      </c>
      <c r="K327" s="98" t="str">
        <f t="shared" si="10"/>
        <v>Posgrado</v>
      </c>
      <c r="L327" s="98" t="s">
        <v>394</v>
      </c>
    </row>
    <row r="328" spans="3:12" x14ac:dyDescent="0.25">
      <c r="C328" s="171" t="s">
        <v>58</v>
      </c>
      <c r="D328" s="163"/>
      <c r="E328" s="154">
        <v>0</v>
      </c>
      <c r="F328" s="100">
        <f>IF(E327=0,"",(G327/E327)/12*E327)</f>
        <v>0</v>
      </c>
      <c r="G328" s="97">
        <f>F328</f>
        <v>0</v>
      </c>
      <c r="H328" s="164"/>
      <c r="I328" s="116" t="s">
        <v>515</v>
      </c>
      <c r="J328" s="116" t="str">
        <f>VLOOKUP(I328,Presupuesto!$B$11:$C$565,2,0)</f>
        <v>AGUINALDO Y DECIMO CUARTO MES</v>
      </c>
      <c r="K328" s="98" t="str">
        <f t="shared" si="10"/>
        <v>Posgrado</v>
      </c>
      <c r="L328" s="98" t="s">
        <v>394</v>
      </c>
    </row>
    <row r="329" spans="3:12" ht="15.75" thickBot="1" x14ac:dyDescent="0.3">
      <c r="C329" s="172" t="s">
        <v>59</v>
      </c>
      <c r="D329" s="163"/>
      <c r="E329" s="154">
        <v>0</v>
      </c>
      <c r="F329" s="117">
        <f>IF(E327&lt;6,"",((E327-6)/12)*(G327/E327))</f>
        <v>0</v>
      </c>
      <c r="G329" s="97">
        <f>F329</f>
        <v>0</v>
      </c>
      <c r="H329" s="164"/>
      <c r="I329" s="101" t="s">
        <v>518</v>
      </c>
      <c r="J329" s="101" t="str">
        <f>VLOOKUP(I329,Presupuesto!$B$11:$C$565,2,0)</f>
        <v>DECIMOCUARTO MES</v>
      </c>
      <c r="K329" s="98" t="str">
        <f t="shared" si="10"/>
        <v>Posgrado</v>
      </c>
      <c r="L329" s="98" t="s">
        <v>394</v>
      </c>
    </row>
    <row r="330" spans="3:12" ht="15.75" thickBot="1" x14ac:dyDescent="0.3">
      <c r="C330" s="137" t="s">
        <v>484</v>
      </c>
      <c r="D330" s="199"/>
      <c r="E330" s="152">
        <v>12</v>
      </c>
      <c r="F330" s="301">
        <f>HLOOKUP($C330,$BZ$2:$CM$3,2,0)</f>
        <v>31763.19</v>
      </c>
      <c r="G330" s="113">
        <f>D330*E330*F330</f>
        <v>0</v>
      </c>
      <c r="H330" s="166"/>
      <c r="I330" s="114" t="s">
        <v>495</v>
      </c>
      <c r="J330" s="114" t="str">
        <f>VLOOKUP(I330,Presupuesto!$B$11:$C$565,2,0)</f>
        <v>SUELDOS Y SALARIOS PERMANENTES</v>
      </c>
      <c r="K330" s="98" t="str">
        <f t="shared" si="10"/>
        <v>Posgrado</v>
      </c>
      <c r="L330" s="98" t="s">
        <v>394</v>
      </c>
    </row>
    <row r="331" spans="3:12" x14ac:dyDescent="0.25">
      <c r="C331" s="171" t="s">
        <v>58</v>
      </c>
      <c r="D331" s="163"/>
      <c r="E331" s="154">
        <v>0</v>
      </c>
      <c r="F331" s="100">
        <f>IF(E330=0,"",(G330/E330)/12*E330)</f>
        <v>0</v>
      </c>
      <c r="G331" s="97">
        <f>F331</f>
        <v>0</v>
      </c>
      <c r="H331" s="164"/>
      <c r="I331" s="116" t="s">
        <v>515</v>
      </c>
      <c r="J331" s="116" t="str">
        <f>VLOOKUP(I331,Presupuesto!$B$11:$C$565,2,0)</f>
        <v>AGUINALDO Y DECIMO CUARTO MES</v>
      </c>
      <c r="K331" s="98" t="str">
        <f t="shared" si="10"/>
        <v>Posgrado</v>
      </c>
      <c r="L331" s="98" t="s">
        <v>394</v>
      </c>
    </row>
    <row r="332" spans="3:12" ht="15.75" thickBot="1" x14ac:dyDescent="0.3">
      <c r="C332" s="172" t="s">
        <v>59</v>
      </c>
      <c r="D332" s="163"/>
      <c r="E332" s="154">
        <v>0</v>
      </c>
      <c r="F332" s="117">
        <f>IF(E330&lt;6,"",((E330-6)/12)*(G330/E330))</f>
        <v>0</v>
      </c>
      <c r="G332" s="97">
        <f>F332</f>
        <v>0</v>
      </c>
      <c r="H332" s="164"/>
      <c r="I332" s="101" t="s">
        <v>518</v>
      </c>
      <c r="J332" s="101" t="str">
        <f>VLOOKUP(I332,Presupuesto!$B$11:$C$565,2,0)</f>
        <v>DECIMOCUARTO MES</v>
      </c>
      <c r="K332" s="98" t="str">
        <f t="shared" si="10"/>
        <v>Posgrado</v>
      </c>
      <c r="L332" s="98" t="s">
        <v>394</v>
      </c>
    </row>
    <row r="333" spans="3:12" ht="15.75" thickBot="1" x14ac:dyDescent="0.3">
      <c r="C333" s="137" t="s">
        <v>485</v>
      </c>
      <c r="D333" s="199"/>
      <c r="E333" s="152">
        <v>12</v>
      </c>
      <c r="F333" s="301">
        <f>HLOOKUP($C333,$BZ$2:$CM$3,2,0)</f>
        <v>29777.99</v>
      </c>
      <c r="G333" s="113">
        <f>D333*E333*F333</f>
        <v>0</v>
      </c>
      <c r="H333" s="166"/>
      <c r="I333" s="114" t="s">
        <v>495</v>
      </c>
      <c r="J333" s="114" t="str">
        <f>VLOOKUP(I333,Presupuesto!$B$11:$C$565,2,0)</f>
        <v>SUELDOS Y SALARIOS PERMANENTES</v>
      </c>
      <c r="K333" s="98" t="str">
        <f t="shared" si="10"/>
        <v>Posgrado</v>
      </c>
      <c r="L333" s="98" t="s">
        <v>394</v>
      </c>
    </row>
    <row r="334" spans="3:12" x14ac:dyDescent="0.25">
      <c r="C334" s="171" t="s">
        <v>58</v>
      </c>
      <c r="D334" s="163"/>
      <c r="E334" s="154">
        <v>0</v>
      </c>
      <c r="F334" s="100">
        <f>IF(E333=0,"",(G333/E333)/12*E333)</f>
        <v>0</v>
      </c>
      <c r="G334" s="97">
        <f>F334</f>
        <v>0</v>
      </c>
      <c r="H334" s="164"/>
      <c r="I334" s="116" t="s">
        <v>515</v>
      </c>
      <c r="J334" s="116" t="str">
        <f>VLOOKUP(I334,Presupuesto!$B$11:$C$565,2,0)</f>
        <v>AGUINALDO Y DECIMO CUARTO MES</v>
      </c>
      <c r="K334" s="98" t="str">
        <f t="shared" si="10"/>
        <v>Posgrado</v>
      </c>
      <c r="L334" s="98" t="s">
        <v>394</v>
      </c>
    </row>
    <row r="335" spans="3:12" ht="15.75" thickBot="1" x14ac:dyDescent="0.3">
      <c r="C335" s="172" t="s">
        <v>59</v>
      </c>
      <c r="D335" s="163"/>
      <c r="E335" s="154">
        <v>0</v>
      </c>
      <c r="F335" s="117">
        <f>IF(E333&lt;6,"",((E333-6)/12)*(G333/E333))</f>
        <v>0</v>
      </c>
      <c r="G335" s="97">
        <f>F335</f>
        <v>0</v>
      </c>
      <c r="H335" s="164"/>
      <c r="I335" s="101" t="s">
        <v>518</v>
      </c>
      <c r="J335" s="101" t="str">
        <f>VLOOKUP(I335,Presupuesto!$B$11:$C$565,2,0)</f>
        <v>DECIMOCUARTO MES</v>
      </c>
      <c r="K335" s="98" t="str">
        <f t="shared" si="10"/>
        <v>Posgrado</v>
      </c>
      <c r="L335" s="98" t="s">
        <v>394</v>
      </c>
    </row>
    <row r="336" spans="3:12" ht="15.75" thickBot="1" x14ac:dyDescent="0.3">
      <c r="C336" s="137" t="s">
        <v>486</v>
      </c>
      <c r="D336" s="199"/>
      <c r="E336" s="152">
        <v>12</v>
      </c>
      <c r="F336" s="301">
        <f>HLOOKUP($C336,$BZ$2:$CM$3,2,0)</f>
        <v>27792.79</v>
      </c>
      <c r="G336" s="113">
        <f>D336*E336*F336</f>
        <v>0</v>
      </c>
      <c r="H336" s="166"/>
      <c r="I336" s="114" t="s">
        <v>495</v>
      </c>
      <c r="J336" s="114" t="str">
        <f>VLOOKUP(I336,Presupuesto!$B$11:$C$565,2,0)</f>
        <v>SUELDOS Y SALARIOS PERMANENTES</v>
      </c>
      <c r="K336" s="98" t="str">
        <f t="shared" si="10"/>
        <v>Posgrado</v>
      </c>
      <c r="L336" s="98" t="s">
        <v>394</v>
      </c>
    </row>
    <row r="337" spans="3:12" x14ac:dyDescent="0.25">
      <c r="C337" s="171" t="s">
        <v>58</v>
      </c>
      <c r="D337" s="163"/>
      <c r="E337" s="154">
        <v>0</v>
      </c>
      <c r="F337" s="100">
        <f>IF(E336=0,"",(G336/E336)/12*E336)</f>
        <v>0</v>
      </c>
      <c r="G337" s="97">
        <f>F337</f>
        <v>0</v>
      </c>
      <c r="H337" s="164"/>
      <c r="I337" s="116" t="s">
        <v>515</v>
      </c>
      <c r="J337" s="116" t="str">
        <f>VLOOKUP(I337,Presupuesto!$B$11:$C$565,2,0)</f>
        <v>AGUINALDO Y DECIMO CUARTO MES</v>
      </c>
      <c r="K337" s="98" t="str">
        <f t="shared" si="10"/>
        <v>Posgrado</v>
      </c>
      <c r="L337" s="98" t="s">
        <v>394</v>
      </c>
    </row>
    <row r="338" spans="3:12" ht="15.75" thickBot="1" x14ac:dyDescent="0.3">
      <c r="C338" s="172" t="s">
        <v>59</v>
      </c>
      <c r="D338" s="163"/>
      <c r="E338" s="154">
        <v>0</v>
      </c>
      <c r="F338" s="117">
        <f>IF(E336&lt;6,"",((E336-6)/12)*(G336/E336))</f>
        <v>0</v>
      </c>
      <c r="G338" s="97">
        <f>F338</f>
        <v>0</v>
      </c>
      <c r="H338" s="164"/>
      <c r="I338" s="101" t="s">
        <v>518</v>
      </c>
      <c r="J338" s="101" t="str">
        <f>VLOOKUP(I338,Presupuesto!$B$11:$C$565,2,0)</f>
        <v>DECIMOCUARTO MES</v>
      </c>
      <c r="K338" s="98" t="str">
        <f t="shared" si="10"/>
        <v>Posgrado</v>
      </c>
      <c r="L338" s="98" t="s">
        <v>394</v>
      </c>
    </row>
    <row r="339" spans="3:12" ht="15.75" thickBot="1" x14ac:dyDescent="0.3">
      <c r="C339" s="137" t="s">
        <v>487</v>
      </c>
      <c r="D339" s="199"/>
      <c r="E339" s="152">
        <v>12</v>
      </c>
      <c r="F339" s="301">
        <f>HLOOKUP($C339,$BZ$2:$CM$3,2,0)</f>
        <v>18859.39</v>
      </c>
      <c r="G339" s="113">
        <f>D339*E339*F339</f>
        <v>0</v>
      </c>
      <c r="H339" s="166"/>
      <c r="I339" s="114" t="s">
        <v>495</v>
      </c>
      <c r="J339" s="114" t="str">
        <f>VLOOKUP(I339,Presupuesto!$B$11:$C$565,2,0)</f>
        <v>SUELDOS Y SALARIOS PERMANENTES</v>
      </c>
      <c r="K339" s="98" t="str">
        <f t="shared" si="10"/>
        <v>Posgrado</v>
      </c>
      <c r="L339" s="98" t="s">
        <v>394</v>
      </c>
    </row>
    <row r="340" spans="3:12" x14ac:dyDescent="0.25">
      <c r="C340" s="171" t="s">
        <v>58</v>
      </c>
      <c r="D340" s="163"/>
      <c r="E340" s="154">
        <v>0</v>
      </c>
      <c r="F340" s="100">
        <f>IF(E339=0,"",(G339/E339)/12*E339)</f>
        <v>0</v>
      </c>
      <c r="G340" s="97">
        <f>F340</f>
        <v>0</v>
      </c>
      <c r="H340" s="164"/>
      <c r="I340" s="116" t="s">
        <v>515</v>
      </c>
      <c r="J340" s="116" t="str">
        <f>VLOOKUP(I340,Presupuesto!$B$11:$C$565,2,0)</f>
        <v>AGUINALDO Y DECIMO CUARTO MES</v>
      </c>
      <c r="K340" s="98" t="str">
        <f t="shared" si="10"/>
        <v>Posgrado</v>
      </c>
      <c r="L340" s="98" t="s">
        <v>394</v>
      </c>
    </row>
    <row r="341" spans="3:12" ht="15.75" thickBot="1" x14ac:dyDescent="0.3">
      <c r="C341" s="172" t="s">
        <v>59</v>
      </c>
      <c r="D341" s="163"/>
      <c r="E341" s="154">
        <v>0</v>
      </c>
      <c r="F341" s="117">
        <f>IF(E339&lt;6,"",((E339-6)/12)*(G339/E339))</f>
        <v>0</v>
      </c>
      <c r="G341" s="97">
        <f>F341</f>
        <v>0</v>
      </c>
      <c r="H341" s="164"/>
      <c r="I341" s="101" t="s">
        <v>518</v>
      </c>
      <c r="J341" s="101" t="str">
        <f>VLOOKUP(I341,Presupuesto!$B$11:$C$565,2,0)</f>
        <v>DECIMOCUARTO MES</v>
      </c>
      <c r="K341" s="98" t="str">
        <f t="shared" si="10"/>
        <v>Posgrado</v>
      </c>
      <c r="L341" s="98" t="s">
        <v>394</v>
      </c>
    </row>
    <row r="342" spans="3:12" ht="15.75" thickBot="1" x14ac:dyDescent="0.3">
      <c r="C342" s="137" t="s">
        <v>488</v>
      </c>
      <c r="D342" s="199"/>
      <c r="E342" s="152">
        <v>12</v>
      </c>
      <c r="F342" s="301">
        <f>HLOOKUP($C342,$BZ$2:$CM$3,2,0)</f>
        <v>17866.8</v>
      </c>
      <c r="G342" s="113">
        <f>D342*E342*F342</f>
        <v>0</v>
      </c>
      <c r="H342" s="166"/>
      <c r="I342" s="114" t="s">
        <v>495</v>
      </c>
      <c r="J342" s="114" t="str">
        <f>VLOOKUP(I342,Presupuesto!$B$11:$C$565,2,0)</f>
        <v>SUELDOS Y SALARIOS PERMANENTES</v>
      </c>
      <c r="K342" s="98" t="str">
        <f t="shared" si="10"/>
        <v>Posgrado</v>
      </c>
      <c r="L342" s="98" t="s">
        <v>394</v>
      </c>
    </row>
    <row r="343" spans="3:12" x14ac:dyDescent="0.25">
      <c r="C343" s="171" t="s">
        <v>58</v>
      </c>
      <c r="D343" s="163"/>
      <c r="E343" s="154">
        <v>0</v>
      </c>
      <c r="F343" s="100">
        <f>IF(E342=0,"",(G342/E342)/12*E342)</f>
        <v>0</v>
      </c>
      <c r="G343" s="97">
        <f>F343</f>
        <v>0</v>
      </c>
      <c r="H343" s="164"/>
      <c r="I343" s="116" t="s">
        <v>515</v>
      </c>
      <c r="J343" s="116" t="str">
        <f>VLOOKUP(I343,Presupuesto!$B$11:$C$565,2,0)</f>
        <v>AGUINALDO Y DECIMO CUARTO MES</v>
      </c>
      <c r="K343" s="98" t="str">
        <f t="shared" si="10"/>
        <v>Posgrado</v>
      </c>
      <c r="L343" s="98" t="s">
        <v>394</v>
      </c>
    </row>
    <row r="344" spans="3:12" ht="15.75" thickBot="1" x14ac:dyDescent="0.3">
      <c r="C344" s="172" t="s">
        <v>59</v>
      </c>
      <c r="D344" s="163"/>
      <c r="E344" s="154">
        <v>0</v>
      </c>
      <c r="F344" s="117">
        <f>IF(E342&lt;6,"",((E342-6)/12)*(G342/E342))</f>
        <v>0</v>
      </c>
      <c r="G344" s="97">
        <f>F344</f>
        <v>0</v>
      </c>
      <c r="H344" s="164"/>
      <c r="I344" s="101" t="s">
        <v>518</v>
      </c>
      <c r="J344" s="101" t="str">
        <f>VLOOKUP(I344,Presupuesto!$B$11:$C$565,2,0)</f>
        <v>DECIMOCUARTO MES</v>
      </c>
      <c r="K344" s="98" t="str">
        <f t="shared" si="10"/>
        <v>Posgrado</v>
      </c>
      <c r="L344" s="98" t="s">
        <v>394</v>
      </c>
    </row>
    <row r="345" spans="3:12" ht="15.75" thickBot="1" x14ac:dyDescent="0.3">
      <c r="C345" s="137" t="s">
        <v>489</v>
      </c>
      <c r="D345" s="199"/>
      <c r="E345" s="152">
        <v>12</v>
      </c>
      <c r="F345" s="301">
        <f>HLOOKUP($C345,$BZ$2:$CM$3,2,0)</f>
        <v>13896.4</v>
      </c>
      <c r="G345" s="113">
        <f>D345*E345*F345</f>
        <v>0</v>
      </c>
      <c r="H345" s="166"/>
      <c r="I345" s="114" t="s">
        <v>495</v>
      </c>
      <c r="J345" s="114" t="str">
        <f>VLOOKUP(I345,Presupuesto!$B$11:$C$565,2,0)</f>
        <v>SUELDOS Y SALARIOS PERMANENTES</v>
      </c>
      <c r="K345" s="98" t="str">
        <f t="shared" si="10"/>
        <v>Posgrado</v>
      </c>
      <c r="L345" s="98" t="s">
        <v>394</v>
      </c>
    </row>
    <row r="346" spans="3:12" x14ac:dyDescent="0.25">
      <c r="C346" s="171" t="s">
        <v>58</v>
      </c>
      <c r="D346" s="163"/>
      <c r="E346" s="154">
        <v>0</v>
      </c>
      <c r="F346" s="100">
        <f>IF(E345=0,"",(G345/E345)/12*E345)</f>
        <v>0</v>
      </c>
      <c r="G346" s="97">
        <f>F346</f>
        <v>0</v>
      </c>
      <c r="H346" s="164"/>
      <c r="I346" s="116" t="s">
        <v>515</v>
      </c>
      <c r="J346" s="116" t="str">
        <f>VLOOKUP(I346,Presupuesto!$B$11:$C$565,2,0)</f>
        <v>AGUINALDO Y DECIMO CUARTO MES</v>
      </c>
      <c r="K346" s="98" t="str">
        <f t="shared" si="10"/>
        <v>Posgrado</v>
      </c>
      <c r="L346" s="98" t="s">
        <v>394</v>
      </c>
    </row>
    <row r="347" spans="3:12" ht="15.75" thickBot="1" x14ac:dyDescent="0.3">
      <c r="C347" s="172" t="s">
        <v>59</v>
      </c>
      <c r="D347" s="163"/>
      <c r="E347" s="154">
        <v>0</v>
      </c>
      <c r="F347" s="117">
        <f>IF(E345&lt;6,"",((E345-6)/12)*(G345/E345))</f>
        <v>0</v>
      </c>
      <c r="G347" s="97">
        <f>F347</f>
        <v>0</v>
      </c>
      <c r="H347" s="164"/>
      <c r="I347" s="101" t="s">
        <v>518</v>
      </c>
      <c r="J347" s="101" t="str">
        <f>VLOOKUP(I347,Presupuesto!$B$11:$C$565,2,0)</f>
        <v>DECIMOCUARTO MES</v>
      </c>
      <c r="K347" s="98" t="str">
        <f t="shared" si="10"/>
        <v>Posgrado</v>
      </c>
      <c r="L347" s="98" t="s">
        <v>394</v>
      </c>
    </row>
    <row r="348" spans="3:12" ht="15.75" thickBot="1" x14ac:dyDescent="0.3">
      <c r="C348" s="137" t="s">
        <v>490</v>
      </c>
      <c r="D348" s="199"/>
      <c r="E348" s="152">
        <v>12</v>
      </c>
      <c r="F348" s="301">
        <f>HLOOKUP($C348,$BZ$2:$CM$3,2,0)</f>
        <v>15004.09</v>
      </c>
      <c r="G348" s="113">
        <f>D348*E348*F348</f>
        <v>0</v>
      </c>
      <c r="H348" s="166"/>
      <c r="I348" s="114" t="s">
        <v>495</v>
      </c>
      <c r="J348" s="114" t="str">
        <f>VLOOKUP(I348,Presupuesto!$B$11:$C$565,2,0)</f>
        <v>SUELDOS Y SALARIOS PERMANENTES</v>
      </c>
      <c r="K348" s="98" t="str">
        <f t="shared" si="10"/>
        <v>Posgrado</v>
      </c>
      <c r="L348" s="98" t="s">
        <v>394</v>
      </c>
    </row>
    <row r="349" spans="3:12" x14ac:dyDescent="0.25">
      <c r="C349" s="171" t="s">
        <v>58</v>
      </c>
      <c r="D349" s="163"/>
      <c r="E349" s="154">
        <v>0</v>
      </c>
      <c r="F349" s="100">
        <f>IF(E348=0,"",(G348/E348)/12*E348)</f>
        <v>0</v>
      </c>
      <c r="G349" s="97">
        <f>F349</f>
        <v>0</v>
      </c>
      <c r="H349" s="164"/>
      <c r="I349" s="116" t="s">
        <v>515</v>
      </c>
      <c r="J349" s="116" t="str">
        <f>VLOOKUP(I349,Presupuesto!$B$11:$C$565,2,0)</f>
        <v>AGUINALDO Y DECIMO CUARTO MES</v>
      </c>
      <c r="K349" s="98" t="str">
        <f t="shared" si="10"/>
        <v>Posgrado</v>
      </c>
      <c r="L349" s="98" t="s">
        <v>394</v>
      </c>
    </row>
    <row r="350" spans="3:12" ht="15.75" thickBot="1" x14ac:dyDescent="0.3">
      <c r="C350" s="172" t="s">
        <v>59</v>
      </c>
      <c r="D350" s="163"/>
      <c r="E350" s="154">
        <v>0</v>
      </c>
      <c r="F350" s="117">
        <f>IF(E348&lt;6,"",((E348-6)/12)*(G348/E348))</f>
        <v>0</v>
      </c>
      <c r="G350" s="97">
        <f>F350</f>
        <v>0</v>
      </c>
      <c r="H350" s="164"/>
      <c r="I350" s="101" t="s">
        <v>518</v>
      </c>
      <c r="J350" s="101" t="str">
        <f>VLOOKUP(I350,Presupuesto!$B$11:$C$565,2,0)</f>
        <v>DECIMOCUARTO MES</v>
      </c>
      <c r="K350" s="98" t="str">
        <f t="shared" si="10"/>
        <v>Posgrado</v>
      </c>
      <c r="L350" s="98" t="s">
        <v>394</v>
      </c>
    </row>
    <row r="351" spans="3:12" ht="15.75" thickBot="1" x14ac:dyDescent="0.3">
      <c r="C351" s="137" t="s">
        <v>491</v>
      </c>
      <c r="D351" s="199"/>
      <c r="E351" s="152">
        <v>12</v>
      </c>
      <c r="F351" s="301">
        <f>HLOOKUP($C351,$BZ$2:$CM$3,2,0)</f>
        <v>13238.9</v>
      </c>
      <c r="G351" s="113">
        <f>D351*E351*F351</f>
        <v>0</v>
      </c>
      <c r="H351" s="166"/>
      <c r="I351" s="114" t="s">
        <v>495</v>
      </c>
      <c r="J351" s="114" t="str">
        <f>VLOOKUP(I351,Presupuesto!$B$11:$C$565,2,0)</f>
        <v>SUELDOS Y SALARIOS PERMANENTES</v>
      </c>
      <c r="K351" s="98" t="str">
        <f t="shared" si="10"/>
        <v>Posgrado</v>
      </c>
      <c r="L351" s="98" t="s">
        <v>394</v>
      </c>
    </row>
    <row r="352" spans="3:12" x14ac:dyDescent="0.25">
      <c r="C352" s="171" t="s">
        <v>58</v>
      </c>
      <c r="D352" s="163"/>
      <c r="E352" s="154">
        <v>0</v>
      </c>
      <c r="F352" s="100">
        <f>IF(E351=0,"",(G351/E351)/12*E351)</f>
        <v>0</v>
      </c>
      <c r="G352" s="97">
        <f>F352</f>
        <v>0</v>
      </c>
      <c r="H352" s="164"/>
      <c r="I352" s="116" t="s">
        <v>515</v>
      </c>
      <c r="J352" s="116" t="str">
        <f>VLOOKUP(I352,Presupuesto!$B$11:$C$565,2,0)</f>
        <v>AGUINALDO Y DECIMO CUARTO MES</v>
      </c>
      <c r="K352" s="98" t="str">
        <f t="shared" si="10"/>
        <v>Posgrado</v>
      </c>
      <c r="L352" s="98" t="s">
        <v>394</v>
      </c>
    </row>
    <row r="353" spans="3:12" ht="15.75" thickBot="1" x14ac:dyDescent="0.3">
      <c r="C353" s="172" t="s">
        <v>59</v>
      </c>
      <c r="D353" s="163"/>
      <c r="E353" s="154">
        <v>0</v>
      </c>
      <c r="F353" s="117">
        <f>IF(E351&lt;6,"",((E351-6)/12)*(G351/E351))</f>
        <v>0</v>
      </c>
      <c r="G353" s="97">
        <f>F353</f>
        <v>0</v>
      </c>
      <c r="H353" s="164"/>
      <c r="I353" s="101" t="s">
        <v>518</v>
      </c>
      <c r="J353" s="101" t="str">
        <f>VLOOKUP(I353,Presupuesto!$B$11:$C$565,2,0)</f>
        <v>DECIMOCUARTO MES</v>
      </c>
      <c r="K353" s="98" t="str">
        <f t="shared" si="10"/>
        <v>Posgrado</v>
      </c>
      <c r="L353" s="98" t="s">
        <v>394</v>
      </c>
    </row>
    <row r="354" spans="3:12" ht="15.75" thickBot="1" x14ac:dyDescent="0.3">
      <c r="C354" s="137" t="s">
        <v>492</v>
      </c>
      <c r="D354" s="199"/>
      <c r="E354" s="152">
        <v>12</v>
      </c>
      <c r="F354" s="301">
        <f>HLOOKUP($C354,$BZ$2:$CM$3,2,0)</f>
        <v>12356.31</v>
      </c>
      <c r="G354" s="113">
        <f>D354*E354*F354</f>
        <v>0</v>
      </c>
      <c r="H354" s="166"/>
      <c r="I354" s="114" t="s">
        <v>495</v>
      </c>
      <c r="J354" s="114" t="str">
        <f>VLOOKUP(I354,Presupuesto!$B$11:$C$565,2,0)</f>
        <v>SUELDOS Y SALARIOS PERMANENTES</v>
      </c>
      <c r="K354" s="98" t="str">
        <f t="shared" ref="K354:K371" si="11">$K$321</f>
        <v>Posgrado</v>
      </c>
      <c r="L354" s="98" t="s">
        <v>394</v>
      </c>
    </row>
    <row r="355" spans="3:12" x14ac:dyDescent="0.25">
      <c r="C355" s="171" t="s">
        <v>58</v>
      </c>
      <c r="D355" s="163"/>
      <c r="E355" s="154">
        <v>0</v>
      </c>
      <c r="F355" s="100">
        <f>IF(E354=0,"",(G354/E354)/12*E354)</f>
        <v>0</v>
      </c>
      <c r="G355" s="97">
        <f>F355</f>
        <v>0</v>
      </c>
      <c r="H355" s="164"/>
      <c r="I355" s="116" t="s">
        <v>515</v>
      </c>
      <c r="J355" s="116" t="str">
        <f>VLOOKUP(I355,Presupuesto!$B$11:$C$565,2,0)</f>
        <v>AGUINALDO Y DECIMO CUARTO MES</v>
      </c>
      <c r="K355" s="98" t="str">
        <f t="shared" si="11"/>
        <v>Posgrado</v>
      </c>
      <c r="L355" s="98" t="s">
        <v>394</v>
      </c>
    </row>
    <row r="356" spans="3:12" ht="15.75" thickBot="1" x14ac:dyDescent="0.3">
      <c r="C356" s="172" t="s">
        <v>59</v>
      </c>
      <c r="D356" s="163"/>
      <c r="E356" s="154">
        <v>0</v>
      </c>
      <c r="F356" s="117">
        <f>IF(E354&lt;6,"",((E354-6)/12)*(G354/E354))</f>
        <v>0</v>
      </c>
      <c r="G356" s="97">
        <f>F356</f>
        <v>0</v>
      </c>
      <c r="H356" s="164"/>
      <c r="I356" s="101" t="s">
        <v>518</v>
      </c>
      <c r="J356" s="101" t="str">
        <f>VLOOKUP(I356,Presupuesto!$B$11:$C$565,2,0)</f>
        <v>DECIMOCUARTO MES</v>
      </c>
      <c r="K356" s="98" t="str">
        <f t="shared" si="11"/>
        <v>Posgrado</v>
      </c>
      <c r="L356" s="98" t="s">
        <v>394</v>
      </c>
    </row>
    <row r="357" spans="3:12" ht="15.75" thickBot="1" x14ac:dyDescent="0.3">
      <c r="C357" s="137" t="s">
        <v>493</v>
      </c>
      <c r="D357" s="199"/>
      <c r="E357" s="152">
        <v>12</v>
      </c>
      <c r="F357" s="301">
        <f>HLOOKUP($C357,$BZ$2:$CM$3,2,0)</f>
        <v>463.22</v>
      </c>
      <c r="G357" s="113">
        <f>D357*E357*F357</f>
        <v>0</v>
      </c>
      <c r="H357" s="166"/>
      <c r="I357" s="114" t="s">
        <v>495</v>
      </c>
      <c r="J357" s="114" t="str">
        <f>VLOOKUP(I357,Presupuesto!$B$11:$C$565,2,0)</f>
        <v>SUELDOS Y SALARIOS PERMANENTES</v>
      </c>
      <c r="K357" s="98" t="str">
        <f t="shared" si="11"/>
        <v>Posgrado</v>
      </c>
      <c r="L357" s="98" t="s">
        <v>394</v>
      </c>
    </row>
    <row r="358" spans="3:12" x14ac:dyDescent="0.25">
      <c r="C358" s="171" t="s">
        <v>58</v>
      </c>
      <c r="D358" s="163"/>
      <c r="E358" s="154">
        <v>0</v>
      </c>
      <c r="F358" s="100">
        <f>IF(E357=0,"",(G357/E357)/12*E357)</f>
        <v>0</v>
      </c>
      <c r="G358" s="97">
        <f>F358</f>
        <v>0</v>
      </c>
      <c r="H358" s="164"/>
      <c r="I358" s="116" t="s">
        <v>515</v>
      </c>
      <c r="J358" s="116" t="str">
        <f>VLOOKUP(I358,Presupuesto!$B$11:$C$565,2,0)</f>
        <v>AGUINALDO Y DECIMO CUARTO MES</v>
      </c>
      <c r="K358" s="98" t="str">
        <f t="shared" si="11"/>
        <v>Posgrado</v>
      </c>
      <c r="L358" s="98" t="s">
        <v>394</v>
      </c>
    </row>
    <row r="359" spans="3:12" ht="15.75" thickBot="1" x14ac:dyDescent="0.3">
      <c r="C359" s="172" t="s">
        <v>59</v>
      </c>
      <c r="D359" s="163"/>
      <c r="E359" s="154">
        <v>0</v>
      </c>
      <c r="F359" s="117">
        <f>IF(E357&lt;6,"",((E357-6)/12)*(G357/E357))</f>
        <v>0</v>
      </c>
      <c r="G359" s="97">
        <f>F359</f>
        <v>0</v>
      </c>
      <c r="H359" s="164"/>
      <c r="I359" s="101" t="s">
        <v>518</v>
      </c>
      <c r="J359" s="101" t="str">
        <f>VLOOKUP(I359,Presupuesto!$B$11:$C$565,2,0)</f>
        <v>DECIMOCUARTO MES</v>
      </c>
      <c r="K359" s="98" t="str">
        <f t="shared" si="11"/>
        <v>Posgrado</v>
      </c>
      <c r="L359" s="98" t="s">
        <v>394</v>
      </c>
    </row>
    <row r="360" spans="3:12" ht="15.75" thickBot="1" x14ac:dyDescent="0.3">
      <c r="C360" s="137" t="s">
        <v>494</v>
      </c>
      <c r="D360" s="199"/>
      <c r="E360" s="152">
        <v>12</v>
      </c>
      <c r="F360" s="301">
        <f>HLOOKUP($C360,$BZ$2:$CM$3,2,0)</f>
        <v>2007.3</v>
      </c>
      <c r="G360" s="113">
        <f>D360*E360*F360</f>
        <v>0</v>
      </c>
      <c r="H360" s="166"/>
      <c r="I360" s="114" t="s">
        <v>495</v>
      </c>
      <c r="J360" s="114" t="str">
        <f>VLOOKUP(I360,Presupuesto!$B$11:$C$565,2,0)</f>
        <v>SUELDOS Y SALARIOS PERMANENTES</v>
      </c>
      <c r="K360" s="98" t="str">
        <f t="shared" si="11"/>
        <v>Posgrado</v>
      </c>
      <c r="L360" s="98" t="s">
        <v>394</v>
      </c>
    </row>
    <row r="361" spans="3:12" x14ac:dyDescent="0.25">
      <c r="C361" s="171" t="s">
        <v>58</v>
      </c>
      <c r="D361" s="163"/>
      <c r="E361" s="154">
        <v>0</v>
      </c>
      <c r="F361" s="100">
        <f>IF(E360=0,"",(G360/E360)/12*E360)</f>
        <v>0</v>
      </c>
      <c r="G361" s="97">
        <f>F361</f>
        <v>0</v>
      </c>
      <c r="H361" s="164"/>
      <c r="I361" s="116" t="s">
        <v>515</v>
      </c>
      <c r="J361" s="116" t="str">
        <f>VLOOKUP(I361,Presupuesto!$B$11:$C$565,2,0)</f>
        <v>AGUINALDO Y DECIMO CUARTO MES</v>
      </c>
      <c r="K361" s="98" t="str">
        <f t="shared" si="11"/>
        <v>Posgrado</v>
      </c>
      <c r="L361" s="98" t="s">
        <v>394</v>
      </c>
    </row>
    <row r="362" spans="3:12" ht="15.75" thickBot="1" x14ac:dyDescent="0.3">
      <c r="C362" s="172" t="s">
        <v>59</v>
      </c>
      <c r="D362" s="163"/>
      <c r="E362" s="154">
        <v>0</v>
      </c>
      <c r="F362" s="117">
        <f>IF(E360&lt;6,"",((E360-6)/12)*(G360/E360))</f>
        <v>0</v>
      </c>
      <c r="G362" s="97">
        <f>F362</f>
        <v>0</v>
      </c>
      <c r="H362" s="164"/>
      <c r="I362" s="101" t="s">
        <v>518</v>
      </c>
      <c r="J362" s="101" t="str">
        <f>VLOOKUP(I362,Presupuesto!$B$11:$C$565,2,0)</f>
        <v>DECIMOCUARTO MES</v>
      </c>
      <c r="K362" s="98" t="str">
        <f t="shared" si="11"/>
        <v>Posgrado</v>
      </c>
      <c r="L362" s="98" t="s">
        <v>394</v>
      </c>
    </row>
    <row r="363" spans="3:12" ht="15.75" thickBot="1" x14ac:dyDescent="0.3">
      <c r="C363" s="140" t="s">
        <v>83</v>
      </c>
      <c r="D363" s="199"/>
      <c r="E363" s="152">
        <v>12</v>
      </c>
      <c r="F363" s="139">
        <v>30000</v>
      </c>
      <c r="G363" s="113">
        <f>D363*E363*F363</f>
        <v>0</v>
      </c>
      <c r="H363" s="166"/>
      <c r="I363" s="114" t="s">
        <v>563</v>
      </c>
      <c r="J363" s="114" t="str">
        <f>VLOOKUP(I363,Presupuesto!$B$11:$C$565,2,0)</f>
        <v>CONTRATOS ESPECIALES</v>
      </c>
      <c r="K363" s="98" t="str">
        <f t="shared" si="11"/>
        <v>Posgrado</v>
      </c>
      <c r="L363" s="98" t="s">
        <v>394</v>
      </c>
    </row>
    <row r="364" spans="3:12" x14ac:dyDescent="0.25">
      <c r="C364" s="171" t="s">
        <v>58</v>
      </c>
      <c r="D364" s="163"/>
      <c r="E364" s="154">
        <v>0</v>
      </c>
      <c r="F364" s="117">
        <f>IF(E363=0,"",(G363/E363)/12*E363)</f>
        <v>0</v>
      </c>
      <c r="G364" s="97">
        <f>F364</f>
        <v>0</v>
      </c>
      <c r="H364" s="164"/>
      <c r="I364" s="101" t="s">
        <v>563</v>
      </c>
      <c r="J364" s="101" t="str">
        <f>VLOOKUP(I364,Presupuesto!$B$11:$C$565,2,0)</f>
        <v>CONTRATOS ESPECIALES</v>
      </c>
      <c r="K364" s="98" t="str">
        <f t="shared" si="11"/>
        <v>Posgrado</v>
      </c>
      <c r="L364" s="98" t="s">
        <v>393</v>
      </c>
    </row>
    <row r="365" spans="3:12" ht="15.75" thickBot="1" x14ac:dyDescent="0.3">
      <c r="C365" s="172" t="s">
        <v>59</v>
      </c>
      <c r="D365" s="163"/>
      <c r="E365" s="154">
        <v>0</v>
      </c>
      <c r="F365" s="100">
        <f>IF(E363&lt;6,"",((E363-6)/12)*(G363/E363))</f>
        <v>0</v>
      </c>
      <c r="G365" s="97">
        <f>F365</f>
        <v>0</v>
      </c>
      <c r="H365" s="164"/>
      <c r="I365" s="101" t="s">
        <v>563</v>
      </c>
      <c r="J365" s="101" t="str">
        <f>VLOOKUP(I365,Presupuesto!$B$11:$C$565,2,0)</f>
        <v>CONTRATOS ESPECIALES</v>
      </c>
      <c r="K365" s="98" t="str">
        <f t="shared" si="11"/>
        <v>Posgrado</v>
      </c>
      <c r="L365" s="98" t="s">
        <v>398</v>
      </c>
    </row>
    <row r="366" spans="3:12" ht="15.75" thickBot="1" x14ac:dyDescent="0.3">
      <c r="C366" s="140" t="s">
        <v>60</v>
      </c>
      <c r="D366" s="199">
        <v>1</v>
      </c>
      <c r="E366" s="152">
        <v>12</v>
      </c>
      <c r="F366" s="118">
        <v>20000</v>
      </c>
      <c r="G366" s="113">
        <f>D366*E366*F366</f>
        <v>240000</v>
      </c>
      <c r="H366" s="166" t="s">
        <v>1698</v>
      </c>
      <c r="I366" s="114" t="s">
        <v>704</v>
      </c>
      <c r="J366" s="114" t="str">
        <f>VLOOKUP(I366,Presupuesto!$B$11:$C$565,2,0)</f>
        <v>OTROS SERVICIOS TECNICOS Y PROFESIONALES</v>
      </c>
      <c r="K366" s="98" t="str">
        <f t="shared" si="11"/>
        <v>Posgrado</v>
      </c>
      <c r="L366" s="98" t="s">
        <v>393</v>
      </c>
    </row>
    <row r="367" spans="3:12" x14ac:dyDescent="0.25">
      <c r="C367" s="171" t="s">
        <v>58</v>
      </c>
      <c r="D367" s="163"/>
      <c r="E367" s="154">
        <v>0</v>
      </c>
      <c r="F367" s="100">
        <v>0</v>
      </c>
      <c r="G367" s="97">
        <f>F367</f>
        <v>0</v>
      </c>
      <c r="H367" s="164"/>
      <c r="I367" s="101" t="s">
        <v>704</v>
      </c>
      <c r="J367" s="101" t="str">
        <f>VLOOKUP(I367,Presupuesto!$B$11:$C$565,2,0)</f>
        <v>OTROS SERVICIOS TECNICOS Y PROFESIONALES</v>
      </c>
      <c r="K367" s="98" t="str">
        <f t="shared" si="11"/>
        <v>Posgrado</v>
      </c>
      <c r="L367" s="98" t="s">
        <v>393</v>
      </c>
    </row>
    <row r="368" spans="3:12" ht="15.75" thickBot="1" x14ac:dyDescent="0.3">
      <c r="C368" s="172" t="s">
        <v>59</v>
      </c>
      <c r="D368" s="163"/>
      <c r="E368" s="154">
        <v>0</v>
      </c>
      <c r="F368" s="100">
        <v>0</v>
      </c>
      <c r="G368" s="97">
        <f>F368</f>
        <v>0</v>
      </c>
      <c r="H368" s="164"/>
      <c r="I368" s="101" t="s">
        <v>704</v>
      </c>
      <c r="J368" s="101" t="str">
        <f>VLOOKUP(I368,Presupuesto!$B$11:$C$565,2,0)</f>
        <v>OTROS SERVICIOS TECNICOS Y PROFESIONALES</v>
      </c>
      <c r="K368" s="98" t="str">
        <f t="shared" si="11"/>
        <v>Posgrado</v>
      </c>
      <c r="L368" s="98" t="s">
        <v>393</v>
      </c>
    </row>
    <row r="369" spans="3:12" ht="15.75" thickBot="1" x14ac:dyDescent="0.3">
      <c r="C369" s="140" t="s">
        <v>61</v>
      </c>
      <c r="D369" s="199"/>
      <c r="E369" s="152">
        <v>12</v>
      </c>
      <c r="F369" s="118">
        <v>30000</v>
      </c>
      <c r="G369" s="113">
        <f>D369*E369*F369</f>
        <v>0</v>
      </c>
      <c r="H369" s="166"/>
      <c r="I369" s="114" t="s">
        <v>495</v>
      </c>
      <c r="J369" s="114" t="str">
        <f>VLOOKUP(I369,Presupuesto!$B$11:$C$565,2,0)</f>
        <v>SUELDOS Y SALARIOS PERMANENTES</v>
      </c>
      <c r="K369" s="98" t="str">
        <f t="shared" si="11"/>
        <v>Posgrado</v>
      </c>
      <c r="L369" s="98" t="s">
        <v>393</v>
      </c>
    </row>
    <row r="370" spans="3:12" x14ac:dyDescent="0.25">
      <c r="C370" s="171" t="s">
        <v>58</v>
      </c>
      <c r="D370" s="169"/>
      <c r="E370" s="131">
        <v>0</v>
      </c>
      <c r="F370" s="119">
        <f>IF(E369=0,"",(G369/E369)/12*E369)</f>
        <v>0</v>
      </c>
      <c r="G370" s="120">
        <f>F370</f>
        <v>0</v>
      </c>
      <c r="H370" s="164"/>
      <c r="I370" s="101" t="s">
        <v>515</v>
      </c>
      <c r="J370" s="101" t="str">
        <f>VLOOKUP(I370,Presupuesto!$B$11:$C$565,2,0)</f>
        <v>AGUINALDO Y DECIMO CUARTO MES</v>
      </c>
      <c r="K370" s="98" t="str">
        <f t="shared" si="11"/>
        <v>Posgrado</v>
      </c>
      <c r="L370" s="98" t="s">
        <v>393</v>
      </c>
    </row>
    <row r="371" spans="3:12" ht="15.75" thickBot="1" x14ac:dyDescent="0.3">
      <c r="C371" s="173" t="s">
        <v>59</v>
      </c>
      <c r="D371" s="162"/>
      <c r="E371" s="132">
        <v>0</v>
      </c>
      <c r="F371" s="105">
        <f>IF(E369&lt;6,"",((E369-6)/12)*(G369/E369))</f>
        <v>0</v>
      </c>
      <c r="G371" s="105">
        <f>F371</f>
        <v>0</v>
      </c>
      <c r="H371" s="162"/>
      <c r="I371" s="106" t="s">
        <v>518</v>
      </c>
      <c r="J371" s="124" t="str">
        <f>VLOOKUP(I371,Presupuesto!$B$11:$C$565,2,0)</f>
        <v>DECIMOCUARTO MES</v>
      </c>
      <c r="K371" s="106" t="str">
        <f t="shared" si="11"/>
        <v>Posgrado</v>
      </c>
      <c r="L371" s="124" t="s">
        <v>393</v>
      </c>
    </row>
    <row r="373" spans="3:12" ht="15.75" thickBot="1" x14ac:dyDescent="0.3">
      <c r="K373" s="153"/>
    </row>
    <row r="374" spans="3:12" ht="15.75" thickBot="1" x14ac:dyDescent="0.3">
      <c r="C374" s="69" t="s">
        <v>43</v>
      </c>
      <c r="D374" s="30">
        <f>SUM(G381:G431)</f>
        <v>0</v>
      </c>
      <c r="E374" s="93"/>
      <c r="F374" s="93"/>
      <c r="G374" s="93"/>
      <c r="H374" s="76"/>
      <c r="I374" s="76"/>
      <c r="J374" s="76"/>
      <c r="K374" s="153"/>
    </row>
    <row r="375" spans="3:12" x14ac:dyDescent="0.25">
      <c r="D375" s="31"/>
      <c r="E375" s="93"/>
      <c r="F375" s="93"/>
      <c r="G375" s="93"/>
      <c r="H375" s="76"/>
      <c r="I375" s="76"/>
      <c r="J375" s="76"/>
      <c r="K375" s="153"/>
    </row>
    <row r="376" spans="3:12" x14ac:dyDescent="0.25">
      <c r="D376" s="31"/>
      <c r="E376" s="93"/>
      <c r="F376" s="93"/>
      <c r="G376" s="93"/>
      <c r="H376" s="76"/>
      <c r="I376" s="76"/>
      <c r="J376" s="76"/>
      <c r="K376" s="153"/>
    </row>
    <row r="377" spans="3:12" ht="15.75" x14ac:dyDescent="0.25">
      <c r="C377" s="202" t="s">
        <v>391</v>
      </c>
      <c r="D377" s="365"/>
      <c r="E377" s="93"/>
      <c r="F377" s="93"/>
      <c r="G377" s="93"/>
      <c r="H377" s="76"/>
      <c r="I377" s="76"/>
      <c r="J377" s="76"/>
      <c r="K377" s="153"/>
    </row>
    <row r="378" spans="3:12" ht="18.75" x14ac:dyDescent="0.25">
      <c r="C378" s="210" t="e">
        <f>IFERROR(VLOOKUP(D377,'1. Desarrollo e Innov. Curricu.'!$F:$G,2,FALSE),IFERROR(VLOOKUP(D377,'2. Investigación Científica'!$F:$G,2,FALSE),IFERROR(VLOOKUP(D377,'3. Vinculación Univ. Sociedad'!$F:$G,2,FALSE),IFERROR(VLOOKUP(D377,'4. Docencia y Profesorado Univ.'!$F:$G,2,FALSE),IFERROR(VLOOKUP(D377,'5. Estudiantes y Graduados'!$F:$G,2,FALSE),IFERROR(VLOOKUP(D377,'11. Gestion Administrativa'!$F:$G,2,FALSE),IFERROR(VLOOKUP(D377,'13. Gestión Académica'!$F:$G,2,FALSE),IFERROR(VLOOKUP(D377,'9. Asegura. de la Calid. y M'!$F:$G,2,FALSE),IFERROR(VLOOKUP(D377,'6. Gestión del Conocimiento'!$F:$G,2,FALSE),IFERROR(VLOOKUP(D377,'15. Gobernabilidad y Proceso...'!$F:$G,2,FALSE),IFERROR(VLOOKUP(D377,'12. Gestión del Talento Humano'!$F:$G,2,FALSE),IFERROR(VLOOKUP(D377,'14. Internacional... de la E.S.'!$F:$G,2,FALSE),IFERROR(VLOOKUP(D377,'10. Posgrado'!$F:$G,2,FALSE),IFERROR(VLOOKUP(D377,'17. Gestión TIC'!$F:$G,2,FALSE),IFERROR(VLOOKUP(D377,'16. Desa. del Sistema Educ.Sup.'!$F:$G,2,FALSE),IFERROR(VLOOKUP(D377,'8. Cultura de Inno. Insti...'!$F:$G,2,FALSE),VLOOKUP(D377,'7. Lo Esencial de la Reforma U.'!$F:$G,2,0)))))))))))))))))</f>
        <v>#N/A</v>
      </c>
      <c r="D378" s="31"/>
      <c r="E378" s="93"/>
      <c r="F378" s="93"/>
      <c r="G378" s="93"/>
      <c r="H378" s="76"/>
      <c r="I378" s="76"/>
      <c r="J378" s="76"/>
      <c r="K378" s="153"/>
    </row>
    <row r="379" spans="3:12" ht="15.75" thickBot="1" x14ac:dyDescent="0.3">
      <c r="C379" s="177"/>
      <c r="D379" s="31"/>
      <c r="E379" s="93"/>
      <c r="F379" s="93"/>
      <c r="G379" s="93"/>
      <c r="H379" s="76"/>
      <c r="I379" s="76"/>
      <c r="J379" s="76"/>
      <c r="K379" s="153"/>
    </row>
    <row r="380" spans="3:12" ht="30.75" thickBot="1" x14ac:dyDescent="0.3">
      <c r="C380" s="134" t="s">
        <v>44</v>
      </c>
      <c r="D380" s="138" t="s">
        <v>55</v>
      </c>
      <c r="E380" s="170" t="s">
        <v>56</v>
      </c>
      <c r="F380" s="138" t="s">
        <v>57</v>
      </c>
      <c r="G380" s="135" t="s">
        <v>27</v>
      </c>
      <c r="H380" s="133" t="s">
        <v>130</v>
      </c>
      <c r="I380" s="136" t="s">
        <v>46</v>
      </c>
      <c r="J380" s="136" t="s">
        <v>131</v>
      </c>
      <c r="K380" s="136" t="s">
        <v>409</v>
      </c>
      <c r="L380" s="136" t="s">
        <v>410</v>
      </c>
    </row>
    <row r="381" spans="3:12" ht="15.75" thickBot="1" x14ac:dyDescent="0.3">
      <c r="C381" s="137" t="s">
        <v>481</v>
      </c>
      <c r="D381" s="199"/>
      <c r="E381" s="152">
        <v>12</v>
      </c>
      <c r="F381" s="301">
        <f>HLOOKUP($C381,$BZ$2:$CM$3,2,0)</f>
        <v>43674.39</v>
      </c>
      <c r="G381" s="113">
        <f>D381*E381*F381</f>
        <v>0</v>
      </c>
      <c r="H381" s="166"/>
      <c r="I381" s="114" t="s">
        <v>495</v>
      </c>
      <c r="J381" s="114" t="str">
        <f>VLOOKUP(I381,Presupuesto!$B$11:$C$565,2,0)</f>
        <v>SUELDOS Y SALARIOS PERMANENTES</v>
      </c>
      <c r="K381" s="218" t="s">
        <v>1453</v>
      </c>
      <c r="L381" s="98" t="s">
        <v>393</v>
      </c>
    </row>
    <row r="382" spans="3:12" x14ac:dyDescent="0.25">
      <c r="C382" s="171" t="s">
        <v>58</v>
      </c>
      <c r="D382" s="163"/>
      <c r="E382" s="154">
        <v>0</v>
      </c>
      <c r="F382" s="100">
        <f>IF(E381=0,"",(G381/E381)/12*E381)</f>
        <v>0</v>
      </c>
      <c r="G382" s="97">
        <f>F382</f>
        <v>0</v>
      </c>
      <c r="H382" s="164"/>
      <c r="I382" s="116" t="s">
        <v>515</v>
      </c>
      <c r="J382" s="116" t="str">
        <f>VLOOKUP(I382,Presupuesto!$B$11:$C$565,2,0)</f>
        <v>AGUINALDO Y DECIMO CUARTO MES</v>
      </c>
      <c r="K382" s="98" t="str">
        <f t="shared" ref="K382:K413" si="12">$K$381</f>
        <v>Posgrado</v>
      </c>
      <c r="L382" s="98" t="s">
        <v>411</v>
      </c>
    </row>
    <row r="383" spans="3:12" ht="15.75" thickBot="1" x14ac:dyDescent="0.3">
      <c r="C383" s="172" t="s">
        <v>59</v>
      </c>
      <c r="D383" s="163"/>
      <c r="E383" s="154">
        <v>0</v>
      </c>
      <c r="F383" s="117">
        <f>IF(E381&lt;6,"",((E381-6)/12)*(G381/E381))</f>
        <v>0</v>
      </c>
      <c r="G383" s="97">
        <f>F383</f>
        <v>0</v>
      </c>
      <c r="H383" s="164"/>
      <c r="I383" s="101" t="s">
        <v>518</v>
      </c>
      <c r="J383" s="101" t="str">
        <f>VLOOKUP(I383,Presupuesto!$B$11:$C$565,2,0)</f>
        <v>DECIMOCUARTO MES</v>
      </c>
      <c r="K383" s="98" t="str">
        <f t="shared" si="12"/>
        <v>Posgrado</v>
      </c>
      <c r="L383" s="98" t="s">
        <v>394</v>
      </c>
    </row>
    <row r="384" spans="3:12" ht="15.75" thickBot="1" x14ac:dyDescent="0.3">
      <c r="C384" s="137" t="s">
        <v>482</v>
      </c>
      <c r="D384" s="199"/>
      <c r="E384" s="152">
        <v>12</v>
      </c>
      <c r="F384" s="301">
        <f>HLOOKUP($C384,$BZ$2:$CM$3,2,0)</f>
        <v>39703.99</v>
      </c>
      <c r="G384" s="113">
        <f>D384*E384*F384</f>
        <v>0</v>
      </c>
      <c r="H384" s="166"/>
      <c r="I384" s="114" t="s">
        <v>495</v>
      </c>
      <c r="J384" s="114" t="str">
        <f>VLOOKUP(I384,Presupuesto!$B$11:$C$565,2,0)</f>
        <v>SUELDOS Y SALARIOS PERMANENTES</v>
      </c>
      <c r="K384" s="98" t="str">
        <f t="shared" si="12"/>
        <v>Posgrado</v>
      </c>
      <c r="L384" s="98" t="s">
        <v>394</v>
      </c>
    </row>
    <row r="385" spans="3:12" x14ac:dyDescent="0.25">
      <c r="C385" s="171" t="s">
        <v>58</v>
      </c>
      <c r="D385" s="163"/>
      <c r="E385" s="154">
        <v>0</v>
      </c>
      <c r="F385" s="100">
        <f>IF(E384=0,"",(G384/E384)/12*E384)</f>
        <v>0</v>
      </c>
      <c r="G385" s="97">
        <f>F385</f>
        <v>0</v>
      </c>
      <c r="H385" s="164"/>
      <c r="I385" s="116" t="s">
        <v>515</v>
      </c>
      <c r="J385" s="116" t="str">
        <f>VLOOKUP(I385,Presupuesto!$B$11:$C$565,2,0)</f>
        <v>AGUINALDO Y DECIMO CUARTO MES</v>
      </c>
      <c r="K385" s="98" t="str">
        <f t="shared" si="12"/>
        <v>Posgrado</v>
      </c>
      <c r="L385" s="98" t="s">
        <v>394</v>
      </c>
    </row>
    <row r="386" spans="3:12" ht="15.75" thickBot="1" x14ac:dyDescent="0.3">
      <c r="C386" s="172" t="s">
        <v>59</v>
      </c>
      <c r="D386" s="163"/>
      <c r="E386" s="154">
        <v>0</v>
      </c>
      <c r="F386" s="117">
        <f>IF(E384&lt;6,"",((E384-6)/12)*(G384/E384))</f>
        <v>0</v>
      </c>
      <c r="G386" s="97">
        <f>F386</f>
        <v>0</v>
      </c>
      <c r="H386" s="164"/>
      <c r="I386" s="101" t="s">
        <v>518</v>
      </c>
      <c r="J386" s="101" t="str">
        <f>VLOOKUP(I386,Presupuesto!$B$11:$C$565,2,0)</f>
        <v>DECIMOCUARTO MES</v>
      </c>
      <c r="K386" s="98" t="str">
        <f t="shared" si="12"/>
        <v>Posgrado</v>
      </c>
      <c r="L386" s="98" t="s">
        <v>394</v>
      </c>
    </row>
    <row r="387" spans="3:12" ht="15.75" thickBot="1" x14ac:dyDescent="0.3">
      <c r="C387" s="137" t="s">
        <v>483</v>
      </c>
      <c r="D387" s="199"/>
      <c r="E387" s="152">
        <v>12</v>
      </c>
      <c r="F387" s="301">
        <f>HLOOKUP($C387,$BZ$2:$CM$3,2,0)</f>
        <v>35733.589999999997</v>
      </c>
      <c r="G387" s="113">
        <f>D387*E387*F387</f>
        <v>0</v>
      </c>
      <c r="H387" s="166"/>
      <c r="I387" s="114" t="s">
        <v>495</v>
      </c>
      <c r="J387" s="114" t="str">
        <f>VLOOKUP(I387,Presupuesto!$B$11:$C$565,2,0)</f>
        <v>SUELDOS Y SALARIOS PERMANENTES</v>
      </c>
      <c r="K387" s="98" t="str">
        <f t="shared" si="12"/>
        <v>Posgrado</v>
      </c>
      <c r="L387" s="98" t="s">
        <v>394</v>
      </c>
    </row>
    <row r="388" spans="3:12" x14ac:dyDescent="0.25">
      <c r="C388" s="171" t="s">
        <v>58</v>
      </c>
      <c r="D388" s="163"/>
      <c r="E388" s="154">
        <v>0</v>
      </c>
      <c r="F388" s="100">
        <f>IF(E387=0,"",(G387/E387)/12*E387)</f>
        <v>0</v>
      </c>
      <c r="G388" s="97">
        <f>F388</f>
        <v>0</v>
      </c>
      <c r="H388" s="164"/>
      <c r="I388" s="116" t="s">
        <v>515</v>
      </c>
      <c r="J388" s="116" t="str">
        <f>VLOOKUP(I388,Presupuesto!$B$11:$C$565,2,0)</f>
        <v>AGUINALDO Y DECIMO CUARTO MES</v>
      </c>
      <c r="K388" s="98" t="str">
        <f t="shared" si="12"/>
        <v>Posgrado</v>
      </c>
      <c r="L388" s="98" t="s">
        <v>394</v>
      </c>
    </row>
    <row r="389" spans="3:12" ht="15.75" thickBot="1" x14ac:dyDescent="0.3">
      <c r="C389" s="172" t="s">
        <v>59</v>
      </c>
      <c r="D389" s="163"/>
      <c r="E389" s="154">
        <v>0</v>
      </c>
      <c r="F389" s="117">
        <f>IF(E387&lt;6,"",((E387-6)/12)*(G387/E387))</f>
        <v>0</v>
      </c>
      <c r="G389" s="97">
        <f>F389</f>
        <v>0</v>
      </c>
      <c r="H389" s="164"/>
      <c r="I389" s="101" t="s">
        <v>518</v>
      </c>
      <c r="J389" s="101" t="str">
        <f>VLOOKUP(I389,Presupuesto!$B$11:$C$565,2,0)</f>
        <v>DECIMOCUARTO MES</v>
      </c>
      <c r="K389" s="98" t="str">
        <f t="shared" si="12"/>
        <v>Posgrado</v>
      </c>
      <c r="L389" s="98" t="s">
        <v>394</v>
      </c>
    </row>
    <row r="390" spans="3:12" ht="15.75" thickBot="1" x14ac:dyDescent="0.3">
      <c r="C390" s="137" t="s">
        <v>484</v>
      </c>
      <c r="D390" s="199"/>
      <c r="E390" s="152">
        <v>12</v>
      </c>
      <c r="F390" s="301">
        <f>HLOOKUP($C390,$BZ$2:$CM$3,2,0)</f>
        <v>31763.19</v>
      </c>
      <c r="G390" s="113">
        <f>D390*E390*F390</f>
        <v>0</v>
      </c>
      <c r="H390" s="166"/>
      <c r="I390" s="114" t="s">
        <v>495</v>
      </c>
      <c r="J390" s="114" t="str">
        <f>VLOOKUP(I390,Presupuesto!$B$11:$C$565,2,0)</f>
        <v>SUELDOS Y SALARIOS PERMANENTES</v>
      </c>
      <c r="K390" s="98" t="str">
        <f t="shared" si="12"/>
        <v>Posgrado</v>
      </c>
      <c r="L390" s="98" t="s">
        <v>394</v>
      </c>
    </row>
    <row r="391" spans="3:12" x14ac:dyDescent="0.25">
      <c r="C391" s="171" t="s">
        <v>58</v>
      </c>
      <c r="D391" s="163"/>
      <c r="E391" s="154">
        <v>0</v>
      </c>
      <c r="F391" s="100">
        <f>IF(E390=0,"",(G390/E390)/12*E390)</f>
        <v>0</v>
      </c>
      <c r="G391" s="97">
        <f>F391</f>
        <v>0</v>
      </c>
      <c r="H391" s="164"/>
      <c r="I391" s="116" t="s">
        <v>515</v>
      </c>
      <c r="J391" s="116" t="str">
        <f>VLOOKUP(I391,Presupuesto!$B$11:$C$565,2,0)</f>
        <v>AGUINALDO Y DECIMO CUARTO MES</v>
      </c>
      <c r="K391" s="98" t="str">
        <f t="shared" si="12"/>
        <v>Posgrado</v>
      </c>
      <c r="L391" s="98" t="s">
        <v>394</v>
      </c>
    </row>
    <row r="392" spans="3:12" ht="15.75" thickBot="1" x14ac:dyDescent="0.3">
      <c r="C392" s="172" t="s">
        <v>59</v>
      </c>
      <c r="D392" s="163"/>
      <c r="E392" s="154">
        <v>0</v>
      </c>
      <c r="F392" s="117">
        <f>IF(E390&lt;6,"",((E390-6)/12)*(G390/E390))</f>
        <v>0</v>
      </c>
      <c r="G392" s="97">
        <f>F392</f>
        <v>0</v>
      </c>
      <c r="H392" s="164"/>
      <c r="I392" s="101" t="s">
        <v>518</v>
      </c>
      <c r="J392" s="101" t="str">
        <f>VLOOKUP(I392,Presupuesto!$B$11:$C$565,2,0)</f>
        <v>DECIMOCUARTO MES</v>
      </c>
      <c r="K392" s="98" t="str">
        <f t="shared" si="12"/>
        <v>Posgrado</v>
      </c>
      <c r="L392" s="98" t="s">
        <v>394</v>
      </c>
    </row>
    <row r="393" spans="3:12" ht="15.75" thickBot="1" x14ac:dyDescent="0.3">
      <c r="C393" s="137" t="s">
        <v>485</v>
      </c>
      <c r="D393" s="199"/>
      <c r="E393" s="152">
        <v>12</v>
      </c>
      <c r="F393" s="301">
        <f>HLOOKUP($C393,$BZ$2:$CM$3,2,0)</f>
        <v>29777.99</v>
      </c>
      <c r="G393" s="113">
        <f>D393*E393*F393</f>
        <v>0</v>
      </c>
      <c r="H393" s="166"/>
      <c r="I393" s="114" t="s">
        <v>495</v>
      </c>
      <c r="J393" s="114" t="str">
        <f>VLOOKUP(I393,Presupuesto!$B$11:$C$565,2,0)</f>
        <v>SUELDOS Y SALARIOS PERMANENTES</v>
      </c>
      <c r="K393" s="98" t="str">
        <f t="shared" si="12"/>
        <v>Posgrado</v>
      </c>
      <c r="L393" s="98" t="s">
        <v>394</v>
      </c>
    </row>
    <row r="394" spans="3:12" x14ac:dyDescent="0.25">
      <c r="C394" s="171" t="s">
        <v>58</v>
      </c>
      <c r="D394" s="163"/>
      <c r="E394" s="154">
        <v>0</v>
      </c>
      <c r="F394" s="100">
        <f>IF(E393=0,"",(G393/E393)/12*E393)</f>
        <v>0</v>
      </c>
      <c r="G394" s="97">
        <f>F394</f>
        <v>0</v>
      </c>
      <c r="H394" s="164"/>
      <c r="I394" s="116" t="s">
        <v>515</v>
      </c>
      <c r="J394" s="116" t="str">
        <f>VLOOKUP(I394,Presupuesto!$B$11:$C$565,2,0)</f>
        <v>AGUINALDO Y DECIMO CUARTO MES</v>
      </c>
      <c r="K394" s="98" t="str">
        <f t="shared" si="12"/>
        <v>Posgrado</v>
      </c>
      <c r="L394" s="98" t="s">
        <v>394</v>
      </c>
    </row>
    <row r="395" spans="3:12" ht="15.75" thickBot="1" x14ac:dyDescent="0.3">
      <c r="C395" s="172" t="s">
        <v>59</v>
      </c>
      <c r="D395" s="163"/>
      <c r="E395" s="154">
        <v>0</v>
      </c>
      <c r="F395" s="117">
        <f>IF(E393&lt;6,"",((E393-6)/12)*(G393/E393))</f>
        <v>0</v>
      </c>
      <c r="G395" s="97">
        <f>F395</f>
        <v>0</v>
      </c>
      <c r="H395" s="164"/>
      <c r="I395" s="101" t="s">
        <v>518</v>
      </c>
      <c r="J395" s="101" t="str">
        <f>VLOOKUP(I395,Presupuesto!$B$11:$C$565,2,0)</f>
        <v>DECIMOCUARTO MES</v>
      </c>
      <c r="K395" s="98" t="str">
        <f t="shared" si="12"/>
        <v>Posgrado</v>
      </c>
      <c r="L395" s="98" t="s">
        <v>394</v>
      </c>
    </row>
    <row r="396" spans="3:12" ht="15.75" thickBot="1" x14ac:dyDescent="0.3">
      <c r="C396" s="137" t="s">
        <v>486</v>
      </c>
      <c r="D396" s="199"/>
      <c r="E396" s="152">
        <v>12</v>
      </c>
      <c r="F396" s="301">
        <f>HLOOKUP($C396,$BZ$2:$CM$3,2,0)</f>
        <v>27792.79</v>
      </c>
      <c r="G396" s="113">
        <f>D396*E396*F396</f>
        <v>0</v>
      </c>
      <c r="H396" s="166"/>
      <c r="I396" s="114" t="s">
        <v>495</v>
      </c>
      <c r="J396" s="114" t="str">
        <f>VLOOKUP(I396,Presupuesto!$B$11:$C$565,2,0)</f>
        <v>SUELDOS Y SALARIOS PERMANENTES</v>
      </c>
      <c r="K396" s="98" t="str">
        <f t="shared" si="12"/>
        <v>Posgrado</v>
      </c>
      <c r="L396" s="98" t="s">
        <v>394</v>
      </c>
    </row>
    <row r="397" spans="3:12" x14ac:dyDescent="0.25">
      <c r="C397" s="171" t="s">
        <v>58</v>
      </c>
      <c r="D397" s="163"/>
      <c r="E397" s="154">
        <v>0</v>
      </c>
      <c r="F397" s="100">
        <f>IF(E396=0,"",(G396/E396)/12*E396)</f>
        <v>0</v>
      </c>
      <c r="G397" s="97">
        <f>F397</f>
        <v>0</v>
      </c>
      <c r="H397" s="164"/>
      <c r="I397" s="116" t="s">
        <v>515</v>
      </c>
      <c r="J397" s="116" t="str">
        <f>VLOOKUP(I397,Presupuesto!$B$11:$C$565,2,0)</f>
        <v>AGUINALDO Y DECIMO CUARTO MES</v>
      </c>
      <c r="K397" s="98" t="str">
        <f t="shared" si="12"/>
        <v>Posgrado</v>
      </c>
      <c r="L397" s="98" t="s">
        <v>394</v>
      </c>
    </row>
    <row r="398" spans="3:12" ht="15.75" thickBot="1" x14ac:dyDescent="0.3">
      <c r="C398" s="172" t="s">
        <v>59</v>
      </c>
      <c r="D398" s="163"/>
      <c r="E398" s="154">
        <v>0</v>
      </c>
      <c r="F398" s="117">
        <f>IF(E396&lt;6,"",((E396-6)/12)*(G396/E396))</f>
        <v>0</v>
      </c>
      <c r="G398" s="97">
        <f>F398</f>
        <v>0</v>
      </c>
      <c r="H398" s="164"/>
      <c r="I398" s="101" t="s">
        <v>518</v>
      </c>
      <c r="J398" s="101" t="str">
        <f>VLOOKUP(I398,Presupuesto!$B$11:$C$565,2,0)</f>
        <v>DECIMOCUARTO MES</v>
      </c>
      <c r="K398" s="98" t="str">
        <f t="shared" si="12"/>
        <v>Posgrado</v>
      </c>
      <c r="L398" s="98" t="s">
        <v>394</v>
      </c>
    </row>
    <row r="399" spans="3:12" ht="15.75" thickBot="1" x14ac:dyDescent="0.3">
      <c r="C399" s="137" t="s">
        <v>487</v>
      </c>
      <c r="D399" s="199"/>
      <c r="E399" s="152">
        <v>12</v>
      </c>
      <c r="F399" s="301">
        <f>HLOOKUP($C399,$BZ$2:$CM$3,2,0)</f>
        <v>18859.39</v>
      </c>
      <c r="G399" s="113">
        <f>D399*E399*F399</f>
        <v>0</v>
      </c>
      <c r="H399" s="166"/>
      <c r="I399" s="114" t="s">
        <v>495</v>
      </c>
      <c r="J399" s="114" t="str">
        <f>VLOOKUP(I399,Presupuesto!$B$11:$C$565,2,0)</f>
        <v>SUELDOS Y SALARIOS PERMANENTES</v>
      </c>
      <c r="K399" s="98" t="str">
        <f t="shared" si="12"/>
        <v>Posgrado</v>
      </c>
      <c r="L399" s="98" t="s">
        <v>394</v>
      </c>
    </row>
    <row r="400" spans="3:12" x14ac:dyDescent="0.25">
      <c r="C400" s="171" t="s">
        <v>58</v>
      </c>
      <c r="D400" s="163"/>
      <c r="E400" s="154">
        <v>0</v>
      </c>
      <c r="F400" s="100">
        <f>IF(E399=0,"",(G399/E399)/12*E399)</f>
        <v>0</v>
      </c>
      <c r="G400" s="97">
        <f>F400</f>
        <v>0</v>
      </c>
      <c r="H400" s="164"/>
      <c r="I400" s="116" t="s">
        <v>515</v>
      </c>
      <c r="J400" s="116" t="str">
        <f>VLOOKUP(I400,Presupuesto!$B$11:$C$565,2,0)</f>
        <v>AGUINALDO Y DECIMO CUARTO MES</v>
      </c>
      <c r="K400" s="98" t="str">
        <f t="shared" si="12"/>
        <v>Posgrado</v>
      </c>
      <c r="L400" s="98" t="s">
        <v>394</v>
      </c>
    </row>
    <row r="401" spans="3:12" ht="15.75" thickBot="1" x14ac:dyDescent="0.3">
      <c r="C401" s="172" t="s">
        <v>59</v>
      </c>
      <c r="D401" s="163"/>
      <c r="E401" s="154">
        <v>0</v>
      </c>
      <c r="F401" s="117">
        <f>IF(E399&lt;6,"",((E399-6)/12)*(G399/E399))</f>
        <v>0</v>
      </c>
      <c r="G401" s="97">
        <f>F401</f>
        <v>0</v>
      </c>
      <c r="H401" s="164"/>
      <c r="I401" s="101" t="s">
        <v>518</v>
      </c>
      <c r="J401" s="101" t="str">
        <f>VLOOKUP(I401,Presupuesto!$B$11:$C$565,2,0)</f>
        <v>DECIMOCUARTO MES</v>
      </c>
      <c r="K401" s="98" t="str">
        <f t="shared" si="12"/>
        <v>Posgrado</v>
      </c>
      <c r="L401" s="98" t="s">
        <v>394</v>
      </c>
    </row>
    <row r="402" spans="3:12" ht="15.75" thickBot="1" x14ac:dyDescent="0.3">
      <c r="C402" s="137" t="s">
        <v>488</v>
      </c>
      <c r="D402" s="199"/>
      <c r="E402" s="152">
        <v>12</v>
      </c>
      <c r="F402" s="301">
        <f>HLOOKUP($C402,$BZ$2:$CM$3,2,0)</f>
        <v>17866.8</v>
      </c>
      <c r="G402" s="113">
        <f>D402*E402*F402</f>
        <v>0</v>
      </c>
      <c r="H402" s="166"/>
      <c r="I402" s="114" t="s">
        <v>495</v>
      </c>
      <c r="J402" s="114" t="str">
        <f>VLOOKUP(I402,Presupuesto!$B$11:$C$565,2,0)</f>
        <v>SUELDOS Y SALARIOS PERMANENTES</v>
      </c>
      <c r="K402" s="98" t="str">
        <f t="shared" si="12"/>
        <v>Posgrado</v>
      </c>
      <c r="L402" s="98" t="s">
        <v>394</v>
      </c>
    </row>
    <row r="403" spans="3:12" x14ac:dyDescent="0.25">
      <c r="C403" s="171" t="s">
        <v>58</v>
      </c>
      <c r="D403" s="163"/>
      <c r="E403" s="154">
        <v>0</v>
      </c>
      <c r="F403" s="100">
        <f>IF(E402=0,"",(G402/E402)/12*E402)</f>
        <v>0</v>
      </c>
      <c r="G403" s="97">
        <f>F403</f>
        <v>0</v>
      </c>
      <c r="H403" s="164"/>
      <c r="I403" s="116" t="s">
        <v>515</v>
      </c>
      <c r="J403" s="116" t="str">
        <f>VLOOKUP(I403,Presupuesto!$B$11:$C$565,2,0)</f>
        <v>AGUINALDO Y DECIMO CUARTO MES</v>
      </c>
      <c r="K403" s="98" t="str">
        <f t="shared" si="12"/>
        <v>Posgrado</v>
      </c>
      <c r="L403" s="98" t="s">
        <v>394</v>
      </c>
    </row>
    <row r="404" spans="3:12" ht="15.75" thickBot="1" x14ac:dyDescent="0.3">
      <c r="C404" s="172" t="s">
        <v>59</v>
      </c>
      <c r="D404" s="163"/>
      <c r="E404" s="154">
        <v>0</v>
      </c>
      <c r="F404" s="117">
        <f>IF(E402&lt;6,"",((E402-6)/12)*(G402/E402))</f>
        <v>0</v>
      </c>
      <c r="G404" s="97">
        <f>F404</f>
        <v>0</v>
      </c>
      <c r="H404" s="164"/>
      <c r="I404" s="101" t="s">
        <v>518</v>
      </c>
      <c r="J404" s="101" t="str">
        <f>VLOOKUP(I404,Presupuesto!$B$11:$C$565,2,0)</f>
        <v>DECIMOCUARTO MES</v>
      </c>
      <c r="K404" s="98" t="str">
        <f t="shared" si="12"/>
        <v>Posgrado</v>
      </c>
      <c r="L404" s="98" t="s">
        <v>394</v>
      </c>
    </row>
    <row r="405" spans="3:12" ht="15.75" thickBot="1" x14ac:dyDescent="0.3">
      <c r="C405" s="137" t="s">
        <v>489</v>
      </c>
      <c r="D405" s="199"/>
      <c r="E405" s="152">
        <v>12</v>
      </c>
      <c r="F405" s="301">
        <f>HLOOKUP($C405,$BZ$2:$CM$3,2,0)</f>
        <v>13896.4</v>
      </c>
      <c r="G405" s="113">
        <f>D405*E405*F405</f>
        <v>0</v>
      </c>
      <c r="H405" s="166"/>
      <c r="I405" s="114" t="s">
        <v>495</v>
      </c>
      <c r="J405" s="114" t="str">
        <f>VLOOKUP(I405,Presupuesto!$B$11:$C$565,2,0)</f>
        <v>SUELDOS Y SALARIOS PERMANENTES</v>
      </c>
      <c r="K405" s="98" t="str">
        <f t="shared" si="12"/>
        <v>Posgrado</v>
      </c>
      <c r="L405" s="98" t="s">
        <v>394</v>
      </c>
    </row>
    <row r="406" spans="3:12" x14ac:dyDescent="0.25">
      <c r="C406" s="171" t="s">
        <v>58</v>
      </c>
      <c r="D406" s="163"/>
      <c r="E406" s="154">
        <v>0</v>
      </c>
      <c r="F406" s="100">
        <f>IF(E405=0,"",(G405/E405)/12*E405)</f>
        <v>0</v>
      </c>
      <c r="G406" s="97">
        <f>F406</f>
        <v>0</v>
      </c>
      <c r="H406" s="164"/>
      <c r="I406" s="116" t="s">
        <v>515</v>
      </c>
      <c r="J406" s="116" t="str">
        <f>VLOOKUP(I406,Presupuesto!$B$11:$C$565,2,0)</f>
        <v>AGUINALDO Y DECIMO CUARTO MES</v>
      </c>
      <c r="K406" s="98" t="str">
        <f t="shared" si="12"/>
        <v>Posgrado</v>
      </c>
      <c r="L406" s="98" t="s">
        <v>394</v>
      </c>
    </row>
    <row r="407" spans="3:12" ht="15.75" thickBot="1" x14ac:dyDescent="0.3">
      <c r="C407" s="172" t="s">
        <v>59</v>
      </c>
      <c r="D407" s="163"/>
      <c r="E407" s="154">
        <v>0</v>
      </c>
      <c r="F407" s="117">
        <f>IF(E405&lt;6,"",((E405-6)/12)*(G405/E405))</f>
        <v>0</v>
      </c>
      <c r="G407" s="97">
        <f>F407</f>
        <v>0</v>
      </c>
      <c r="H407" s="164"/>
      <c r="I407" s="101" t="s">
        <v>518</v>
      </c>
      <c r="J407" s="101" t="str">
        <f>VLOOKUP(I407,Presupuesto!$B$11:$C$565,2,0)</f>
        <v>DECIMOCUARTO MES</v>
      </c>
      <c r="K407" s="98" t="str">
        <f t="shared" si="12"/>
        <v>Posgrado</v>
      </c>
      <c r="L407" s="98" t="s">
        <v>394</v>
      </c>
    </row>
    <row r="408" spans="3:12" ht="15.75" thickBot="1" x14ac:dyDescent="0.3">
      <c r="C408" s="137" t="s">
        <v>490</v>
      </c>
      <c r="D408" s="199"/>
      <c r="E408" s="152">
        <v>12</v>
      </c>
      <c r="F408" s="301">
        <f>HLOOKUP($C408,$BZ$2:$CM$3,2,0)</f>
        <v>15004.09</v>
      </c>
      <c r="G408" s="113">
        <f>D408*E408*F408</f>
        <v>0</v>
      </c>
      <c r="H408" s="166"/>
      <c r="I408" s="114" t="s">
        <v>495</v>
      </c>
      <c r="J408" s="114" t="str">
        <f>VLOOKUP(I408,Presupuesto!$B$11:$C$565,2,0)</f>
        <v>SUELDOS Y SALARIOS PERMANENTES</v>
      </c>
      <c r="K408" s="98" t="str">
        <f t="shared" si="12"/>
        <v>Posgrado</v>
      </c>
      <c r="L408" s="98" t="s">
        <v>394</v>
      </c>
    </row>
    <row r="409" spans="3:12" x14ac:dyDescent="0.25">
      <c r="C409" s="171" t="s">
        <v>58</v>
      </c>
      <c r="D409" s="163"/>
      <c r="E409" s="154">
        <v>0</v>
      </c>
      <c r="F409" s="100">
        <f>IF(E408=0,"",(G408/E408)/12*E408)</f>
        <v>0</v>
      </c>
      <c r="G409" s="97">
        <f>F409</f>
        <v>0</v>
      </c>
      <c r="H409" s="164"/>
      <c r="I409" s="116" t="s">
        <v>515</v>
      </c>
      <c r="J409" s="116" t="str">
        <f>VLOOKUP(I409,Presupuesto!$B$11:$C$565,2,0)</f>
        <v>AGUINALDO Y DECIMO CUARTO MES</v>
      </c>
      <c r="K409" s="98" t="str">
        <f t="shared" si="12"/>
        <v>Posgrado</v>
      </c>
      <c r="L409" s="98" t="s">
        <v>394</v>
      </c>
    </row>
    <row r="410" spans="3:12" ht="15.75" thickBot="1" x14ac:dyDescent="0.3">
      <c r="C410" s="172" t="s">
        <v>59</v>
      </c>
      <c r="D410" s="163"/>
      <c r="E410" s="154">
        <v>0</v>
      </c>
      <c r="F410" s="117">
        <f>IF(E408&lt;6,"",((E408-6)/12)*(G408/E408))</f>
        <v>0</v>
      </c>
      <c r="G410" s="97">
        <f>F410</f>
        <v>0</v>
      </c>
      <c r="H410" s="164"/>
      <c r="I410" s="101" t="s">
        <v>518</v>
      </c>
      <c r="J410" s="101" t="str">
        <f>VLOOKUP(I410,Presupuesto!$B$11:$C$565,2,0)</f>
        <v>DECIMOCUARTO MES</v>
      </c>
      <c r="K410" s="98" t="str">
        <f t="shared" si="12"/>
        <v>Posgrado</v>
      </c>
      <c r="L410" s="98" t="s">
        <v>394</v>
      </c>
    </row>
    <row r="411" spans="3:12" ht="15.75" thickBot="1" x14ac:dyDescent="0.3">
      <c r="C411" s="137" t="s">
        <v>491</v>
      </c>
      <c r="D411" s="199"/>
      <c r="E411" s="152">
        <v>12</v>
      </c>
      <c r="F411" s="301">
        <f>HLOOKUP($C411,$BZ$2:$CM$3,2,0)</f>
        <v>13238.9</v>
      </c>
      <c r="G411" s="113">
        <f>D411*E411*F411</f>
        <v>0</v>
      </c>
      <c r="H411" s="166"/>
      <c r="I411" s="114" t="s">
        <v>495</v>
      </c>
      <c r="J411" s="114" t="str">
        <f>VLOOKUP(I411,Presupuesto!$B$11:$C$565,2,0)</f>
        <v>SUELDOS Y SALARIOS PERMANENTES</v>
      </c>
      <c r="K411" s="98" t="str">
        <f t="shared" si="12"/>
        <v>Posgrado</v>
      </c>
      <c r="L411" s="98" t="s">
        <v>394</v>
      </c>
    </row>
    <row r="412" spans="3:12" x14ac:dyDescent="0.25">
      <c r="C412" s="171" t="s">
        <v>58</v>
      </c>
      <c r="D412" s="163"/>
      <c r="E412" s="154">
        <v>0</v>
      </c>
      <c r="F412" s="100">
        <f>IF(E411=0,"",(G411/E411)/12*E411)</f>
        <v>0</v>
      </c>
      <c r="G412" s="97">
        <f>F412</f>
        <v>0</v>
      </c>
      <c r="H412" s="164"/>
      <c r="I412" s="116" t="s">
        <v>515</v>
      </c>
      <c r="J412" s="116" t="str">
        <f>VLOOKUP(I412,Presupuesto!$B$11:$C$565,2,0)</f>
        <v>AGUINALDO Y DECIMO CUARTO MES</v>
      </c>
      <c r="K412" s="98" t="str">
        <f t="shared" si="12"/>
        <v>Posgrado</v>
      </c>
      <c r="L412" s="98" t="s">
        <v>394</v>
      </c>
    </row>
    <row r="413" spans="3:12" ht="15.75" thickBot="1" x14ac:dyDescent="0.3">
      <c r="C413" s="172" t="s">
        <v>59</v>
      </c>
      <c r="D413" s="163"/>
      <c r="E413" s="154">
        <v>0</v>
      </c>
      <c r="F413" s="117">
        <f>IF(E411&lt;6,"",((E411-6)/12)*(G411/E411))</f>
        <v>0</v>
      </c>
      <c r="G413" s="97">
        <f>F413</f>
        <v>0</v>
      </c>
      <c r="H413" s="164"/>
      <c r="I413" s="101" t="s">
        <v>518</v>
      </c>
      <c r="J413" s="101" t="str">
        <f>VLOOKUP(I413,Presupuesto!$B$11:$C$565,2,0)</f>
        <v>DECIMOCUARTO MES</v>
      </c>
      <c r="K413" s="98" t="str">
        <f t="shared" si="12"/>
        <v>Posgrado</v>
      </c>
      <c r="L413" s="98" t="s">
        <v>394</v>
      </c>
    </row>
    <row r="414" spans="3:12" ht="15.75" thickBot="1" x14ac:dyDescent="0.3">
      <c r="C414" s="137" t="s">
        <v>492</v>
      </c>
      <c r="D414" s="199"/>
      <c r="E414" s="152">
        <v>12</v>
      </c>
      <c r="F414" s="301">
        <f>HLOOKUP($C414,$BZ$2:$CM$3,2,0)</f>
        <v>12356.31</v>
      </c>
      <c r="G414" s="113">
        <f>D414*E414*F414</f>
        <v>0</v>
      </c>
      <c r="H414" s="166"/>
      <c r="I414" s="114" t="s">
        <v>495</v>
      </c>
      <c r="J414" s="114" t="str">
        <f>VLOOKUP(I414,Presupuesto!$B$11:$C$565,2,0)</f>
        <v>SUELDOS Y SALARIOS PERMANENTES</v>
      </c>
      <c r="K414" s="98" t="str">
        <f t="shared" ref="K414:K431" si="13">$K$381</f>
        <v>Posgrado</v>
      </c>
      <c r="L414" s="98" t="s">
        <v>394</v>
      </c>
    </row>
    <row r="415" spans="3:12" x14ac:dyDescent="0.25">
      <c r="C415" s="171" t="s">
        <v>58</v>
      </c>
      <c r="D415" s="163"/>
      <c r="E415" s="154">
        <v>0</v>
      </c>
      <c r="F415" s="100">
        <f>IF(E414=0,"",(G414/E414)/12*E414)</f>
        <v>0</v>
      </c>
      <c r="G415" s="97">
        <f>F415</f>
        <v>0</v>
      </c>
      <c r="H415" s="164"/>
      <c r="I415" s="116" t="s">
        <v>515</v>
      </c>
      <c r="J415" s="116" t="str">
        <f>VLOOKUP(I415,Presupuesto!$B$11:$C$565,2,0)</f>
        <v>AGUINALDO Y DECIMO CUARTO MES</v>
      </c>
      <c r="K415" s="98" t="str">
        <f t="shared" si="13"/>
        <v>Posgrado</v>
      </c>
      <c r="L415" s="98" t="s">
        <v>394</v>
      </c>
    </row>
    <row r="416" spans="3:12" ht="15.75" thickBot="1" x14ac:dyDescent="0.3">
      <c r="C416" s="172" t="s">
        <v>59</v>
      </c>
      <c r="D416" s="163"/>
      <c r="E416" s="154">
        <v>0</v>
      </c>
      <c r="F416" s="117">
        <f>IF(E414&lt;6,"",((E414-6)/12)*(G414/E414))</f>
        <v>0</v>
      </c>
      <c r="G416" s="97">
        <f>F416</f>
        <v>0</v>
      </c>
      <c r="H416" s="164"/>
      <c r="I416" s="101" t="s">
        <v>518</v>
      </c>
      <c r="J416" s="101" t="str">
        <f>VLOOKUP(I416,Presupuesto!$B$11:$C$565,2,0)</f>
        <v>DECIMOCUARTO MES</v>
      </c>
      <c r="K416" s="98" t="str">
        <f t="shared" si="13"/>
        <v>Posgrado</v>
      </c>
      <c r="L416" s="98" t="s">
        <v>394</v>
      </c>
    </row>
    <row r="417" spans="3:12" ht="15.75" thickBot="1" x14ac:dyDescent="0.3">
      <c r="C417" s="137" t="s">
        <v>493</v>
      </c>
      <c r="D417" s="199"/>
      <c r="E417" s="152">
        <v>12</v>
      </c>
      <c r="F417" s="301">
        <f>HLOOKUP($C417,$BZ$2:$CM$3,2,0)</f>
        <v>463.22</v>
      </c>
      <c r="G417" s="113">
        <f>D417*E417*F417</f>
        <v>0</v>
      </c>
      <c r="H417" s="166"/>
      <c r="I417" s="114" t="s">
        <v>495</v>
      </c>
      <c r="J417" s="114" t="str">
        <f>VLOOKUP(I417,Presupuesto!$B$11:$C$565,2,0)</f>
        <v>SUELDOS Y SALARIOS PERMANENTES</v>
      </c>
      <c r="K417" s="98" t="str">
        <f t="shared" si="13"/>
        <v>Posgrado</v>
      </c>
      <c r="L417" s="98" t="s">
        <v>394</v>
      </c>
    </row>
    <row r="418" spans="3:12" x14ac:dyDescent="0.25">
      <c r="C418" s="171" t="s">
        <v>58</v>
      </c>
      <c r="D418" s="163"/>
      <c r="E418" s="154">
        <v>0</v>
      </c>
      <c r="F418" s="100">
        <f>IF(E417=0,"",(G417/E417)/12*E417)</f>
        <v>0</v>
      </c>
      <c r="G418" s="97">
        <f>F418</f>
        <v>0</v>
      </c>
      <c r="H418" s="164"/>
      <c r="I418" s="116" t="s">
        <v>515</v>
      </c>
      <c r="J418" s="116" t="str">
        <f>VLOOKUP(I418,Presupuesto!$B$11:$C$565,2,0)</f>
        <v>AGUINALDO Y DECIMO CUARTO MES</v>
      </c>
      <c r="K418" s="98" t="str">
        <f t="shared" si="13"/>
        <v>Posgrado</v>
      </c>
      <c r="L418" s="98" t="s">
        <v>394</v>
      </c>
    </row>
    <row r="419" spans="3:12" ht="15.75" thickBot="1" x14ac:dyDescent="0.3">
      <c r="C419" s="172" t="s">
        <v>59</v>
      </c>
      <c r="D419" s="163"/>
      <c r="E419" s="154">
        <v>0</v>
      </c>
      <c r="F419" s="117">
        <f>IF(E417&lt;6,"",((E417-6)/12)*(G417/E417))</f>
        <v>0</v>
      </c>
      <c r="G419" s="97">
        <f>F419</f>
        <v>0</v>
      </c>
      <c r="H419" s="164"/>
      <c r="I419" s="101" t="s">
        <v>518</v>
      </c>
      <c r="J419" s="101" t="str">
        <f>VLOOKUP(I419,Presupuesto!$B$11:$C$565,2,0)</f>
        <v>DECIMOCUARTO MES</v>
      </c>
      <c r="K419" s="98" t="str">
        <f t="shared" si="13"/>
        <v>Posgrado</v>
      </c>
      <c r="L419" s="98" t="s">
        <v>394</v>
      </c>
    </row>
    <row r="420" spans="3:12" ht="15.75" thickBot="1" x14ac:dyDescent="0.3">
      <c r="C420" s="137" t="s">
        <v>494</v>
      </c>
      <c r="D420" s="199"/>
      <c r="E420" s="152">
        <v>12</v>
      </c>
      <c r="F420" s="301">
        <f>HLOOKUP($C420,$BZ$2:$CM$3,2,0)</f>
        <v>2007.3</v>
      </c>
      <c r="G420" s="113">
        <f>D420*E420*F420</f>
        <v>0</v>
      </c>
      <c r="H420" s="166"/>
      <c r="I420" s="114" t="s">
        <v>495</v>
      </c>
      <c r="J420" s="114" t="str">
        <f>VLOOKUP(I420,Presupuesto!$B$11:$C$565,2,0)</f>
        <v>SUELDOS Y SALARIOS PERMANENTES</v>
      </c>
      <c r="K420" s="98" t="str">
        <f t="shared" si="13"/>
        <v>Posgrado</v>
      </c>
      <c r="L420" s="98" t="s">
        <v>394</v>
      </c>
    </row>
    <row r="421" spans="3:12" x14ac:dyDescent="0.25">
      <c r="C421" s="171" t="s">
        <v>58</v>
      </c>
      <c r="D421" s="163"/>
      <c r="E421" s="154">
        <v>0</v>
      </c>
      <c r="F421" s="100">
        <f>IF(E420=0,"",(G420/E420)/12*E420)</f>
        <v>0</v>
      </c>
      <c r="G421" s="97">
        <f>F421</f>
        <v>0</v>
      </c>
      <c r="H421" s="164"/>
      <c r="I421" s="116" t="s">
        <v>515</v>
      </c>
      <c r="J421" s="116" t="str">
        <f>VLOOKUP(I421,Presupuesto!$B$11:$C$565,2,0)</f>
        <v>AGUINALDO Y DECIMO CUARTO MES</v>
      </c>
      <c r="K421" s="98" t="str">
        <f t="shared" si="13"/>
        <v>Posgrado</v>
      </c>
      <c r="L421" s="98" t="s">
        <v>394</v>
      </c>
    </row>
    <row r="422" spans="3:12" ht="15.75" thickBot="1" x14ac:dyDescent="0.3">
      <c r="C422" s="172" t="s">
        <v>59</v>
      </c>
      <c r="D422" s="163"/>
      <c r="E422" s="154">
        <v>0</v>
      </c>
      <c r="F422" s="117">
        <f>IF(E420&lt;6,"",((E420-6)/12)*(G420/E420))</f>
        <v>0</v>
      </c>
      <c r="G422" s="97">
        <f>F422</f>
        <v>0</v>
      </c>
      <c r="H422" s="164"/>
      <c r="I422" s="101" t="s">
        <v>518</v>
      </c>
      <c r="J422" s="101" t="str">
        <f>VLOOKUP(I422,Presupuesto!$B$11:$C$565,2,0)</f>
        <v>DECIMOCUARTO MES</v>
      </c>
      <c r="K422" s="98" t="str">
        <f t="shared" si="13"/>
        <v>Posgrado</v>
      </c>
      <c r="L422" s="98" t="s">
        <v>394</v>
      </c>
    </row>
    <row r="423" spans="3:12" ht="15.75" thickBot="1" x14ac:dyDescent="0.3">
      <c r="C423" s="140" t="s">
        <v>83</v>
      </c>
      <c r="D423" s="199"/>
      <c r="E423" s="152">
        <v>12</v>
      </c>
      <c r="F423" s="139">
        <v>30000</v>
      </c>
      <c r="G423" s="113">
        <f>D423*E423*F423</f>
        <v>0</v>
      </c>
      <c r="H423" s="166"/>
      <c r="I423" s="114" t="s">
        <v>563</v>
      </c>
      <c r="J423" s="114" t="str">
        <f>VLOOKUP(I423,Presupuesto!$B$11:$C$565,2,0)</f>
        <v>CONTRATOS ESPECIALES</v>
      </c>
      <c r="K423" s="98" t="str">
        <f t="shared" si="13"/>
        <v>Posgrado</v>
      </c>
      <c r="L423" s="98" t="s">
        <v>394</v>
      </c>
    </row>
    <row r="424" spans="3:12" x14ac:dyDescent="0.25">
      <c r="C424" s="171" t="s">
        <v>58</v>
      </c>
      <c r="D424" s="163"/>
      <c r="E424" s="154">
        <v>0</v>
      </c>
      <c r="F424" s="117">
        <f>IF(E423=0,"",(G423/E423)/12*E423)</f>
        <v>0</v>
      </c>
      <c r="G424" s="97">
        <f>F424</f>
        <v>0</v>
      </c>
      <c r="H424" s="164"/>
      <c r="I424" s="101" t="s">
        <v>563</v>
      </c>
      <c r="J424" s="101" t="str">
        <f>VLOOKUP(I424,Presupuesto!$B$11:$C$565,2,0)</f>
        <v>CONTRATOS ESPECIALES</v>
      </c>
      <c r="K424" s="98" t="str">
        <f t="shared" si="13"/>
        <v>Posgrado</v>
      </c>
      <c r="L424" s="98" t="s">
        <v>393</v>
      </c>
    </row>
    <row r="425" spans="3:12" ht="15.75" thickBot="1" x14ac:dyDescent="0.3">
      <c r="C425" s="172" t="s">
        <v>59</v>
      </c>
      <c r="D425" s="163"/>
      <c r="E425" s="154">
        <v>0</v>
      </c>
      <c r="F425" s="100">
        <f>IF(E423&lt;6,"",((E423-6)/12)*(G423/E423))</f>
        <v>0</v>
      </c>
      <c r="G425" s="97">
        <f>F425</f>
        <v>0</v>
      </c>
      <c r="H425" s="164"/>
      <c r="I425" s="101" t="s">
        <v>563</v>
      </c>
      <c r="J425" s="101" t="str">
        <f>VLOOKUP(I425,Presupuesto!$B$11:$C$565,2,0)</f>
        <v>CONTRATOS ESPECIALES</v>
      </c>
      <c r="K425" s="98" t="str">
        <f t="shared" si="13"/>
        <v>Posgrado</v>
      </c>
      <c r="L425" s="98" t="s">
        <v>398</v>
      </c>
    </row>
    <row r="426" spans="3:12" ht="15.75" thickBot="1" x14ac:dyDescent="0.3">
      <c r="C426" s="140" t="s">
        <v>60</v>
      </c>
      <c r="D426" s="199"/>
      <c r="E426" s="152">
        <v>12</v>
      </c>
      <c r="F426" s="118">
        <v>30000</v>
      </c>
      <c r="G426" s="113">
        <f>D426*E426*F426</f>
        <v>0</v>
      </c>
      <c r="H426" s="166"/>
      <c r="I426" s="114" t="s">
        <v>704</v>
      </c>
      <c r="J426" s="114" t="str">
        <f>VLOOKUP(I426,Presupuesto!$B$11:$C$565,2,0)</f>
        <v>OTROS SERVICIOS TECNICOS Y PROFESIONALES</v>
      </c>
      <c r="K426" s="98" t="str">
        <f t="shared" si="13"/>
        <v>Posgrado</v>
      </c>
      <c r="L426" s="98" t="s">
        <v>393</v>
      </c>
    </row>
    <row r="427" spans="3:12" x14ac:dyDescent="0.25">
      <c r="C427" s="171" t="s">
        <v>58</v>
      </c>
      <c r="D427" s="163"/>
      <c r="E427" s="154">
        <v>0</v>
      </c>
      <c r="F427" s="100">
        <v>0</v>
      </c>
      <c r="G427" s="97">
        <f>F427</f>
        <v>0</v>
      </c>
      <c r="H427" s="164"/>
      <c r="I427" s="101" t="s">
        <v>704</v>
      </c>
      <c r="J427" s="101" t="str">
        <f>VLOOKUP(I427,Presupuesto!$B$11:$C$565,2,0)</f>
        <v>OTROS SERVICIOS TECNICOS Y PROFESIONALES</v>
      </c>
      <c r="K427" s="98" t="str">
        <f t="shared" si="13"/>
        <v>Posgrado</v>
      </c>
      <c r="L427" s="98" t="s">
        <v>393</v>
      </c>
    </row>
    <row r="428" spans="3:12" ht="15.75" thickBot="1" x14ac:dyDescent="0.3">
      <c r="C428" s="172" t="s">
        <v>59</v>
      </c>
      <c r="D428" s="163"/>
      <c r="E428" s="154">
        <v>0</v>
      </c>
      <c r="F428" s="100">
        <v>0</v>
      </c>
      <c r="G428" s="97">
        <f>F428</f>
        <v>0</v>
      </c>
      <c r="H428" s="164"/>
      <c r="I428" s="101" t="s">
        <v>704</v>
      </c>
      <c r="J428" s="101" t="str">
        <f>VLOOKUP(I428,Presupuesto!$B$11:$C$565,2,0)</f>
        <v>OTROS SERVICIOS TECNICOS Y PROFESIONALES</v>
      </c>
      <c r="K428" s="98" t="str">
        <f t="shared" si="13"/>
        <v>Posgrado</v>
      </c>
      <c r="L428" s="98" t="s">
        <v>393</v>
      </c>
    </row>
    <row r="429" spans="3:12" ht="15.75" thickBot="1" x14ac:dyDescent="0.3">
      <c r="C429" s="140" t="s">
        <v>61</v>
      </c>
      <c r="D429" s="199"/>
      <c r="E429" s="152">
        <v>12</v>
      </c>
      <c r="F429" s="118">
        <v>30000</v>
      </c>
      <c r="G429" s="113">
        <f>D429*E429*F429</f>
        <v>0</v>
      </c>
      <c r="H429" s="166"/>
      <c r="I429" s="114" t="s">
        <v>495</v>
      </c>
      <c r="J429" s="114" t="str">
        <f>VLOOKUP(I429,Presupuesto!$B$11:$C$565,2,0)</f>
        <v>SUELDOS Y SALARIOS PERMANENTES</v>
      </c>
      <c r="K429" s="98" t="str">
        <f t="shared" si="13"/>
        <v>Posgrado</v>
      </c>
      <c r="L429" s="98" t="s">
        <v>393</v>
      </c>
    </row>
    <row r="430" spans="3:12" x14ac:dyDescent="0.25">
      <c r="C430" s="171" t="s">
        <v>58</v>
      </c>
      <c r="D430" s="169"/>
      <c r="E430" s="131">
        <v>0</v>
      </c>
      <c r="F430" s="119">
        <f>IF(E429=0,"",(G429/E429)/12*E429)</f>
        <v>0</v>
      </c>
      <c r="G430" s="120">
        <f>F430</f>
        <v>0</v>
      </c>
      <c r="H430" s="164"/>
      <c r="I430" s="101" t="s">
        <v>515</v>
      </c>
      <c r="J430" s="101" t="str">
        <f>VLOOKUP(I430,Presupuesto!$B$11:$C$565,2,0)</f>
        <v>AGUINALDO Y DECIMO CUARTO MES</v>
      </c>
      <c r="K430" s="98" t="str">
        <f t="shared" si="13"/>
        <v>Posgrado</v>
      </c>
      <c r="L430" s="98" t="s">
        <v>393</v>
      </c>
    </row>
    <row r="431" spans="3:12" ht="15.75" thickBot="1" x14ac:dyDescent="0.3">
      <c r="C431" s="173" t="s">
        <v>59</v>
      </c>
      <c r="D431" s="162"/>
      <c r="E431" s="132">
        <v>0</v>
      </c>
      <c r="F431" s="105">
        <f>IF(E429&lt;6,"",((E429-6)/12)*(G429/E429))</f>
        <v>0</v>
      </c>
      <c r="G431" s="105">
        <f>F431</f>
        <v>0</v>
      </c>
      <c r="H431" s="162"/>
      <c r="I431" s="106" t="s">
        <v>518</v>
      </c>
      <c r="J431" s="124" t="str">
        <f>VLOOKUP(I431,Presupuesto!$B$11:$C$565,2,0)</f>
        <v>DECIMOCUARTO MES</v>
      </c>
      <c r="K431" s="106" t="str">
        <f t="shared" si="13"/>
        <v>Posgrado</v>
      </c>
      <c r="L431" s="124" t="s">
        <v>393</v>
      </c>
    </row>
    <row r="433" spans="3:12" ht="15.75" thickBot="1" x14ac:dyDescent="0.3">
      <c r="K433" s="153"/>
    </row>
    <row r="434" spans="3:12" ht="15.75" thickBot="1" x14ac:dyDescent="0.3">
      <c r="C434" s="69" t="s">
        <v>43</v>
      </c>
      <c r="D434" s="30">
        <f>SUM(G441:G491)</f>
        <v>0</v>
      </c>
      <c r="E434" s="93"/>
      <c r="F434" s="93"/>
      <c r="G434" s="93"/>
      <c r="H434" s="76"/>
      <c r="I434" s="76"/>
      <c r="J434" s="76"/>
      <c r="K434" s="153"/>
    </row>
    <row r="435" spans="3:12" x14ac:dyDescent="0.25">
      <c r="D435" s="31"/>
      <c r="E435" s="93"/>
      <c r="F435" s="93"/>
      <c r="G435" s="93"/>
      <c r="H435" s="76"/>
      <c r="I435" s="76"/>
      <c r="J435" s="76"/>
      <c r="K435" s="153"/>
    </row>
    <row r="436" spans="3:12" x14ac:dyDescent="0.25">
      <c r="D436" s="31"/>
      <c r="E436" s="93"/>
      <c r="F436" s="93"/>
      <c r="G436" s="93"/>
      <c r="H436" s="76"/>
      <c r="I436" s="76"/>
      <c r="J436" s="76"/>
      <c r="K436" s="153"/>
    </row>
    <row r="437" spans="3:12" ht="15.75" x14ac:dyDescent="0.25">
      <c r="C437" s="202" t="s">
        <v>391</v>
      </c>
      <c r="D437" s="365"/>
      <c r="E437" s="93"/>
      <c r="F437" s="93"/>
      <c r="G437" s="93"/>
      <c r="H437" s="76"/>
      <c r="I437" s="76"/>
      <c r="J437" s="76"/>
      <c r="K437" s="153"/>
    </row>
    <row r="438" spans="3:12" ht="18.75" x14ac:dyDescent="0.25">
      <c r="C438" s="210" t="e">
        <f>IFERROR(VLOOKUP(D437,'1. Desarrollo e Innov. Curricu.'!$F:$G,2,FALSE),IFERROR(VLOOKUP(D437,'2. Investigación Científica'!$F:$G,2,FALSE),IFERROR(VLOOKUP(D437,'3. Vinculación Univ. Sociedad'!$F:$G,2,FALSE),IFERROR(VLOOKUP(D437,'4. Docencia y Profesorado Univ.'!$F:$G,2,FALSE),IFERROR(VLOOKUP(D437,'5. Estudiantes y Graduados'!$F:$G,2,FALSE),IFERROR(VLOOKUP(D437,'11. Gestion Administrativa'!$F:$G,2,FALSE),IFERROR(VLOOKUP(D437,'13. Gestión Académica'!$F:$G,2,FALSE),IFERROR(VLOOKUP(D437,'9. Asegura. de la Calid. y M'!$F:$G,2,FALSE),IFERROR(VLOOKUP(D437,'6. Gestión del Conocimiento'!$F:$G,2,FALSE),IFERROR(VLOOKUP(D437,'15. Gobernabilidad y Proceso...'!$F:$G,2,FALSE),IFERROR(VLOOKUP(D437,'12. Gestión del Talento Humano'!$F:$G,2,FALSE),IFERROR(VLOOKUP(D437,'14. Internacional... de la E.S.'!$F:$G,2,FALSE),IFERROR(VLOOKUP(D437,'10. Posgrado'!$F:$G,2,FALSE),IFERROR(VLOOKUP(D437,'17. Gestión TIC'!$F:$G,2,FALSE),IFERROR(VLOOKUP(D437,'16. Desa. del Sistema Educ.Sup.'!$F:$G,2,FALSE),IFERROR(VLOOKUP(D437,'8. Cultura de Inno. Insti...'!$F:$G,2,FALSE),VLOOKUP(D437,'7. Lo Esencial de la Reforma U.'!$F:$G,2,0)))))))))))))))))</f>
        <v>#N/A</v>
      </c>
      <c r="D438" s="31"/>
      <c r="E438" s="93"/>
      <c r="F438" s="93"/>
      <c r="G438" s="93"/>
      <c r="H438" s="76"/>
      <c r="I438" s="76"/>
      <c r="J438" s="76"/>
      <c r="K438" s="153"/>
    </row>
    <row r="439" spans="3:12" ht="15.75" thickBot="1" x14ac:dyDescent="0.3">
      <c r="C439" s="177"/>
      <c r="D439" s="31"/>
      <c r="E439" s="93"/>
      <c r="F439" s="93"/>
      <c r="G439" s="93"/>
      <c r="H439" s="76"/>
      <c r="I439" s="76"/>
      <c r="J439" s="76"/>
      <c r="K439" s="153"/>
    </row>
    <row r="440" spans="3:12" ht="30.75" thickBot="1" x14ac:dyDescent="0.3">
      <c r="C440" s="134" t="s">
        <v>44</v>
      </c>
      <c r="D440" s="138" t="s">
        <v>55</v>
      </c>
      <c r="E440" s="170" t="s">
        <v>56</v>
      </c>
      <c r="F440" s="138" t="s">
        <v>57</v>
      </c>
      <c r="G440" s="135" t="s">
        <v>27</v>
      </c>
      <c r="H440" s="133" t="s">
        <v>130</v>
      </c>
      <c r="I440" s="136" t="s">
        <v>46</v>
      </c>
      <c r="J440" s="136" t="s">
        <v>131</v>
      </c>
      <c r="K440" s="136" t="s">
        <v>409</v>
      </c>
      <c r="L440" s="136" t="s">
        <v>410</v>
      </c>
    </row>
    <row r="441" spans="3:12" ht="15.75" thickBot="1" x14ac:dyDescent="0.3">
      <c r="C441" s="137" t="s">
        <v>481</v>
      </c>
      <c r="D441" s="199"/>
      <c r="E441" s="152">
        <v>12</v>
      </c>
      <c r="F441" s="301">
        <f>HLOOKUP($C441,$BZ$2:$CM$3,2,0)</f>
        <v>43674.39</v>
      </c>
      <c r="G441" s="113">
        <f>D441*E441*F441</f>
        <v>0</v>
      </c>
      <c r="H441" s="166"/>
      <c r="I441" s="114" t="s">
        <v>495</v>
      </c>
      <c r="J441" s="114" t="str">
        <f>VLOOKUP(I441,Presupuesto!$B$11:$C$565,2,0)</f>
        <v>SUELDOS Y SALARIOS PERMANENTES</v>
      </c>
      <c r="K441" s="218" t="s">
        <v>1453</v>
      </c>
      <c r="L441" s="98" t="s">
        <v>393</v>
      </c>
    </row>
    <row r="442" spans="3:12" x14ac:dyDescent="0.25">
      <c r="C442" s="171" t="s">
        <v>58</v>
      </c>
      <c r="D442" s="163"/>
      <c r="E442" s="154">
        <v>0</v>
      </c>
      <c r="F442" s="100">
        <f>IF(E441=0,"",(G441/E441)/12*E441)</f>
        <v>0</v>
      </c>
      <c r="G442" s="97">
        <f>F442</f>
        <v>0</v>
      </c>
      <c r="H442" s="164"/>
      <c r="I442" s="116" t="s">
        <v>515</v>
      </c>
      <c r="J442" s="116" t="str">
        <f>VLOOKUP(I442,Presupuesto!$B$11:$C$565,2,0)</f>
        <v>AGUINALDO Y DECIMO CUARTO MES</v>
      </c>
      <c r="K442" s="98" t="str">
        <f t="shared" ref="K442:K473" si="14">$K$441</f>
        <v>Posgrado</v>
      </c>
      <c r="L442" s="98" t="s">
        <v>411</v>
      </c>
    </row>
    <row r="443" spans="3:12" ht="15.75" thickBot="1" x14ac:dyDescent="0.3">
      <c r="C443" s="172" t="s">
        <v>59</v>
      </c>
      <c r="D443" s="163"/>
      <c r="E443" s="154">
        <v>0</v>
      </c>
      <c r="F443" s="117">
        <f>IF(E441&lt;6,"",((E441-6)/12)*(G441/E441))</f>
        <v>0</v>
      </c>
      <c r="G443" s="97">
        <f>F443</f>
        <v>0</v>
      </c>
      <c r="H443" s="164"/>
      <c r="I443" s="101" t="s">
        <v>518</v>
      </c>
      <c r="J443" s="101" t="str">
        <f>VLOOKUP(I443,Presupuesto!$B$11:$C$565,2,0)</f>
        <v>DECIMOCUARTO MES</v>
      </c>
      <c r="K443" s="98" t="str">
        <f t="shared" si="14"/>
        <v>Posgrado</v>
      </c>
      <c r="L443" s="98" t="s">
        <v>394</v>
      </c>
    </row>
    <row r="444" spans="3:12" ht="15.75" thickBot="1" x14ac:dyDescent="0.3">
      <c r="C444" s="137" t="s">
        <v>482</v>
      </c>
      <c r="D444" s="199"/>
      <c r="E444" s="152">
        <v>12</v>
      </c>
      <c r="F444" s="301">
        <f>HLOOKUP($C444,$BZ$2:$CM$3,2,0)</f>
        <v>39703.99</v>
      </c>
      <c r="G444" s="113">
        <f>D444*E444*F444</f>
        <v>0</v>
      </c>
      <c r="H444" s="166"/>
      <c r="I444" s="114" t="s">
        <v>495</v>
      </c>
      <c r="J444" s="114" t="str">
        <f>VLOOKUP(I444,Presupuesto!$B$11:$C$565,2,0)</f>
        <v>SUELDOS Y SALARIOS PERMANENTES</v>
      </c>
      <c r="K444" s="98" t="str">
        <f t="shared" si="14"/>
        <v>Posgrado</v>
      </c>
      <c r="L444" s="98" t="s">
        <v>394</v>
      </c>
    </row>
    <row r="445" spans="3:12" x14ac:dyDescent="0.25">
      <c r="C445" s="171" t="s">
        <v>58</v>
      </c>
      <c r="D445" s="163"/>
      <c r="E445" s="154">
        <v>0</v>
      </c>
      <c r="F445" s="100">
        <f>IF(E444=0,"",(G444/E444)/12*E444)</f>
        <v>0</v>
      </c>
      <c r="G445" s="97">
        <f>F445</f>
        <v>0</v>
      </c>
      <c r="H445" s="164"/>
      <c r="I445" s="116" t="s">
        <v>515</v>
      </c>
      <c r="J445" s="116" t="str">
        <f>VLOOKUP(I445,Presupuesto!$B$11:$C$565,2,0)</f>
        <v>AGUINALDO Y DECIMO CUARTO MES</v>
      </c>
      <c r="K445" s="98" t="str">
        <f t="shared" si="14"/>
        <v>Posgrado</v>
      </c>
      <c r="L445" s="98" t="s">
        <v>394</v>
      </c>
    </row>
    <row r="446" spans="3:12" ht="15.75" thickBot="1" x14ac:dyDescent="0.3">
      <c r="C446" s="172" t="s">
        <v>59</v>
      </c>
      <c r="D446" s="163"/>
      <c r="E446" s="154">
        <v>0</v>
      </c>
      <c r="F446" s="117">
        <f>IF(E444&lt;6,"",((E444-6)/12)*(G444/E444))</f>
        <v>0</v>
      </c>
      <c r="G446" s="97">
        <f>F446</f>
        <v>0</v>
      </c>
      <c r="H446" s="164"/>
      <c r="I446" s="101" t="s">
        <v>518</v>
      </c>
      <c r="J446" s="101" t="str">
        <f>VLOOKUP(I446,Presupuesto!$B$11:$C$565,2,0)</f>
        <v>DECIMOCUARTO MES</v>
      </c>
      <c r="K446" s="98" t="str">
        <f t="shared" si="14"/>
        <v>Posgrado</v>
      </c>
      <c r="L446" s="98" t="s">
        <v>394</v>
      </c>
    </row>
    <row r="447" spans="3:12" ht="15.75" thickBot="1" x14ac:dyDescent="0.3">
      <c r="C447" s="137" t="s">
        <v>483</v>
      </c>
      <c r="D447" s="199"/>
      <c r="E447" s="152">
        <v>12</v>
      </c>
      <c r="F447" s="301">
        <f>HLOOKUP($C447,$BZ$2:$CM$3,2,0)</f>
        <v>35733.589999999997</v>
      </c>
      <c r="G447" s="113">
        <f>D447*E447*F447</f>
        <v>0</v>
      </c>
      <c r="H447" s="166"/>
      <c r="I447" s="114" t="s">
        <v>495</v>
      </c>
      <c r="J447" s="114" t="str">
        <f>VLOOKUP(I447,Presupuesto!$B$11:$C$565,2,0)</f>
        <v>SUELDOS Y SALARIOS PERMANENTES</v>
      </c>
      <c r="K447" s="98" t="str">
        <f t="shared" si="14"/>
        <v>Posgrado</v>
      </c>
      <c r="L447" s="98" t="s">
        <v>394</v>
      </c>
    </row>
    <row r="448" spans="3:12" x14ac:dyDescent="0.25">
      <c r="C448" s="171" t="s">
        <v>58</v>
      </c>
      <c r="D448" s="163"/>
      <c r="E448" s="154">
        <v>0</v>
      </c>
      <c r="F448" s="100">
        <f>IF(E447=0,"",(G447/E447)/12*E447)</f>
        <v>0</v>
      </c>
      <c r="G448" s="97">
        <f>F448</f>
        <v>0</v>
      </c>
      <c r="H448" s="164"/>
      <c r="I448" s="116" t="s">
        <v>515</v>
      </c>
      <c r="J448" s="116" t="str">
        <f>VLOOKUP(I448,Presupuesto!$B$11:$C$565,2,0)</f>
        <v>AGUINALDO Y DECIMO CUARTO MES</v>
      </c>
      <c r="K448" s="98" t="str">
        <f t="shared" si="14"/>
        <v>Posgrado</v>
      </c>
      <c r="L448" s="98" t="s">
        <v>394</v>
      </c>
    </row>
    <row r="449" spans="3:12" ht="15.75" thickBot="1" x14ac:dyDescent="0.3">
      <c r="C449" s="172" t="s">
        <v>59</v>
      </c>
      <c r="D449" s="163"/>
      <c r="E449" s="154">
        <v>0</v>
      </c>
      <c r="F449" s="117">
        <f>IF(E447&lt;6,"",((E447-6)/12)*(G447/E447))</f>
        <v>0</v>
      </c>
      <c r="G449" s="97">
        <f>F449</f>
        <v>0</v>
      </c>
      <c r="H449" s="164"/>
      <c r="I449" s="101" t="s">
        <v>518</v>
      </c>
      <c r="J449" s="101" t="str">
        <f>VLOOKUP(I449,Presupuesto!$B$11:$C$565,2,0)</f>
        <v>DECIMOCUARTO MES</v>
      </c>
      <c r="K449" s="98" t="str">
        <f t="shared" si="14"/>
        <v>Posgrado</v>
      </c>
      <c r="L449" s="98" t="s">
        <v>394</v>
      </c>
    </row>
    <row r="450" spans="3:12" ht="15.75" thickBot="1" x14ac:dyDescent="0.3">
      <c r="C450" s="137" t="s">
        <v>484</v>
      </c>
      <c r="D450" s="199"/>
      <c r="E450" s="152">
        <v>12</v>
      </c>
      <c r="F450" s="301">
        <f>HLOOKUP($C450,$BZ$2:$CM$3,2,0)</f>
        <v>31763.19</v>
      </c>
      <c r="G450" s="113">
        <f>D450*E450*F450</f>
        <v>0</v>
      </c>
      <c r="H450" s="166"/>
      <c r="I450" s="114" t="s">
        <v>495</v>
      </c>
      <c r="J450" s="114" t="str">
        <f>VLOOKUP(I450,Presupuesto!$B$11:$C$565,2,0)</f>
        <v>SUELDOS Y SALARIOS PERMANENTES</v>
      </c>
      <c r="K450" s="98" t="str">
        <f t="shared" si="14"/>
        <v>Posgrado</v>
      </c>
      <c r="L450" s="98" t="s">
        <v>394</v>
      </c>
    </row>
    <row r="451" spans="3:12" x14ac:dyDescent="0.25">
      <c r="C451" s="171" t="s">
        <v>58</v>
      </c>
      <c r="D451" s="163"/>
      <c r="E451" s="154">
        <v>0</v>
      </c>
      <c r="F451" s="100">
        <f>IF(E450=0,"",(G450/E450)/12*E450)</f>
        <v>0</v>
      </c>
      <c r="G451" s="97">
        <f>F451</f>
        <v>0</v>
      </c>
      <c r="H451" s="164"/>
      <c r="I451" s="116" t="s">
        <v>515</v>
      </c>
      <c r="J451" s="116" t="str">
        <f>VLOOKUP(I451,Presupuesto!$B$11:$C$565,2,0)</f>
        <v>AGUINALDO Y DECIMO CUARTO MES</v>
      </c>
      <c r="K451" s="98" t="str">
        <f t="shared" si="14"/>
        <v>Posgrado</v>
      </c>
      <c r="L451" s="98" t="s">
        <v>394</v>
      </c>
    </row>
    <row r="452" spans="3:12" ht="15.75" thickBot="1" x14ac:dyDescent="0.3">
      <c r="C452" s="172" t="s">
        <v>59</v>
      </c>
      <c r="D452" s="163"/>
      <c r="E452" s="154">
        <v>0</v>
      </c>
      <c r="F452" s="117">
        <f>IF(E450&lt;6,"",((E450-6)/12)*(G450/E450))</f>
        <v>0</v>
      </c>
      <c r="G452" s="97">
        <f>F452</f>
        <v>0</v>
      </c>
      <c r="H452" s="164"/>
      <c r="I452" s="101" t="s">
        <v>518</v>
      </c>
      <c r="J452" s="101" t="str">
        <f>VLOOKUP(I452,Presupuesto!$B$11:$C$565,2,0)</f>
        <v>DECIMOCUARTO MES</v>
      </c>
      <c r="K452" s="98" t="str">
        <f t="shared" si="14"/>
        <v>Posgrado</v>
      </c>
      <c r="L452" s="98" t="s">
        <v>394</v>
      </c>
    </row>
    <row r="453" spans="3:12" ht="15.75" thickBot="1" x14ac:dyDescent="0.3">
      <c r="C453" s="137" t="s">
        <v>485</v>
      </c>
      <c r="D453" s="199"/>
      <c r="E453" s="152">
        <v>12</v>
      </c>
      <c r="F453" s="301">
        <f>HLOOKUP($C453,$BZ$2:$CM$3,2,0)</f>
        <v>29777.99</v>
      </c>
      <c r="G453" s="113">
        <f>D453*E453*F453</f>
        <v>0</v>
      </c>
      <c r="H453" s="166"/>
      <c r="I453" s="114" t="s">
        <v>495</v>
      </c>
      <c r="J453" s="114" t="str">
        <f>VLOOKUP(I453,Presupuesto!$B$11:$C$565,2,0)</f>
        <v>SUELDOS Y SALARIOS PERMANENTES</v>
      </c>
      <c r="K453" s="98" t="str">
        <f t="shared" si="14"/>
        <v>Posgrado</v>
      </c>
      <c r="L453" s="98" t="s">
        <v>394</v>
      </c>
    </row>
    <row r="454" spans="3:12" x14ac:dyDescent="0.25">
      <c r="C454" s="171" t="s">
        <v>58</v>
      </c>
      <c r="D454" s="163"/>
      <c r="E454" s="154">
        <v>0</v>
      </c>
      <c r="F454" s="100">
        <f>IF(E453=0,"",(G453/E453)/12*E453)</f>
        <v>0</v>
      </c>
      <c r="G454" s="97">
        <f>F454</f>
        <v>0</v>
      </c>
      <c r="H454" s="164"/>
      <c r="I454" s="116" t="s">
        <v>515</v>
      </c>
      <c r="J454" s="116" t="str">
        <f>VLOOKUP(I454,Presupuesto!$B$11:$C$565,2,0)</f>
        <v>AGUINALDO Y DECIMO CUARTO MES</v>
      </c>
      <c r="K454" s="98" t="str">
        <f t="shared" si="14"/>
        <v>Posgrado</v>
      </c>
      <c r="L454" s="98" t="s">
        <v>394</v>
      </c>
    </row>
    <row r="455" spans="3:12" ht="15.75" thickBot="1" x14ac:dyDescent="0.3">
      <c r="C455" s="172" t="s">
        <v>59</v>
      </c>
      <c r="D455" s="163"/>
      <c r="E455" s="154">
        <v>0</v>
      </c>
      <c r="F455" s="117">
        <f>IF(E453&lt;6,"",((E453-6)/12)*(G453/E453))</f>
        <v>0</v>
      </c>
      <c r="G455" s="97">
        <f>F455</f>
        <v>0</v>
      </c>
      <c r="H455" s="164"/>
      <c r="I455" s="101" t="s">
        <v>518</v>
      </c>
      <c r="J455" s="101" t="str">
        <f>VLOOKUP(I455,Presupuesto!$B$11:$C$565,2,0)</f>
        <v>DECIMOCUARTO MES</v>
      </c>
      <c r="K455" s="98" t="str">
        <f t="shared" si="14"/>
        <v>Posgrado</v>
      </c>
      <c r="L455" s="98" t="s">
        <v>394</v>
      </c>
    </row>
    <row r="456" spans="3:12" ht="15.75" thickBot="1" x14ac:dyDescent="0.3">
      <c r="C456" s="137" t="s">
        <v>486</v>
      </c>
      <c r="D456" s="199"/>
      <c r="E456" s="152">
        <v>12</v>
      </c>
      <c r="F456" s="301">
        <f>HLOOKUP($C456,$BZ$2:$CM$3,2,0)</f>
        <v>27792.79</v>
      </c>
      <c r="G456" s="113">
        <f>D456*E456*F456</f>
        <v>0</v>
      </c>
      <c r="H456" s="166"/>
      <c r="I456" s="114" t="s">
        <v>495</v>
      </c>
      <c r="J456" s="114" t="str">
        <f>VLOOKUP(I456,Presupuesto!$B$11:$C$565,2,0)</f>
        <v>SUELDOS Y SALARIOS PERMANENTES</v>
      </c>
      <c r="K456" s="98" t="str">
        <f t="shared" si="14"/>
        <v>Posgrado</v>
      </c>
      <c r="L456" s="98" t="s">
        <v>394</v>
      </c>
    </row>
    <row r="457" spans="3:12" x14ac:dyDescent="0.25">
      <c r="C457" s="171" t="s">
        <v>58</v>
      </c>
      <c r="D457" s="163"/>
      <c r="E457" s="154">
        <v>0</v>
      </c>
      <c r="F457" s="100">
        <f>IF(E456=0,"",(G456/E456)/12*E456)</f>
        <v>0</v>
      </c>
      <c r="G457" s="97">
        <f>F457</f>
        <v>0</v>
      </c>
      <c r="H457" s="164"/>
      <c r="I457" s="116" t="s">
        <v>515</v>
      </c>
      <c r="J457" s="116" t="str">
        <f>VLOOKUP(I457,Presupuesto!$B$11:$C$565,2,0)</f>
        <v>AGUINALDO Y DECIMO CUARTO MES</v>
      </c>
      <c r="K457" s="98" t="str">
        <f t="shared" si="14"/>
        <v>Posgrado</v>
      </c>
      <c r="L457" s="98" t="s">
        <v>394</v>
      </c>
    </row>
    <row r="458" spans="3:12" ht="15.75" thickBot="1" x14ac:dyDescent="0.3">
      <c r="C458" s="172" t="s">
        <v>59</v>
      </c>
      <c r="D458" s="163"/>
      <c r="E458" s="154">
        <v>0</v>
      </c>
      <c r="F458" s="117">
        <f>IF(E456&lt;6,"",((E456-6)/12)*(G456/E456))</f>
        <v>0</v>
      </c>
      <c r="G458" s="97">
        <f>F458</f>
        <v>0</v>
      </c>
      <c r="H458" s="164"/>
      <c r="I458" s="101" t="s">
        <v>518</v>
      </c>
      <c r="J458" s="101" t="str">
        <f>VLOOKUP(I458,Presupuesto!$B$11:$C$565,2,0)</f>
        <v>DECIMOCUARTO MES</v>
      </c>
      <c r="K458" s="98" t="str">
        <f t="shared" si="14"/>
        <v>Posgrado</v>
      </c>
      <c r="L458" s="98" t="s">
        <v>394</v>
      </c>
    </row>
    <row r="459" spans="3:12" ht="15.75" thickBot="1" x14ac:dyDescent="0.3">
      <c r="C459" s="137" t="s">
        <v>487</v>
      </c>
      <c r="D459" s="199"/>
      <c r="E459" s="152">
        <v>12</v>
      </c>
      <c r="F459" s="301">
        <f>HLOOKUP($C459,$BZ$2:$CM$3,2,0)</f>
        <v>18859.39</v>
      </c>
      <c r="G459" s="113">
        <f>D459*E459*F459</f>
        <v>0</v>
      </c>
      <c r="H459" s="166"/>
      <c r="I459" s="114" t="s">
        <v>495</v>
      </c>
      <c r="J459" s="114" t="str">
        <f>VLOOKUP(I459,Presupuesto!$B$11:$C$565,2,0)</f>
        <v>SUELDOS Y SALARIOS PERMANENTES</v>
      </c>
      <c r="K459" s="98" t="str">
        <f t="shared" si="14"/>
        <v>Posgrado</v>
      </c>
      <c r="L459" s="98" t="s">
        <v>394</v>
      </c>
    </row>
    <row r="460" spans="3:12" x14ac:dyDescent="0.25">
      <c r="C460" s="171" t="s">
        <v>58</v>
      </c>
      <c r="D460" s="163"/>
      <c r="E460" s="154">
        <v>0</v>
      </c>
      <c r="F460" s="100">
        <f>IF(E459=0,"",(G459/E459)/12*E459)</f>
        <v>0</v>
      </c>
      <c r="G460" s="97">
        <f>F460</f>
        <v>0</v>
      </c>
      <c r="H460" s="164"/>
      <c r="I460" s="116" t="s">
        <v>515</v>
      </c>
      <c r="J460" s="116" t="str">
        <f>VLOOKUP(I460,Presupuesto!$B$11:$C$565,2,0)</f>
        <v>AGUINALDO Y DECIMO CUARTO MES</v>
      </c>
      <c r="K460" s="98" t="str">
        <f t="shared" si="14"/>
        <v>Posgrado</v>
      </c>
      <c r="L460" s="98" t="s">
        <v>394</v>
      </c>
    </row>
    <row r="461" spans="3:12" ht="15.75" thickBot="1" x14ac:dyDescent="0.3">
      <c r="C461" s="172" t="s">
        <v>59</v>
      </c>
      <c r="D461" s="163"/>
      <c r="E461" s="154">
        <v>0</v>
      </c>
      <c r="F461" s="117">
        <f>IF(E459&lt;6,"",((E459-6)/12)*(G459/E459))</f>
        <v>0</v>
      </c>
      <c r="G461" s="97">
        <f>F461</f>
        <v>0</v>
      </c>
      <c r="H461" s="164"/>
      <c r="I461" s="101" t="s">
        <v>518</v>
      </c>
      <c r="J461" s="101" t="str">
        <f>VLOOKUP(I461,Presupuesto!$B$11:$C$565,2,0)</f>
        <v>DECIMOCUARTO MES</v>
      </c>
      <c r="K461" s="98" t="str">
        <f t="shared" si="14"/>
        <v>Posgrado</v>
      </c>
      <c r="L461" s="98" t="s">
        <v>394</v>
      </c>
    </row>
    <row r="462" spans="3:12" ht="15.75" thickBot="1" x14ac:dyDescent="0.3">
      <c r="C462" s="137" t="s">
        <v>488</v>
      </c>
      <c r="D462" s="199"/>
      <c r="E462" s="152">
        <v>12</v>
      </c>
      <c r="F462" s="301">
        <f>HLOOKUP($C462,$BZ$2:$CM$3,2,0)</f>
        <v>17866.8</v>
      </c>
      <c r="G462" s="113">
        <f>D462*E462*F462</f>
        <v>0</v>
      </c>
      <c r="H462" s="166"/>
      <c r="I462" s="114" t="s">
        <v>495</v>
      </c>
      <c r="J462" s="114" t="str">
        <f>VLOOKUP(I462,Presupuesto!$B$11:$C$565,2,0)</f>
        <v>SUELDOS Y SALARIOS PERMANENTES</v>
      </c>
      <c r="K462" s="98" t="str">
        <f t="shared" si="14"/>
        <v>Posgrado</v>
      </c>
      <c r="L462" s="98" t="s">
        <v>394</v>
      </c>
    </row>
    <row r="463" spans="3:12" x14ac:dyDescent="0.25">
      <c r="C463" s="171" t="s">
        <v>58</v>
      </c>
      <c r="D463" s="163"/>
      <c r="E463" s="154">
        <v>0</v>
      </c>
      <c r="F463" s="100">
        <f>IF(E462=0,"",(G462/E462)/12*E462)</f>
        <v>0</v>
      </c>
      <c r="G463" s="97">
        <f>F463</f>
        <v>0</v>
      </c>
      <c r="H463" s="164"/>
      <c r="I463" s="116" t="s">
        <v>515</v>
      </c>
      <c r="J463" s="116" t="str">
        <f>VLOOKUP(I463,Presupuesto!$B$11:$C$565,2,0)</f>
        <v>AGUINALDO Y DECIMO CUARTO MES</v>
      </c>
      <c r="K463" s="98" t="str">
        <f t="shared" si="14"/>
        <v>Posgrado</v>
      </c>
      <c r="L463" s="98" t="s">
        <v>394</v>
      </c>
    </row>
    <row r="464" spans="3:12" ht="15.75" thickBot="1" x14ac:dyDescent="0.3">
      <c r="C464" s="172" t="s">
        <v>59</v>
      </c>
      <c r="D464" s="163"/>
      <c r="E464" s="154">
        <v>0</v>
      </c>
      <c r="F464" s="117">
        <f>IF(E462&lt;6,"",((E462-6)/12)*(G462/E462))</f>
        <v>0</v>
      </c>
      <c r="G464" s="97">
        <f>F464</f>
        <v>0</v>
      </c>
      <c r="H464" s="164"/>
      <c r="I464" s="101" t="s">
        <v>518</v>
      </c>
      <c r="J464" s="101" t="str">
        <f>VLOOKUP(I464,Presupuesto!$B$11:$C$565,2,0)</f>
        <v>DECIMOCUARTO MES</v>
      </c>
      <c r="K464" s="98" t="str">
        <f t="shared" si="14"/>
        <v>Posgrado</v>
      </c>
      <c r="L464" s="98" t="s">
        <v>394</v>
      </c>
    </row>
    <row r="465" spans="3:12" ht="15.75" thickBot="1" x14ac:dyDescent="0.3">
      <c r="C465" s="137" t="s">
        <v>489</v>
      </c>
      <c r="D465" s="199"/>
      <c r="E465" s="152">
        <v>12</v>
      </c>
      <c r="F465" s="301">
        <f>HLOOKUP($C465,$BZ$2:$CM$3,2,0)</f>
        <v>13896.4</v>
      </c>
      <c r="G465" s="113">
        <f>D465*E465*F465</f>
        <v>0</v>
      </c>
      <c r="H465" s="166"/>
      <c r="I465" s="114" t="s">
        <v>495</v>
      </c>
      <c r="J465" s="114" t="str">
        <f>VLOOKUP(I465,Presupuesto!$B$11:$C$565,2,0)</f>
        <v>SUELDOS Y SALARIOS PERMANENTES</v>
      </c>
      <c r="K465" s="98" t="str">
        <f t="shared" si="14"/>
        <v>Posgrado</v>
      </c>
      <c r="L465" s="98" t="s">
        <v>394</v>
      </c>
    </row>
    <row r="466" spans="3:12" x14ac:dyDescent="0.25">
      <c r="C466" s="171" t="s">
        <v>58</v>
      </c>
      <c r="D466" s="163"/>
      <c r="E466" s="154">
        <v>0</v>
      </c>
      <c r="F466" s="100">
        <f>IF(E465=0,"",(G465/E465)/12*E465)</f>
        <v>0</v>
      </c>
      <c r="G466" s="97">
        <f>F466</f>
        <v>0</v>
      </c>
      <c r="H466" s="164"/>
      <c r="I466" s="116" t="s">
        <v>515</v>
      </c>
      <c r="J466" s="116" t="str">
        <f>VLOOKUP(I466,Presupuesto!$B$11:$C$565,2,0)</f>
        <v>AGUINALDO Y DECIMO CUARTO MES</v>
      </c>
      <c r="K466" s="98" t="str">
        <f t="shared" si="14"/>
        <v>Posgrado</v>
      </c>
      <c r="L466" s="98" t="s">
        <v>394</v>
      </c>
    </row>
    <row r="467" spans="3:12" ht="15.75" thickBot="1" x14ac:dyDescent="0.3">
      <c r="C467" s="172" t="s">
        <v>59</v>
      </c>
      <c r="D467" s="163"/>
      <c r="E467" s="154">
        <v>0</v>
      </c>
      <c r="F467" s="117">
        <f>IF(E465&lt;6,"",((E465-6)/12)*(G465/E465))</f>
        <v>0</v>
      </c>
      <c r="G467" s="97">
        <f>F467</f>
        <v>0</v>
      </c>
      <c r="H467" s="164"/>
      <c r="I467" s="101" t="s">
        <v>518</v>
      </c>
      <c r="J467" s="101" t="str">
        <f>VLOOKUP(I467,Presupuesto!$B$11:$C$565,2,0)</f>
        <v>DECIMOCUARTO MES</v>
      </c>
      <c r="K467" s="98" t="str">
        <f t="shared" si="14"/>
        <v>Posgrado</v>
      </c>
      <c r="L467" s="98" t="s">
        <v>394</v>
      </c>
    </row>
    <row r="468" spans="3:12" ht="15.75" thickBot="1" x14ac:dyDescent="0.3">
      <c r="C468" s="137" t="s">
        <v>490</v>
      </c>
      <c r="D468" s="199"/>
      <c r="E468" s="152">
        <v>12</v>
      </c>
      <c r="F468" s="301">
        <f>HLOOKUP($C468,$BZ$2:$CM$3,2,0)</f>
        <v>15004.09</v>
      </c>
      <c r="G468" s="113">
        <f>D468*E468*F468</f>
        <v>0</v>
      </c>
      <c r="H468" s="166"/>
      <c r="I468" s="114" t="s">
        <v>495</v>
      </c>
      <c r="J468" s="114" t="str">
        <f>VLOOKUP(I468,Presupuesto!$B$11:$C$565,2,0)</f>
        <v>SUELDOS Y SALARIOS PERMANENTES</v>
      </c>
      <c r="K468" s="98" t="str">
        <f t="shared" si="14"/>
        <v>Posgrado</v>
      </c>
      <c r="L468" s="98" t="s">
        <v>394</v>
      </c>
    </row>
    <row r="469" spans="3:12" x14ac:dyDescent="0.25">
      <c r="C469" s="171" t="s">
        <v>58</v>
      </c>
      <c r="D469" s="163"/>
      <c r="E469" s="154">
        <v>0</v>
      </c>
      <c r="F469" s="100">
        <f>IF(E468=0,"",(G468/E468)/12*E468)</f>
        <v>0</v>
      </c>
      <c r="G469" s="97">
        <f>F469</f>
        <v>0</v>
      </c>
      <c r="H469" s="164"/>
      <c r="I469" s="116" t="s">
        <v>515</v>
      </c>
      <c r="J469" s="116" t="str">
        <f>VLOOKUP(I469,Presupuesto!$B$11:$C$565,2,0)</f>
        <v>AGUINALDO Y DECIMO CUARTO MES</v>
      </c>
      <c r="K469" s="98" t="str">
        <f t="shared" si="14"/>
        <v>Posgrado</v>
      </c>
      <c r="L469" s="98" t="s">
        <v>394</v>
      </c>
    </row>
    <row r="470" spans="3:12" ht="15.75" thickBot="1" x14ac:dyDescent="0.3">
      <c r="C470" s="172" t="s">
        <v>59</v>
      </c>
      <c r="D470" s="163"/>
      <c r="E470" s="154">
        <v>0</v>
      </c>
      <c r="F470" s="117">
        <f>IF(E468&lt;6,"",((E468-6)/12)*(G468/E468))</f>
        <v>0</v>
      </c>
      <c r="G470" s="97">
        <f>F470</f>
        <v>0</v>
      </c>
      <c r="H470" s="164"/>
      <c r="I470" s="101" t="s">
        <v>518</v>
      </c>
      <c r="J470" s="101" t="str">
        <f>VLOOKUP(I470,Presupuesto!$B$11:$C$565,2,0)</f>
        <v>DECIMOCUARTO MES</v>
      </c>
      <c r="K470" s="98" t="str">
        <f t="shared" si="14"/>
        <v>Posgrado</v>
      </c>
      <c r="L470" s="98" t="s">
        <v>394</v>
      </c>
    </row>
    <row r="471" spans="3:12" ht="15.75" thickBot="1" x14ac:dyDescent="0.3">
      <c r="C471" s="137" t="s">
        <v>491</v>
      </c>
      <c r="D471" s="199"/>
      <c r="E471" s="152">
        <v>12</v>
      </c>
      <c r="F471" s="301">
        <f>HLOOKUP($C471,$BZ$2:$CM$3,2,0)</f>
        <v>13238.9</v>
      </c>
      <c r="G471" s="113">
        <f>D471*E471*F471</f>
        <v>0</v>
      </c>
      <c r="H471" s="166"/>
      <c r="I471" s="114" t="s">
        <v>495</v>
      </c>
      <c r="J471" s="114" t="str">
        <f>VLOOKUP(I471,Presupuesto!$B$11:$C$565,2,0)</f>
        <v>SUELDOS Y SALARIOS PERMANENTES</v>
      </c>
      <c r="K471" s="98" t="str">
        <f t="shared" si="14"/>
        <v>Posgrado</v>
      </c>
      <c r="L471" s="98" t="s">
        <v>394</v>
      </c>
    </row>
    <row r="472" spans="3:12" x14ac:dyDescent="0.25">
      <c r="C472" s="171" t="s">
        <v>58</v>
      </c>
      <c r="D472" s="163"/>
      <c r="E472" s="154">
        <v>0</v>
      </c>
      <c r="F472" s="100">
        <f>IF(E471=0,"",(G471/E471)/12*E471)</f>
        <v>0</v>
      </c>
      <c r="G472" s="97">
        <f>F472</f>
        <v>0</v>
      </c>
      <c r="H472" s="164"/>
      <c r="I472" s="116" t="s">
        <v>515</v>
      </c>
      <c r="J472" s="116" t="str">
        <f>VLOOKUP(I472,Presupuesto!$B$11:$C$565,2,0)</f>
        <v>AGUINALDO Y DECIMO CUARTO MES</v>
      </c>
      <c r="K472" s="98" t="str">
        <f t="shared" si="14"/>
        <v>Posgrado</v>
      </c>
      <c r="L472" s="98" t="s">
        <v>394</v>
      </c>
    </row>
    <row r="473" spans="3:12" ht="15.75" thickBot="1" x14ac:dyDescent="0.3">
      <c r="C473" s="172" t="s">
        <v>59</v>
      </c>
      <c r="D473" s="163"/>
      <c r="E473" s="154">
        <v>0</v>
      </c>
      <c r="F473" s="117">
        <f>IF(E471&lt;6,"",((E471-6)/12)*(G471/E471))</f>
        <v>0</v>
      </c>
      <c r="G473" s="97">
        <f>F473</f>
        <v>0</v>
      </c>
      <c r="H473" s="164"/>
      <c r="I473" s="101" t="s">
        <v>518</v>
      </c>
      <c r="J473" s="101" t="str">
        <f>VLOOKUP(I473,Presupuesto!$B$11:$C$565,2,0)</f>
        <v>DECIMOCUARTO MES</v>
      </c>
      <c r="K473" s="98" t="str">
        <f t="shared" si="14"/>
        <v>Posgrado</v>
      </c>
      <c r="L473" s="98" t="s">
        <v>394</v>
      </c>
    </row>
    <row r="474" spans="3:12" ht="15.75" thickBot="1" x14ac:dyDescent="0.3">
      <c r="C474" s="137" t="s">
        <v>492</v>
      </c>
      <c r="D474" s="199"/>
      <c r="E474" s="152">
        <v>12</v>
      </c>
      <c r="F474" s="301">
        <f>HLOOKUP($C474,$BZ$2:$CM$3,2,0)</f>
        <v>12356.31</v>
      </c>
      <c r="G474" s="113">
        <f>D474*E474*F474</f>
        <v>0</v>
      </c>
      <c r="H474" s="166"/>
      <c r="I474" s="114" t="s">
        <v>495</v>
      </c>
      <c r="J474" s="114" t="str">
        <f>VLOOKUP(I474,Presupuesto!$B$11:$C$565,2,0)</f>
        <v>SUELDOS Y SALARIOS PERMANENTES</v>
      </c>
      <c r="K474" s="98" t="str">
        <f t="shared" ref="K474:K491" si="15">$K$441</f>
        <v>Posgrado</v>
      </c>
      <c r="L474" s="98" t="s">
        <v>394</v>
      </c>
    </row>
    <row r="475" spans="3:12" x14ac:dyDescent="0.25">
      <c r="C475" s="171" t="s">
        <v>58</v>
      </c>
      <c r="D475" s="163"/>
      <c r="E475" s="154">
        <v>0</v>
      </c>
      <c r="F475" s="100">
        <f>IF(E474=0,"",(G474/E474)/12*E474)</f>
        <v>0</v>
      </c>
      <c r="G475" s="97">
        <f>F475</f>
        <v>0</v>
      </c>
      <c r="H475" s="164"/>
      <c r="I475" s="116" t="s">
        <v>515</v>
      </c>
      <c r="J475" s="116" t="str">
        <f>VLOOKUP(I475,Presupuesto!$B$11:$C$565,2,0)</f>
        <v>AGUINALDO Y DECIMO CUARTO MES</v>
      </c>
      <c r="K475" s="98" t="str">
        <f t="shared" si="15"/>
        <v>Posgrado</v>
      </c>
      <c r="L475" s="98" t="s">
        <v>394</v>
      </c>
    </row>
    <row r="476" spans="3:12" ht="15.75" thickBot="1" x14ac:dyDescent="0.3">
      <c r="C476" s="172" t="s">
        <v>59</v>
      </c>
      <c r="D476" s="163"/>
      <c r="E476" s="154">
        <v>0</v>
      </c>
      <c r="F476" s="117">
        <f>IF(E474&lt;6,"",((E474-6)/12)*(G474/E474))</f>
        <v>0</v>
      </c>
      <c r="G476" s="97">
        <f>F476</f>
        <v>0</v>
      </c>
      <c r="H476" s="164"/>
      <c r="I476" s="101" t="s">
        <v>518</v>
      </c>
      <c r="J476" s="101" t="str">
        <f>VLOOKUP(I476,Presupuesto!$B$11:$C$565,2,0)</f>
        <v>DECIMOCUARTO MES</v>
      </c>
      <c r="K476" s="98" t="str">
        <f t="shared" si="15"/>
        <v>Posgrado</v>
      </c>
      <c r="L476" s="98" t="s">
        <v>394</v>
      </c>
    </row>
    <row r="477" spans="3:12" ht="15.75" thickBot="1" x14ac:dyDescent="0.3">
      <c r="C477" s="137" t="s">
        <v>493</v>
      </c>
      <c r="D477" s="199"/>
      <c r="E477" s="152">
        <v>12</v>
      </c>
      <c r="F477" s="301">
        <f>HLOOKUP($C477,$BZ$2:$CM$3,2,0)</f>
        <v>463.22</v>
      </c>
      <c r="G477" s="113">
        <f>D477*E477*F477</f>
        <v>0</v>
      </c>
      <c r="H477" s="166"/>
      <c r="I477" s="114" t="s">
        <v>495</v>
      </c>
      <c r="J477" s="114" t="str">
        <f>VLOOKUP(I477,Presupuesto!$B$11:$C$565,2,0)</f>
        <v>SUELDOS Y SALARIOS PERMANENTES</v>
      </c>
      <c r="K477" s="98" t="str">
        <f t="shared" si="15"/>
        <v>Posgrado</v>
      </c>
      <c r="L477" s="98" t="s">
        <v>394</v>
      </c>
    </row>
    <row r="478" spans="3:12" x14ac:dyDescent="0.25">
      <c r="C478" s="171" t="s">
        <v>58</v>
      </c>
      <c r="D478" s="163"/>
      <c r="E478" s="154">
        <v>0</v>
      </c>
      <c r="F478" s="100">
        <f>IF(E477=0,"",(G477/E477)/12*E477)</f>
        <v>0</v>
      </c>
      <c r="G478" s="97">
        <f>F478</f>
        <v>0</v>
      </c>
      <c r="H478" s="164"/>
      <c r="I478" s="116" t="s">
        <v>515</v>
      </c>
      <c r="J478" s="116" t="str">
        <f>VLOOKUP(I478,Presupuesto!$B$11:$C$565,2,0)</f>
        <v>AGUINALDO Y DECIMO CUARTO MES</v>
      </c>
      <c r="K478" s="98" t="str">
        <f t="shared" si="15"/>
        <v>Posgrado</v>
      </c>
      <c r="L478" s="98" t="s">
        <v>394</v>
      </c>
    </row>
    <row r="479" spans="3:12" ht="15.75" thickBot="1" x14ac:dyDescent="0.3">
      <c r="C479" s="172" t="s">
        <v>59</v>
      </c>
      <c r="D479" s="163"/>
      <c r="E479" s="154">
        <v>0</v>
      </c>
      <c r="F479" s="117">
        <f>IF(E477&lt;6,"",((E477-6)/12)*(G477/E477))</f>
        <v>0</v>
      </c>
      <c r="G479" s="97">
        <f>F479</f>
        <v>0</v>
      </c>
      <c r="H479" s="164"/>
      <c r="I479" s="101" t="s">
        <v>518</v>
      </c>
      <c r="J479" s="101" t="str">
        <f>VLOOKUP(I479,Presupuesto!$B$11:$C$565,2,0)</f>
        <v>DECIMOCUARTO MES</v>
      </c>
      <c r="K479" s="98" t="str">
        <f t="shared" si="15"/>
        <v>Posgrado</v>
      </c>
      <c r="L479" s="98" t="s">
        <v>394</v>
      </c>
    </row>
    <row r="480" spans="3:12" ht="15.75" thickBot="1" x14ac:dyDescent="0.3">
      <c r="C480" s="137" t="s">
        <v>494</v>
      </c>
      <c r="D480" s="199"/>
      <c r="E480" s="152">
        <v>12</v>
      </c>
      <c r="F480" s="301">
        <f>HLOOKUP($C480,$BZ$2:$CM$3,2,0)</f>
        <v>2007.3</v>
      </c>
      <c r="G480" s="113">
        <f>D480*E480*F480</f>
        <v>0</v>
      </c>
      <c r="H480" s="166"/>
      <c r="I480" s="114" t="s">
        <v>495</v>
      </c>
      <c r="J480" s="114" t="str">
        <f>VLOOKUP(I480,Presupuesto!$B$11:$C$565,2,0)</f>
        <v>SUELDOS Y SALARIOS PERMANENTES</v>
      </c>
      <c r="K480" s="98" t="str">
        <f t="shared" si="15"/>
        <v>Posgrado</v>
      </c>
      <c r="L480" s="98" t="s">
        <v>394</v>
      </c>
    </row>
    <row r="481" spans="3:12" x14ac:dyDescent="0.25">
      <c r="C481" s="171" t="s">
        <v>58</v>
      </c>
      <c r="D481" s="163"/>
      <c r="E481" s="154">
        <v>0</v>
      </c>
      <c r="F481" s="100">
        <f>IF(E480=0,"",(G480/E480)/12*E480)</f>
        <v>0</v>
      </c>
      <c r="G481" s="97">
        <f>F481</f>
        <v>0</v>
      </c>
      <c r="H481" s="164"/>
      <c r="I481" s="116" t="s">
        <v>515</v>
      </c>
      <c r="J481" s="116" t="str">
        <f>VLOOKUP(I481,Presupuesto!$B$11:$C$565,2,0)</f>
        <v>AGUINALDO Y DECIMO CUARTO MES</v>
      </c>
      <c r="K481" s="98" t="str">
        <f t="shared" si="15"/>
        <v>Posgrado</v>
      </c>
      <c r="L481" s="98" t="s">
        <v>394</v>
      </c>
    </row>
    <row r="482" spans="3:12" ht="15.75" thickBot="1" x14ac:dyDescent="0.3">
      <c r="C482" s="172" t="s">
        <v>59</v>
      </c>
      <c r="D482" s="163"/>
      <c r="E482" s="154">
        <v>0</v>
      </c>
      <c r="F482" s="117">
        <f>IF(E480&lt;6,"",((E480-6)/12)*(G480/E480))</f>
        <v>0</v>
      </c>
      <c r="G482" s="97">
        <f>F482</f>
        <v>0</v>
      </c>
      <c r="H482" s="164"/>
      <c r="I482" s="101" t="s">
        <v>518</v>
      </c>
      <c r="J482" s="101" t="str">
        <f>VLOOKUP(I482,Presupuesto!$B$11:$C$565,2,0)</f>
        <v>DECIMOCUARTO MES</v>
      </c>
      <c r="K482" s="98" t="str">
        <f t="shared" si="15"/>
        <v>Posgrado</v>
      </c>
      <c r="L482" s="98" t="s">
        <v>394</v>
      </c>
    </row>
    <row r="483" spans="3:12" ht="15.75" thickBot="1" x14ac:dyDescent="0.3">
      <c r="C483" s="140" t="s">
        <v>83</v>
      </c>
      <c r="D483" s="199"/>
      <c r="E483" s="152">
        <v>12</v>
      </c>
      <c r="F483" s="139">
        <v>30000</v>
      </c>
      <c r="G483" s="113">
        <f>D483*E483*F483</f>
        <v>0</v>
      </c>
      <c r="H483" s="166"/>
      <c r="I483" s="114" t="s">
        <v>563</v>
      </c>
      <c r="J483" s="114" t="str">
        <f>VLOOKUP(I483,Presupuesto!$B$11:$C$565,2,0)</f>
        <v>CONTRATOS ESPECIALES</v>
      </c>
      <c r="K483" s="98" t="str">
        <f t="shared" si="15"/>
        <v>Posgrado</v>
      </c>
      <c r="L483" s="98" t="s">
        <v>394</v>
      </c>
    </row>
    <row r="484" spans="3:12" x14ac:dyDescent="0.25">
      <c r="C484" s="171" t="s">
        <v>58</v>
      </c>
      <c r="D484" s="163"/>
      <c r="E484" s="154">
        <v>0</v>
      </c>
      <c r="F484" s="117">
        <f>IF(E483=0,"",(G483/E483)/12*E483)</f>
        <v>0</v>
      </c>
      <c r="G484" s="97">
        <f>F484</f>
        <v>0</v>
      </c>
      <c r="H484" s="164"/>
      <c r="I484" s="101" t="s">
        <v>563</v>
      </c>
      <c r="J484" s="101" t="str">
        <f>VLOOKUP(I484,Presupuesto!$B$11:$C$565,2,0)</f>
        <v>CONTRATOS ESPECIALES</v>
      </c>
      <c r="K484" s="98" t="str">
        <f t="shared" si="15"/>
        <v>Posgrado</v>
      </c>
      <c r="L484" s="98" t="s">
        <v>393</v>
      </c>
    </row>
    <row r="485" spans="3:12" ht="15.75" thickBot="1" x14ac:dyDescent="0.3">
      <c r="C485" s="172" t="s">
        <v>59</v>
      </c>
      <c r="D485" s="163"/>
      <c r="E485" s="154">
        <v>0</v>
      </c>
      <c r="F485" s="100">
        <f>IF(E483&lt;6,"",((E483-6)/12)*(G483/E483))</f>
        <v>0</v>
      </c>
      <c r="G485" s="97">
        <f>F485</f>
        <v>0</v>
      </c>
      <c r="H485" s="164"/>
      <c r="I485" s="101" t="s">
        <v>563</v>
      </c>
      <c r="J485" s="101" t="str">
        <f>VLOOKUP(I485,Presupuesto!$B$11:$C$565,2,0)</f>
        <v>CONTRATOS ESPECIALES</v>
      </c>
      <c r="K485" s="98" t="str">
        <f t="shared" si="15"/>
        <v>Posgrado</v>
      </c>
      <c r="L485" s="98" t="s">
        <v>398</v>
      </c>
    </row>
    <row r="486" spans="3:12" ht="15.75" thickBot="1" x14ac:dyDescent="0.3">
      <c r="C486" s="140" t="s">
        <v>60</v>
      </c>
      <c r="D486" s="199"/>
      <c r="E486" s="152">
        <v>12</v>
      </c>
      <c r="F486" s="118">
        <v>30000</v>
      </c>
      <c r="G486" s="113">
        <f>D486*E486*F486</f>
        <v>0</v>
      </c>
      <c r="H486" s="166"/>
      <c r="I486" s="114" t="s">
        <v>704</v>
      </c>
      <c r="J486" s="114" t="str">
        <f>VLOOKUP(I486,Presupuesto!$B$11:$C$565,2,0)</f>
        <v>OTROS SERVICIOS TECNICOS Y PROFESIONALES</v>
      </c>
      <c r="K486" s="98" t="str">
        <f t="shared" si="15"/>
        <v>Posgrado</v>
      </c>
      <c r="L486" s="98" t="s">
        <v>393</v>
      </c>
    </row>
    <row r="487" spans="3:12" x14ac:dyDescent="0.25">
      <c r="C487" s="171" t="s">
        <v>58</v>
      </c>
      <c r="D487" s="163"/>
      <c r="E487" s="154">
        <v>0</v>
      </c>
      <c r="F487" s="100">
        <v>0</v>
      </c>
      <c r="G487" s="97">
        <f>F487</f>
        <v>0</v>
      </c>
      <c r="H487" s="164"/>
      <c r="I487" s="101" t="s">
        <v>704</v>
      </c>
      <c r="J487" s="101" t="str">
        <f>VLOOKUP(I487,Presupuesto!$B$11:$C$565,2,0)</f>
        <v>OTROS SERVICIOS TECNICOS Y PROFESIONALES</v>
      </c>
      <c r="K487" s="98" t="str">
        <f t="shared" si="15"/>
        <v>Posgrado</v>
      </c>
      <c r="L487" s="98" t="s">
        <v>393</v>
      </c>
    </row>
    <row r="488" spans="3:12" ht="15.75" thickBot="1" x14ac:dyDescent="0.3">
      <c r="C488" s="172" t="s">
        <v>59</v>
      </c>
      <c r="D488" s="163"/>
      <c r="E488" s="154">
        <v>0</v>
      </c>
      <c r="F488" s="100">
        <v>0</v>
      </c>
      <c r="G488" s="97">
        <f>F488</f>
        <v>0</v>
      </c>
      <c r="H488" s="164"/>
      <c r="I488" s="101" t="s">
        <v>704</v>
      </c>
      <c r="J488" s="101" t="str">
        <f>VLOOKUP(I488,Presupuesto!$B$11:$C$565,2,0)</f>
        <v>OTROS SERVICIOS TECNICOS Y PROFESIONALES</v>
      </c>
      <c r="K488" s="98" t="str">
        <f t="shared" si="15"/>
        <v>Posgrado</v>
      </c>
      <c r="L488" s="98" t="s">
        <v>393</v>
      </c>
    </row>
    <row r="489" spans="3:12" ht="15.75" thickBot="1" x14ac:dyDescent="0.3">
      <c r="C489" s="140" t="s">
        <v>61</v>
      </c>
      <c r="D489" s="199"/>
      <c r="E489" s="152">
        <v>12</v>
      </c>
      <c r="F489" s="118">
        <v>30000</v>
      </c>
      <c r="G489" s="113">
        <f>D489*E489*F489</f>
        <v>0</v>
      </c>
      <c r="H489" s="166"/>
      <c r="I489" s="114" t="s">
        <v>495</v>
      </c>
      <c r="J489" s="114" t="str">
        <f>VLOOKUP(I489,Presupuesto!$B$11:$C$565,2,0)</f>
        <v>SUELDOS Y SALARIOS PERMANENTES</v>
      </c>
      <c r="K489" s="98" t="str">
        <f t="shared" si="15"/>
        <v>Posgrado</v>
      </c>
      <c r="L489" s="98" t="s">
        <v>393</v>
      </c>
    </row>
    <row r="490" spans="3:12" x14ac:dyDescent="0.25">
      <c r="C490" s="171" t="s">
        <v>58</v>
      </c>
      <c r="D490" s="169"/>
      <c r="E490" s="131">
        <v>0</v>
      </c>
      <c r="F490" s="119">
        <f>IF(E489=0,"",(G489/E489)/12*E489)</f>
        <v>0</v>
      </c>
      <c r="G490" s="120">
        <f>F490</f>
        <v>0</v>
      </c>
      <c r="H490" s="164"/>
      <c r="I490" s="101" t="s">
        <v>515</v>
      </c>
      <c r="J490" s="101" t="str">
        <f>VLOOKUP(I490,Presupuesto!$B$11:$C$565,2,0)</f>
        <v>AGUINALDO Y DECIMO CUARTO MES</v>
      </c>
      <c r="K490" s="98" t="str">
        <f t="shared" si="15"/>
        <v>Posgrado</v>
      </c>
      <c r="L490" s="98" t="s">
        <v>393</v>
      </c>
    </row>
    <row r="491" spans="3:12" ht="15.75" thickBot="1" x14ac:dyDescent="0.3">
      <c r="C491" s="173" t="s">
        <v>59</v>
      </c>
      <c r="D491" s="162"/>
      <c r="E491" s="132">
        <v>0</v>
      </c>
      <c r="F491" s="105">
        <f>IF(E489&lt;6,"",((E489-6)/12)*(G489/E489))</f>
        <v>0</v>
      </c>
      <c r="G491" s="105">
        <f>F491</f>
        <v>0</v>
      </c>
      <c r="H491" s="162"/>
      <c r="I491" s="106" t="s">
        <v>518</v>
      </c>
      <c r="J491" s="124" t="str">
        <f>VLOOKUP(I491,Presupuesto!$B$11:$C$565,2,0)</f>
        <v>DECIMOCUARTO MES</v>
      </c>
      <c r="K491" s="106" t="str">
        <f t="shared" si="15"/>
        <v>Posgrado</v>
      </c>
      <c r="L491" s="124" t="s">
        <v>393</v>
      </c>
    </row>
    <row r="493" spans="3:12" ht="15.75" thickBot="1" x14ac:dyDescent="0.3"/>
    <row r="494" spans="3:12" ht="15.75" thickBot="1" x14ac:dyDescent="0.3">
      <c r="C494" s="69" t="s">
        <v>43</v>
      </c>
      <c r="D494" s="30">
        <f>SUM(G501:G551)</f>
        <v>0</v>
      </c>
      <c r="E494" s="93"/>
      <c r="F494" s="93"/>
      <c r="G494" s="93"/>
      <c r="H494" s="76"/>
      <c r="I494" s="76"/>
      <c r="J494" s="76"/>
      <c r="K494" s="153"/>
    </row>
    <row r="495" spans="3:12" x14ac:dyDescent="0.25">
      <c r="D495" s="31"/>
      <c r="E495" s="93"/>
      <c r="F495" s="93"/>
      <c r="G495" s="93"/>
      <c r="H495" s="76"/>
      <c r="I495" s="76"/>
      <c r="J495" s="76"/>
      <c r="K495" s="153"/>
    </row>
    <row r="496" spans="3:12" x14ac:dyDescent="0.25">
      <c r="D496" s="31"/>
      <c r="E496" s="93"/>
      <c r="F496" s="93"/>
      <c r="G496" s="93"/>
      <c r="H496" s="76"/>
      <c r="I496" s="76"/>
      <c r="J496" s="76"/>
      <c r="K496" s="153"/>
    </row>
    <row r="497" spans="3:12" ht="15.75" x14ac:dyDescent="0.25">
      <c r="C497" s="202" t="s">
        <v>391</v>
      </c>
      <c r="D497" s="365"/>
      <c r="E497" s="93"/>
      <c r="F497" s="93"/>
      <c r="G497" s="93"/>
      <c r="H497" s="76"/>
      <c r="I497" s="76"/>
      <c r="J497" s="76"/>
      <c r="K497" s="153"/>
    </row>
    <row r="498" spans="3:12" ht="18.75" x14ac:dyDescent="0.25">
      <c r="C498" s="210" t="e">
        <f>IFERROR(VLOOKUP(D497,'1. Desarrollo e Innov. Curricu.'!$F:$G,2,FALSE),IFERROR(VLOOKUP(D497,'2. Investigación Científica'!$F:$G,2,FALSE),IFERROR(VLOOKUP(D497,'3. Vinculación Univ. Sociedad'!$F:$G,2,FALSE),IFERROR(VLOOKUP(D497,'4. Docencia y Profesorado Univ.'!$F:$G,2,FALSE),IFERROR(VLOOKUP(D497,'5. Estudiantes y Graduados'!$F:$G,2,FALSE),IFERROR(VLOOKUP(D497,'11. Gestion Administrativa'!$F:$G,2,FALSE),IFERROR(VLOOKUP(D497,'13. Gestión Académica'!$F:$G,2,FALSE),IFERROR(VLOOKUP(D497,'9. Asegura. de la Calid. y M'!$F:$G,2,FALSE),IFERROR(VLOOKUP(D497,'6. Gestión del Conocimiento'!$F:$G,2,FALSE),IFERROR(VLOOKUP(D497,'15. Gobernabilidad y Proceso...'!$F:$G,2,FALSE),IFERROR(VLOOKUP(D497,'12. Gestión del Talento Humano'!$F:$G,2,FALSE),IFERROR(VLOOKUP(D497,'14. Internacional... de la E.S.'!$F:$G,2,FALSE),IFERROR(VLOOKUP(D497,'10. Posgrado'!$F:$G,2,FALSE),IFERROR(VLOOKUP(D497,'17. Gestión TIC'!$F:$G,2,FALSE),IFERROR(VLOOKUP(D497,'16. Desa. del Sistema Educ.Sup.'!$F:$G,2,FALSE),IFERROR(VLOOKUP(D497,'8. Cultura de Inno. Insti...'!$F:$G,2,FALSE),VLOOKUP(D497,'7. Lo Esencial de la Reforma U.'!$F:$G,2,0)))))))))))))))))</f>
        <v>#N/A</v>
      </c>
      <c r="D498" s="31"/>
      <c r="E498" s="93"/>
      <c r="F498" s="93"/>
      <c r="G498" s="93"/>
      <c r="H498" s="76"/>
      <c r="I498" s="76"/>
      <c r="J498" s="76"/>
      <c r="K498" s="153"/>
    </row>
    <row r="499" spans="3:12" ht="15.75" thickBot="1" x14ac:dyDescent="0.3">
      <c r="C499" s="177"/>
      <c r="D499" s="31"/>
      <c r="E499" s="93"/>
      <c r="F499" s="93"/>
      <c r="G499" s="93"/>
      <c r="H499" s="76"/>
      <c r="I499" s="76"/>
      <c r="J499" s="76"/>
      <c r="K499" s="153"/>
    </row>
    <row r="500" spans="3:12" ht="30.75" thickBot="1" x14ac:dyDescent="0.3">
      <c r="C500" s="134" t="s">
        <v>44</v>
      </c>
      <c r="D500" s="138" t="s">
        <v>55</v>
      </c>
      <c r="E500" s="170" t="s">
        <v>56</v>
      </c>
      <c r="F500" s="138" t="s">
        <v>57</v>
      </c>
      <c r="G500" s="135" t="s">
        <v>27</v>
      </c>
      <c r="H500" s="133" t="s">
        <v>130</v>
      </c>
      <c r="I500" s="136" t="s">
        <v>46</v>
      </c>
      <c r="J500" s="136" t="s">
        <v>131</v>
      </c>
      <c r="K500" s="136" t="s">
        <v>409</v>
      </c>
      <c r="L500" s="136" t="s">
        <v>410</v>
      </c>
    </row>
    <row r="501" spans="3:12" ht="15.75" thickBot="1" x14ac:dyDescent="0.3">
      <c r="C501" s="137" t="s">
        <v>481</v>
      </c>
      <c r="D501" s="199"/>
      <c r="E501" s="152">
        <v>12</v>
      </c>
      <c r="F501" s="301">
        <f>HLOOKUP($C501,$BZ$2:$CM$3,2,0)</f>
        <v>43674.39</v>
      </c>
      <c r="G501" s="113">
        <f>D501*E501*F501</f>
        <v>0</v>
      </c>
      <c r="H501" s="166"/>
      <c r="I501" s="114" t="s">
        <v>495</v>
      </c>
      <c r="J501" s="114" t="str">
        <f>VLOOKUP(I501,Presupuesto!$B$11:$C$565,2,0)</f>
        <v>SUELDOS Y SALARIOS PERMANENTES</v>
      </c>
      <c r="K501" s="218" t="s">
        <v>1453</v>
      </c>
      <c r="L501" s="98" t="s">
        <v>393</v>
      </c>
    </row>
    <row r="502" spans="3:12" x14ac:dyDescent="0.25">
      <c r="C502" s="171" t="s">
        <v>58</v>
      </c>
      <c r="D502" s="163"/>
      <c r="E502" s="154">
        <v>0</v>
      </c>
      <c r="F502" s="100">
        <f>IF(E501=0,"",(G501/E501)/12*E501)</f>
        <v>0</v>
      </c>
      <c r="G502" s="97">
        <f>F502</f>
        <v>0</v>
      </c>
      <c r="H502" s="164"/>
      <c r="I502" s="116" t="s">
        <v>515</v>
      </c>
      <c r="J502" s="116" t="str">
        <f>VLOOKUP(I502,Presupuesto!$B$11:$C$565,2,0)</f>
        <v>AGUINALDO Y DECIMO CUARTO MES</v>
      </c>
      <c r="K502" s="98" t="str">
        <f t="shared" ref="K502:K533" si="16">$K$501</f>
        <v>Posgrado</v>
      </c>
      <c r="L502" s="98" t="s">
        <v>411</v>
      </c>
    </row>
    <row r="503" spans="3:12" ht="15.75" thickBot="1" x14ac:dyDescent="0.3">
      <c r="C503" s="172" t="s">
        <v>59</v>
      </c>
      <c r="D503" s="163"/>
      <c r="E503" s="154">
        <v>0</v>
      </c>
      <c r="F503" s="117">
        <f>IF(E501&lt;6,"",((E501-6)/12)*(G501/E501))</f>
        <v>0</v>
      </c>
      <c r="G503" s="97">
        <f>F503</f>
        <v>0</v>
      </c>
      <c r="H503" s="164"/>
      <c r="I503" s="101" t="s">
        <v>518</v>
      </c>
      <c r="J503" s="101" t="str">
        <f>VLOOKUP(I503,Presupuesto!$B$11:$C$565,2,0)</f>
        <v>DECIMOCUARTO MES</v>
      </c>
      <c r="K503" s="98" t="str">
        <f t="shared" si="16"/>
        <v>Posgrado</v>
      </c>
      <c r="L503" s="98" t="s">
        <v>394</v>
      </c>
    </row>
    <row r="504" spans="3:12" ht="15.75" thickBot="1" x14ac:dyDescent="0.3">
      <c r="C504" s="137" t="s">
        <v>482</v>
      </c>
      <c r="D504" s="199"/>
      <c r="E504" s="152">
        <v>12</v>
      </c>
      <c r="F504" s="301">
        <f>HLOOKUP($C504,$BZ$2:$CM$3,2,0)</f>
        <v>39703.99</v>
      </c>
      <c r="G504" s="113">
        <f>D504*E504*F504</f>
        <v>0</v>
      </c>
      <c r="H504" s="166"/>
      <c r="I504" s="114" t="s">
        <v>495</v>
      </c>
      <c r="J504" s="114" t="str">
        <f>VLOOKUP(I504,Presupuesto!$B$11:$C$565,2,0)</f>
        <v>SUELDOS Y SALARIOS PERMANENTES</v>
      </c>
      <c r="K504" s="98" t="str">
        <f t="shared" si="16"/>
        <v>Posgrado</v>
      </c>
      <c r="L504" s="98" t="s">
        <v>394</v>
      </c>
    </row>
    <row r="505" spans="3:12" x14ac:dyDescent="0.25">
      <c r="C505" s="171" t="s">
        <v>58</v>
      </c>
      <c r="D505" s="163"/>
      <c r="E505" s="154">
        <v>0</v>
      </c>
      <c r="F505" s="100">
        <f>IF(E504=0,"",(G504/E504)/12*E504)</f>
        <v>0</v>
      </c>
      <c r="G505" s="97">
        <f>F505</f>
        <v>0</v>
      </c>
      <c r="H505" s="164"/>
      <c r="I505" s="116" t="s">
        <v>515</v>
      </c>
      <c r="J505" s="116" t="str">
        <f>VLOOKUP(I505,Presupuesto!$B$11:$C$565,2,0)</f>
        <v>AGUINALDO Y DECIMO CUARTO MES</v>
      </c>
      <c r="K505" s="98" t="str">
        <f t="shared" si="16"/>
        <v>Posgrado</v>
      </c>
      <c r="L505" s="98" t="s">
        <v>394</v>
      </c>
    </row>
    <row r="506" spans="3:12" ht="15.75" thickBot="1" x14ac:dyDescent="0.3">
      <c r="C506" s="172" t="s">
        <v>59</v>
      </c>
      <c r="D506" s="163"/>
      <c r="E506" s="154">
        <v>0</v>
      </c>
      <c r="F506" s="117">
        <f>IF(E504&lt;6,"",((E504-6)/12)*(G504/E504))</f>
        <v>0</v>
      </c>
      <c r="G506" s="97">
        <f>F506</f>
        <v>0</v>
      </c>
      <c r="H506" s="164"/>
      <c r="I506" s="101" t="s">
        <v>518</v>
      </c>
      <c r="J506" s="101" t="str">
        <f>VLOOKUP(I506,Presupuesto!$B$11:$C$565,2,0)</f>
        <v>DECIMOCUARTO MES</v>
      </c>
      <c r="K506" s="98" t="str">
        <f t="shared" si="16"/>
        <v>Posgrado</v>
      </c>
      <c r="L506" s="98" t="s">
        <v>394</v>
      </c>
    </row>
    <row r="507" spans="3:12" ht="15.75" thickBot="1" x14ac:dyDescent="0.3">
      <c r="C507" s="137" t="s">
        <v>483</v>
      </c>
      <c r="D507" s="199"/>
      <c r="E507" s="152">
        <v>12</v>
      </c>
      <c r="F507" s="301">
        <f>HLOOKUP($C507,$BZ$2:$CM$3,2,0)</f>
        <v>35733.589999999997</v>
      </c>
      <c r="G507" s="113">
        <f>D507*E507*F507</f>
        <v>0</v>
      </c>
      <c r="H507" s="166"/>
      <c r="I507" s="114" t="s">
        <v>495</v>
      </c>
      <c r="J507" s="114" t="str">
        <f>VLOOKUP(I507,Presupuesto!$B$11:$C$565,2,0)</f>
        <v>SUELDOS Y SALARIOS PERMANENTES</v>
      </c>
      <c r="K507" s="98" t="str">
        <f t="shared" si="16"/>
        <v>Posgrado</v>
      </c>
      <c r="L507" s="98" t="s">
        <v>394</v>
      </c>
    </row>
    <row r="508" spans="3:12" x14ac:dyDescent="0.25">
      <c r="C508" s="171" t="s">
        <v>58</v>
      </c>
      <c r="D508" s="163"/>
      <c r="E508" s="154">
        <v>0</v>
      </c>
      <c r="F508" s="100">
        <f>IF(E507=0,"",(G507/E507)/12*E507)</f>
        <v>0</v>
      </c>
      <c r="G508" s="97">
        <f>F508</f>
        <v>0</v>
      </c>
      <c r="H508" s="164"/>
      <c r="I508" s="116" t="s">
        <v>515</v>
      </c>
      <c r="J508" s="116" t="str">
        <f>VLOOKUP(I508,Presupuesto!$B$11:$C$565,2,0)</f>
        <v>AGUINALDO Y DECIMO CUARTO MES</v>
      </c>
      <c r="K508" s="98" t="str">
        <f t="shared" si="16"/>
        <v>Posgrado</v>
      </c>
      <c r="L508" s="98" t="s">
        <v>394</v>
      </c>
    </row>
    <row r="509" spans="3:12" ht="15.75" thickBot="1" x14ac:dyDescent="0.3">
      <c r="C509" s="172" t="s">
        <v>59</v>
      </c>
      <c r="D509" s="163"/>
      <c r="E509" s="154">
        <v>0</v>
      </c>
      <c r="F509" s="117">
        <f>IF(E507&lt;6,"",((E507-6)/12)*(G507/E507))</f>
        <v>0</v>
      </c>
      <c r="G509" s="97">
        <f>F509</f>
        <v>0</v>
      </c>
      <c r="H509" s="164"/>
      <c r="I509" s="101" t="s">
        <v>518</v>
      </c>
      <c r="J509" s="101" t="str">
        <f>VLOOKUP(I509,Presupuesto!$B$11:$C$565,2,0)</f>
        <v>DECIMOCUARTO MES</v>
      </c>
      <c r="K509" s="98" t="str">
        <f t="shared" si="16"/>
        <v>Posgrado</v>
      </c>
      <c r="L509" s="98" t="s">
        <v>394</v>
      </c>
    </row>
    <row r="510" spans="3:12" ht="15.75" thickBot="1" x14ac:dyDescent="0.3">
      <c r="C510" s="137" t="s">
        <v>484</v>
      </c>
      <c r="D510" s="199"/>
      <c r="E510" s="152">
        <v>12</v>
      </c>
      <c r="F510" s="301">
        <f>HLOOKUP($C510,$BZ$2:$CM$3,2,0)</f>
        <v>31763.19</v>
      </c>
      <c r="G510" s="113">
        <f>D510*E510*F510</f>
        <v>0</v>
      </c>
      <c r="H510" s="166"/>
      <c r="I510" s="114" t="s">
        <v>495</v>
      </c>
      <c r="J510" s="114" t="str">
        <f>VLOOKUP(I510,Presupuesto!$B$11:$C$565,2,0)</f>
        <v>SUELDOS Y SALARIOS PERMANENTES</v>
      </c>
      <c r="K510" s="98" t="str">
        <f t="shared" si="16"/>
        <v>Posgrado</v>
      </c>
      <c r="L510" s="98" t="s">
        <v>394</v>
      </c>
    </row>
    <row r="511" spans="3:12" x14ac:dyDescent="0.25">
      <c r="C511" s="171" t="s">
        <v>58</v>
      </c>
      <c r="D511" s="163"/>
      <c r="E511" s="154">
        <v>0</v>
      </c>
      <c r="F511" s="100">
        <f>IF(E510=0,"",(G510/E510)/12*E510)</f>
        <v>0</v>
      </c>
      <c r="G511" s="97">
        <f>F511</f>
        <v>0</v>
      </c>
      <c r="H511" s="164"/>
      <c r="I511" s="116" t="s">
        <v>515</v>
      </c>
      <c r="J511" s="116" t="str">
        <f>VLOOKUP(I511,Presupuesto!$B$11:$C$565,2,0)</f>
        <v>AGUINALDO Y DECIMO CUARTO MES</v>
      </c>
      <c r="K511" s="98" t="str">
        <f t="shared" si="16"/>
        <v>Posgrado</v>
      </c>
      <c r="L511" s="98" t="s">
        <v>394</v>
      </c>
    </row>
    <row r="512" spans="3:12" ht="15.75" thickBot="1" x14ac:dyDescent="0.3">
      <c r="C512" s="172" t="s">
        <v>59</v>
      </c>
      <c r="D512" s="163"/>
      <c r="E512" s="154">
        <v>0</v>
      </c>
      <c r="F512" s="117">
        <f>IF(E510&lt;6,"",((E510-6)/12)*(G510/E510))</f>
        <v>0</v>
      </c>
      <c r="G512" s="97">
        <f>F512</f>
        <v>0</v>
      </c>
      <c r="H512" s="164"/>
      <c r="I512" s="101" t="s">
        <v>518</v>
      </c>
      <c r="J512" s="101" t="str">
        <f>VLOOKUP(I512,Presupuesto!$B$11:$C$565,2,0)</f>
        <v>DECIMOCUARTO MES</v>
      </c>
      <c r="K512" s="98" t="str">
        <f t="shared" si="16"/>
        <v>Posgrado</v>
      </c>
      <c r="L512" s="98" t="s">
        <v>394</v>
      </c>
    </row>
    <row r="513" spans="3:12" ht="15.75" thickBot="1" x14ac:dyDescent="0.3">
      <c r="C513" s="137" t="s">
        <v>485</v>
      </c>
      <c r="D513" s="199"/>
      <c r="E513" s="152">
        <v>12</v>
      </c>
      <c r="F513" s="301">
        <f>HLOOKUP($C513,$BZ$2:$CM$3,2,0)</f>
        <v>29777.99</v>
      </c>
      <c r="G513" s="113">
        <f>D513*E513*F513</f>
        <v>0</v>
      </c>
      <c r="H513" s="166"/>
      <c r="I513" s="114" t="s">
        <v>495</v>
      </c>
      <c r="J513" s="114" t="str">
        <f>VLOOKUP(I513,Presupuesto!$B$11:$C$565,2,0)</f>
        <v>SUELDOS Y SALARIOS PERMANENTES</v>
      </c>
      <c r="K513" s="98" t="str">
        <f t="shared" si="16"/>
        <v>Posgrado</v>
      </c>
      <c r="L513" s="98" t="s">
        <v>394</v>
      </c>
    </row>
    <row r="514" spans="3:12" x14ac:dyDescent="0.25">
      <c r="C514" s="171" t="s">
        <v>58</v>
      </c>
      <c r="D514" s="163"/>
      <c r="E514" s="154">
        <v>0</v>
      </c>
      <c r="F514" s="100">
        <f>IF(E513=0,"",(G513/E513)/12*E513)</f>
        <v>0</v>
      </c>
      <c r="G514" s="97">
        <f>F514</f>
        <v>0</v>
      </c>
      <c r="H514" s="164"/>
      <c r="I514" s="116" t="s">
        <v>515</v>
      </c>
      <c r="J514" s="116" t="str">
        <f>VLOOKUP(I514,Presupuesto!$B$11:$C$565,2,0)</f>
        <v>AGUINALDO Y DECIMO CUARTO MES</v>
      </c>
      <c r="K514" s="98" t="str">
        <f t="shared" si="16"/>
        <v>Posgrado</v>
      </c>
      <c r="L514" s="98" t="s">
        <v>394</v>
      </c>
    </row>
    <row r="515" spans="3:12" ht="15.75" thickBot="1" x14ac:dyDescent="0.3">
      <c r="C515" s="172" t="s">
        <v>59</v>
      </c>
      <c r="D515" s="163"/>
      <c r="E515" s="154">
        <v>0</v>
      </c>
      <c r="F515" s="117">
        <f>IF(E513&lt;6,"",((E513-6)/12)*(G513/E513))</f>
        <v>0</v>
      </c>
      <c r="G515" s="97">
        <f>F515</f>
        <v>0</v>
      </c>
      <c r="H515" s="164"/>
      <c r="I515" s="101" t="s">
        <v>518</v>
      </c>
      <c r="J515" s="101" t="str">
        <f>VLOOKUP(I515,Presupuesto!$B$11:$C$565,2,0)</f>
        <v>DECIMOCUARTO MES</v>
      </c>
      <c r="K515" s="98" t="str">
        <f t="shared" si="16"/>
        <v>Posgrado</v>
      </c>
      <c r="L515" s="98" t="s">
        <v>394</v>
      </c>
    </row>
    <row r="516" spans="3:12" ht="15.75" thickBot="1" x14ac:dyDescent="0.3">
      <c r="C516" s="137" t="s">
        <v>486</v>
      </c>
      <c r="D516" s="199"/>
      <c r="E516" s="152">
        <v>12</v>
      </c>
      <c r="F516" s="301">
        <f>HLOOKUP($C516,$BZ$2:$CM$3,2,0)</f>
        <v>27792.79</v>
      </c>
      <c r="G516" s="113">
        <f>D516*E516*F516</f>
        <v>0</v>
      </c>
      <c r="H516" s="166"/>
      <c r="I516" s="114" t="s">
        <v>495</v>
      </c>
      <c r="J516" s="114" t="str">
        <f>VLOOKUP(I516,Presupuesto!$B$11:$C$565,2,0)</f>
        <v>SUELDOS Y SALARIOS PERMANENTES</v>
      </c>
      <c r="K516" s="98" t="str">
        <f t="shared" si="16"/>
        <v>Posgrado</v>
      </c>
      <c r="L516" s="98" t="s">
        <v>394</v>
      </c>
    </row>
    <row r="517" spans="3:12" x14ac:dyDescent="0.25">
      <c r="C517" s="171" t="s">
        <v>58</v>
      </c>
      <c r="D517" s="163"/>
      <c r="E517" s="154">
        <v>0</v>
      </c>
      <c r="F517" s="100">
        <f>IF(E516=0,"",(G516/E516)/12*E516)</f>
        <v>0</v>
      </c>
      <c r="G517" s="97">
        <f>F517</f>
        <v>0</v>
      </c>
      <c r="H517" s="164"/>
      <c r="I517" s="116" t="s">
        <v>515</v>
      </c>
      <c r="J517" s="116" t="str">
        <f>VLOOKUP(I517,Presupuesto!$B$11:$C$565,2,0)</f>
        <v>AGUINALDO Y DECIMO CUARTO MES</v>
      </c>
      <c r="K517" s="98" t="str">
        <f t="shared" si="16"/>
        <v>Posgrado</v>
      </c>
      <c r="L517" s="98" t="s">
        <v>394</v>
      </c>
    </row>
    <row r="518" spans="3:12" ht="15.75" thickBot="1" x14ac:dyDescent="0.3">
      <c r="C518" s="172" t="s">
        <v>59</v>
      </c>
      <c r="D518" s="163"/>
      <c r="E518" s="154">
        <v>0</v>
      </c>
      <c r="F518" s="117">
        <f>IF(E516&lt;6,"",((E516-6)/12)*(G516/E516))</f>
        <v>0</v>
      </c>
      <c r="G518" s="97">
        <f>F518</f>
        <v>0</v>
      </c>
      <c r="H518" s="164"/>
      <c r="I518" s="101" t="s">
        <v>518</v>
      </c>
      <c r="J518" s="101" t="str">
        <f>VLOOKUP(I518,Presupuesto!$B$11:$C$565,2,0)</f>
        <v>DECIMOCUARTO MES</v>
      </c>
      <c r="K518" s="98" t="str">
        <f t="shared" si="16"/>
        <v>Posgrado</v>
      </c>
      <c r="L518" s="98" t="s">
        <v>394</v>
      </c>
    </row>
    <row r="519" spans="3:12" ht="15.75" thickBot="1" x14ac:dyDescent="0.3">
      <c r="C519" s="137" t="s">
        <v>487</v>
      </c>
      <c r="D519" s="199"/>
      <c r="E519" s="152">
        <v>12</v>
      </c>
      <c r="F519" s="301">
        <f>HLOOKUP($C519,$BZ$2:$CM$3,2,0)</f>
        <v>18859.39</v>
      </c>
      <c r="G519" s="113">
        <f>D519*E519*F519</f>
        <v>0</v>
      </c>
      <c r="H519" s="166"/>
      <c r="I519" s="114" t="s">
        <v>495</v>
      </c>
      <c r="J519" s="114" t="str">
        <f>VLOOKUP(I519,Presupuesto!$B$11:$C$565,2,0)</f>
        <v>SUELDOS Y SALARIOS PERMANENTES</v>
      </c>
      <c r="K519" s="98" t="str">
        <f t="shared" si="16"/>
        <v>Posgrado</v>
      </c>
      <c r="L519" s="98" t="s">
        <v>394</v>
      </c>
    </row>
    <row r="520" spans="3:12" x14ac:dyDescent="0.25">
      <c r="C520" s="171" t="s">
        <v>58</v>
      </c>
      <c r="D520" s="163"/>
      <c r="E520" s="154">
        <v>0</v>
      </c>
      <c r="F520" s="100">
        <f>IF(E519=0,"",(G519/E519)/12*E519)</f>
        <v>0</v>
      </c>
      <c r="G520" s="97">
        <f>F520</f>
        <v>0</v>
      </c>
      <c r="H520" s="164"/>
      <c r="I520" s="116" t="s">
        <v>515</v>
      </c>
      <c r="J520" s="116" t="str">
        <f>VLOOKUP(I520,Presupuesto!$B$11:$C$565,2,0)</f>
        <v>AGUINALDO Y DECIMO CUARTO MES</v>
      </c>
      <c r="K520" s="98" t="str">
        <f t="shared" si="16"/>
        <v>Posgrado</v>
      </c>
      <c r="L520" s="98" t="s">
        <v>394</v>
      </c>
    </row>
    <row r="521" spans="3:12" ht="15.75" thickBot="1" x14ac:dyDescent="0.3">
      <c r="C521" s="172" t="s">
        <v>59</v>
      </c>
      <c r="D521" s="163"/>
      <c r="E521" s="154">
        <v>0</v>
      </c>
      <c r="F521" s="117">
        <f>IF(E519&lt;6,"",((E519-6)/12)*(G519/E519))</f>
        <v>0</v>
      </c>
      <c r="G521" s="97">
        <f>F521</f>
        <v>0</v>
      </c>
      <c r="H521" s="164"/>
      <c r="I521" s="101" t="s">
        <v>518</v>
      </c>
      <c r="J521" s="101" t="str">
        <f>VLOOKUP(I521,Presupuesto!$B$11:$C$565,2,0)</f>
        <v>DECIMOCUARTO MES</v>
      </c>
      <c r="K521" s="98" t="str">
        <f t="shared" si="16"/>
        <v>Posgrado</v>
      </c>
      <c r="L521" s="98" t="s">
        <v>394</v>
      </c>
    </row>
    <row r="522" spans="3:12" ht="15.75" thickBot="1" x14ac:dyDescent="0.3">
      <c r="C522" s="137" t="s">
        <v>488</v>
      </c>
      <c r="D522" s="199"/>
      <c r="E522" s="152">
        <v>12</v>
      </c>
      <c r="F522" s="301">
        <f>HLOOKUP($C522,$BZ$2:$CM$3,2,0)</f>
        <v>17866.8</v>
      </c>
      <c r="G522" s="113">
        <f>D522*E522*F522</f>
        <v>0</v>
      </c>
      <c r="H522" s="166"/>
      <c r="I522" s="114" t="s">
        <v>495</v>
      </c>
      <c r="J522" s="114" t="str">
        <f>VLOOKUP(I522,Presupuesto!$B$11:$C$565,2,0)</f>
        <v>SUELDOS Y SALARIOS PERMANENTES</v>
      </c>
      <c r="K522" s="98" t="str">
        <f t="shared" si="16"/>
        <v>Posgrado</v>
      </c>
      <c r="L522" s="98" t="s">
        <v>394</v>
      </c>
    </row>
    <row r="523" spans="3:12" x14ac:dyDescent="0.25">
      <c r="C523" s="171" t="s">
        <v>58</v>
      </c>
      <c r="D523" s="163"/>
      <c r="E523" s="154">
        <v>0</v>
      </c>
      <c r="F523" s="100">
        <f>IF(E522=0,"",(G522/E522)/12*E522)</f>
        <v>0</v>
      </c>
      <c r="G523" s="97">
        <f>F523</f>
        <v>0</v>
      </c>
      <c r="H523" s="164"/>
      <c r="I523" s="116" t="s">
        <v>515</v>
      </c>
      <c r="J523" s="116" t="str">
        <f>VLOOKUP(I523,Presupuesto!$B$11:$C$565,2,0)</f>
        <v>AGUINALDO Y DECIMO CUARTO MES</v>
      </c>
      <c r="K523" s="98" t="str">
        <f t="shared" si="16"/>
        <v>Posgrado</v>
      </c>
      <c r="L523" s="98" t="s">
        <v>394</v>
      </c>
    </row>
    <row r="524" spans="3:12" ht="15.75" thickBot="1" x14ac:dyDescent="0.3">
      <c r="C524" s="172" t="s">
        <v>59</v>
      </c>
      <c r="D524" s="163"/>
      <c r="E524" s="154">
        <v>0</v>
      </c>
      <c r="F524" s="117">
        <f>IF(E522&lt;6,"",((E522-6)/12)*(G522/E522))</f>
        <v>0</v>
      </c>
      <c r="G524" s="97">
        <f>F524</f>
        <v>0</v>
      </c>
      <c r="H524" s="164"/>
      <c r="I524" s="101" t="s">
        <v>518</v>
      </c>
      <c r="J524" s="101" t="str">
        <f>VLOOKUP(I524,Presupuesto!$B$11:$C$565,2,0)</f>
        <v>DECIMOCUARTO MES</v>
      </c>
      <c r="K524" s="98" t="str">
        <f t="shared" si="16"/>
        <v>Posgrado</v>
      </c>
      <c r="L524" s="98" t="s">
        <v>394</v>
      </c>
    </row>
    <row r="525" spans="3:12" ht="15.75" thickBot="1" x14ac:dyDescent="0.3">
      <c r="C525" s="137" t="s">
        <v>489</v>
      </c>
      <c r="D525" s="199"/>
      <c r="E525" s="152">
        <v>12</v>
      </c>
      <c r="F525" s="301">
        <f>HLOOKUP($C525,$BZ$2:$CM$3,2,0)</f>
        <v>13896.4</v>
      </c>
      <c r="G525" s="113">
        <f>D525*E525*F525</f>
        <v>0</v>
      </c>
      <c r="H525" s="166"/>
      <c r="I525" s="114" t="s">
        <v>495</v>
      </c>
      <c r="J525" s="114" t="str">
        <f>VLOOKUP(I525,Presupuesto!$B$11:$C$565,2,0)</f>
        <v>SUELDOS Y SALARIOS PERMANENTES</v>
      </c>
      <c r="K525" s="98" t="str">
        <f t="shared" si="16"/>
        <v>Posgrado</v>
      </c>
      <c r="L525" s="98" t="s">
        <v>394</v>
      </c>
    </row>
    <row r="526" spans="3:12" x14ac:dyDescent="0.25">
      <c r="C526" s="171" t="s">
        <v>58</v>
      </c>
      <c r="D526" s="163"/>
      <c r="E526" s="154">
        <v>0</v>
      </c>
      <c r="F526" s="100">
        <f>IF(E525=0,"",(G525/E525)/12*E525)</f>
        <v>0</v>
      </c>
      <c r="G526" s="97">
        <f>F526</f>
        <v>0</v>
      </c>
      <c r="H526" s="164"/>
      <c r="I526" s="116" t="s">
        <v>515</v>
      </c>
      <c r="J526" s="116" t="str">
        <f>VLOOKUP(I526,Presupuesto!$B$11:$C$565,2,0)</f>
        <v>AGUINALDO Y DECIMO CUARTO MES</v>
      </c>
      <c r="K526" s="98" t="str">
        <f t="shared" si="16"/>
        <v>Posgrado</v>
      </c>
      <c r="L526" s="98" t="s">
        <v>394</v>
      </c>
    </row>
    <row r="527" spans="3:12" ht="15.75" thickBot="1" x14ac:dyDescent="0.3">
      <c r="C527" s="172" t="s">
        <v>59</v>
      </c>
      <c r="D527" s="163"/>
      <c r="E527" s="154">
        <v>0</v>
      </c>
      <c r="F527" s="117">
        <f>IF(E525&lt;6,"",((E525-6)/12)*(G525/E525))</f>
        <v>0</v>
      </c>
      <c r="G527" s="97">
        <f>F527</f>
        <v>0</v>
      </c>
      <c r="H527" s="164"/>
      <c r="I527" s="101" t="s">
        <v>518</v>
      </c>
      <c r="J527" s="101" t="str">
        <f>VLOOKUP(I527,Presupuesto!$B$11:$C$565,2,0)</f>
        <v>DECIMOCUARTO MES</v>
      </c>
      <c r="K527" s="98" t="str">
        <f t="shared" si="16"/>
        <v>Posgrado</v>
      </c>
      <c r="L527" s="98" t="s">
        <v>394</v>
      </c>
    </row>
    <row r="528" spans="3:12" ht="15.75" thickBot="1" x14ac:dyDescent="0.3">
      <c r="C528" s="137" t="s">
        <v>490</v>
      </c>
      <c r="D528" s="199"/>
      <c r="E528" s="152">
        <v>12</v>
      </c>
      <c r="F528" s="301">
        <f>HLOOKUP($C528,$BZ$2:$CM$3,2,0)</f>
        <v>15004.09</v>
      </c>
      <c r="G528" s="113">
        <f>D528*E528*F528</f>
        <v>0</v>
      </c>
      <c r="H528" s="166"/>
      <c r="I528" s="114" t="s">
        <v>495</v>
      </c>
      <c r="J528" s="114" t="str">
        <f>VLOOKUP(I528,Presupuesto!$B$11:$C$565,2,0)</f>
        <v>SUELDOS Y SALARIOS PERMANENTES</v>
      </c>
      <c r="K528" s="98" t="str">
        <f t="shared" si="16"/>
        <v>Posgrado</v>
      </c>
      <c r="L528" s="98" t="s">
        <v>394</v>
      </c>
    </row>
    <row r="529" spans="3:12" x14ac:dyDescent="0.25">
      <c r="C529" s="171" t="s">
        <v>58</v>
      </c>
      <c r="D529" s="163"/>
      <c r="E529" s="154">
        <v>0</v>
      </c>
      <c r="F529" s="100">
        <f>IF(E528=0,"",(G528/E528)/12*E528)</f>
        <v>0</v>
      </c>
      <c r="G529" s="97">
        <f>F529</f>
        <v>0</v>
      </c>
      <c r="H529" s="164"/>
      <c r="I529" s="116" t="s">
        <v>515</v>
      </c>
      <c r="J529" s="116" t="str">
        <f>VLOOKUP(I529,Presupuesto!$B$11:$C$565,2,0)</f>
        <v>AGUINALDO Y DECIMO CUARTO MES</v>
      </c>
      <c r="K529" s="98" t="str">
        <f t="shared" si="16"/>
        <v>Posgrado</v>
      </c>
      <c r="L529" s="98" t="s">
        <v>394</v>
      </c>
    </row>
    <row r="530" spans="3:12" ht="15.75" thickBot="1" x14ac:dyDescent="0.3">
      <c r="C530" s="172" t="s">
        <v>59</v>
      </c>
      <c r="D530" s="163"/>
      <c r="E530" s="154">
        <v>0</v>
      </c>
      <c r="F530" s="117">
        <f>IF(E528&lt;6,"",((E528-6)/12)*(G528/E528))</f>
        <v>0</v>
      </c>
      <c r="G530" s="97">
        <f>F530</f>
        <v>0</v>
      </c>
      <c r="H530" s="164"/>
      <c r="I530" s="101" t="s">
        <v>518</v>
      </c>
      <c r="J530" s="101" t="str">
        <f>VLOOKUP(I530,Presupuesto!$B$11:$C$565,2,0)</f>
        <v>DECIMOCUARTO MES</v>
      </c>
      <c r="K530" s="98" t="str">
        <f t="shared" si="16"/>
        <v>Posgrado</v>
      </c>
      <c r="L530" s="98" t="s">
        <v>394</v>
      </c>
    </row>
    <row r="531" spans="3:12" ht="15.75" thickBot="1" x14ac:dyDescent="0.3">
      <c r="C531" s="137" t="s">
        <v>491</v>
      </c>
      <c r="D531" s="199"/>
      <c r="E531" s="152">
        <v>12</v>
      </c>
      <c r="F531" s="301">
        <f>HLOOKUP($C531,$BZ$2:$CM$3,2,0)</f>
        <v>13238.9</v>
      </c>
      <c r="G531" s="113">
        <f>D531*E531*F531</f>
        <v>0</v>
      </c>
      <c r="H531" s="166"/>
      <c r="I531" s="114" t="s">
        <v>495</v>
      </c>
      <c r="J531" s="114" t="str">
        <f>VLOOKUP(I531,Presupuesto!$B$11:$C$565,2,0)</f>
        <v>SUELDOS Y SALARIOS PERMANENTES</v>
      </c>
      <c r="K531" s="98" t="str">
        <f t="shared" si="16"/>
        <v>Posgrado</v>
      </c>
      <c r="L531" s="98" t="s">
        <v>394</v>
      </c>
    </row>
    <row r="532" spans="3:12" x14ac:dyDescent="0.25">
      <c r="C532" s="171" t="s">
        <v>58</v>
      </c>
      <c r="D532" s="163"/>
      <c r="E532" s="154">
        <v>0</v>
      </c>
      <c r="F532" s="100">
        <f>IF(E531=0,"",(G531/E531)/12*E531)</f>
        <v>0</v>
      </c>
      <c r="G532" s="97">
        <f>F532</f>
        <v>0</v>
      </c>
      <c r="H532" s="164"/>
      <c r="I532" s="116" t="s">
        <v>515</v>
      </c>
      <c r="J532" s="116" t="str">
        <f>VLOOKUP(I532,Presupuesto!$B$11:$C$565,2,0)</f>
        <v>AGUINALDO Y DECIMO CUARTO MES</v>
      </c>
      <c r="K532" s="98" t="str">
        <f t="shared" si="16"/>
        <v>Posgrado</v>
      </c>
      <c r="L532" s="98" t="s">
        <v>394</v>
      </c>
    </row>
    <row r="533" spans="3:12" ht="15.75" thickBot="1" x14ac:dyDescent="0.3">
      <c r="C533" s="172" t="s">
        <v>59</v>
      </c>
      <c r="D533" s="163"/>
      <c r="E533" s="154">
        <v>0</v>
      </c>
      <c r="F533" s="117">
        <f>IF(E531&lt;6,"",((E531-6)/12)*(G531/E531))</f>
        <v>0</v>
      </c>
      <c r="G533" s="97">
        <f>F533</f>
        <v>0</v>
      </c>
      <c r="H533" s="164"/>
      <c r="I533" s="101" t="s">
        <v>518</v>
      </c>
      <c r="J533" s="101" t="str">
        <f>VLOOKUP(I533,Presupuesto!$B$11:$C$565,2,0)</f>
        <v>DECIMOCUARTO MES</v>
      </c>
      <c r="K533" s="98" t="str">
        <f t="shared" si="16"/>
        <v>Posgrado</v>
      </c>
      <c r="L533" s="98" t="s">
        <v>394</v>
      </c>
    </row>
    <row r="534" spans="3:12" ht="15.75" thickBot="1" x14ac:dyDescent="0.3">
      <c r="C534" s="137" t="s">
        <v>492</v>
      </c>
      <c r="D534" s="199"/>
      <c r="E534" s="152">
        <v>12</v>
      </c>
      <c r="F534" s="301">
        <f>HLOOKUP($C534,$BZ$2:$CM$3,2,0)</f>
        <v>12356.31</v>
      </c>
      <c r="G534" s="113">
        <f>D534*E534*F534</f>
        <v>0</v>
      </c>
      <c r="H534" s="166"/>
      <c r="I534" s="114" t="s">
        <v>495</v>
      </c>
      <c r="J534" s="114" t="str">
        <f>VLOOKUP(I534,Presupuesto!$B$11:$C$565,2,0)</f>
        <v>SUELDOS Y SALARIOS PERMANENTES</v>
      </c>
      <c r="K534" s="98" t="str">
        <f t="shared" ref="K534:K551" si="17">$K$501</f>
        <v>Posgrado</v>
      </c>
      <c r="L534" s="98" t="s">
        <v>394</v>
      </c>
    </row>
    <row r="535" spans="3:12" x14ac:dyDescent="0.25">
      <c r="C535" s="171" t="s">
        <v>58</v>
      </c>
      <c r="D535" s="163"/>
      <c r="E535" s="154">
        <v>0</v>
      </c>
      <c r="F535" s="100">
        <f>IF(E534=0,"",(G534/E534)/12*E534)</f>
        <v>0</v>
      </c>
      <c r="G535" s="97">
        <f>F535</f>
        <v>0</v>
      </c>
      <c r="H535" s="164"/>
      <c r="I535" s="116" t="s">
        <v>515</v>
      </c>
      <c r="J535" s="116" t="str">
        <f>VLOOKUP(I535,Presupuesto!$B$11:$C$565,2,0)</f>
        <v>AGUINALDO Y DECIMO CUARTO MES</v>
      </c>
      <c r="K535" s="98" t="str">
        <f t="shared" si="17"/>
        <v>Posgrado</v>
      </c>
      <c r="L535" s="98" t="s">
        <v>394</v>
      </c>
    </row>
    <row r="536" spans="3:12" ht="15.75" thickBot="1" x14ac:dyDescent="0.3">
      <c r="C536" s="172" t="s">
        <v>59</v>
      </c>
      <c r="D536" s="163"/>
      <c r="E536" s="154">
        <v>0</v>
      </c>
      <c r="F536" s="117">
        <f>IF(E534&lt;6,"",((E534-6)/12)*(G534/E534))</f>
        <v>0</v>
      </c>
      <c r="G536" s="97">
        <f>F536</f>
        <v>0</v>
      </c>
      <c r="H536" s="164"/>
      <c r="I536" s="101" t="s">
        <v>518</v>
      </c>
      <c r="J536" s="101" t="str">
        <f>VLOOKUP(I536,Presupuesto!$B$11:$C$565,2,0)</f>
        <v>DECIMOCUARTO MES</v>
      </c>
      <c r="K536" s="98" t="str">
        <f t="shared" si="17"/>
        <v>Posgrado</v>
      </c>
      <c r="L536" s="98" t="s">
        <v>394</v>
      </c>
    </row>
    <row r="537" spans="3:12" ht="15.75" thickBot="1" x14ac:dyDescent="0.3">
      <c r="C537" s="137" t="s">
        <v>493</v>
      </c>
      <c r="D537" s="199"/>
      <c r="E537" s="152">
        <v>12</v>
      </c>
      <c r="F537" s="301">
        <f>HLOOKUP($C537,$BZ$2:$CM$3,2,0)</f>
        <v>463.22</v>
      </c>
      <c r="G537" s="113">
        <f>D537*E537*F537</f>
        <v>0</v>
      </c>
      <c r="H537" s="166"/>
      <c r="I537" s="114" t="s">
        <v>495</v>
      </c>
      <c r="J537" s="114" t="str">
        <f>VLOOKUP(I537,Presupuesto!$B$11:$C$565,2,0)</f>
        <v>SUELDOS Y SALARIOS PERMANENTES</v>
      </c>
      <c r="K537" s="98" t="str">
        <f t="shared" si="17"/>
        <v>Posgrado</v>
      </c>
      <c r="L537" s="98" t="s">
        <v>394</v>
      </c>
    </row>
    <row r="538" spans="3:12" x14ac:dyDescent="0.25">
      <c r="C538" s="171" t="s">
        <v>58</v>
      </c>
      <c r="D538" s="163"/>
      <c r="E538" s="154">
        <v>0</v>
      </c>
      <c r="F538" s="100">
        <f>IF(E537=0,"",(G537/E537)/12*E537)</f>
        <v>0</v>
      </c>
      <c r="G538" s="97">
        <f>F538</f>
        <v>0</v>
      </c>
      <c r="H538" s="164"/>
      <c r="I538" s="116" t="s">
        <v>515</v>
      </c>
      <c r="J538" s="116" t="str">
        <f>VLOOKUP(I538,Presupuesto!$B$11:$C$565,2,0)</f>
        <v>AGUINALDO Y DECIMO CUARTO MES</v>
      </c>
      <c r="K538" s="98" t="str">
        <f t="shared" si="17"/>
        <v>Posgrado</v>
      </c>
      <c r="L538" s="98" t="s">
        <v>394</v>
      </c>
    </row>
    <row r="539" spans="3:12" ht="15.75" thickBot="1" x14ac:dyDescent="0.3">
      <c r="C539" s="172" t="s">
        <v>59</v>
      </c>
      <c r="D539" s="163"/>
      <c r="E539" s="154">
        <v>0</v>
      </c>
      <c r="F539" s="117">
        <f>IF(E537&lt;6,"",((E537-6)/12)*(G537/E537))</f>
        <v>0</v>
      </c>
      <c r="G539" s="97">
        <f>F539</f>
        <v>0</v>
      </c>
      <c r="H539" s="164"/>
      <c r="I539" s="101" t="s">
        <v>518</v>
      </c>
      <c r="J539" s="101" t="str">
        <f>VLOOKUP(I539,Presupuesto!$B$11:$C$565,2,0)</f>
        <v>DECIMOCUARTO MES</v>
      </c>
      <c r="K539" s="98" t="str">
        <f t="shared" si="17"/>
        <v>Posgrado</v>
      </c>
      <c r="L539" s="98" t="s">
        <v>394</v>
      </c>
    </row>
    <row r="540" spans="3:12" ht="15.75" thickBot="1" x14ac:dyDescent="0.3">
      <c r="C540" s="137" t="s">
        <v>494</v>
      </c>
      <c r="D540" s="199"/>
      <c r="E540" s="152">
        <v>12</v>
      </c>
      <c r="F540" s="301">
        <f>HLOOKUP($C540,$BZ$2:$CM$3,2,0)</f>
        <v>2007.3</v>
      </c>
      <c r="G540" s="113">
        <f>D540*E540*F540</f>
        <v>0</v>
      </c>
      <c r="H540" s="166"/>
      <c r="I540" s="114" t="s">
        <v>495</v>
      </c>
      <c r="J540" s="114" t="str">
        <f>VLOOKUP(I540,Presupuesto!$B$11:$C$565,2,0)</f>
        <v>SUELDOS Y SALARIOS PERMANENTES</v>
      </c>
      <c r="K540" s="98" t="str">
        <f t="shared" si="17"/>
        <v>Posgrado</v>
      </c>
      <c r="L540" s="98" t="s">
        <v>394</v>
      </c>
    </row>
    <row r="541" spans="3:12" x14ac:dyDescent="0.25">
      <c r="C541" s="171" t="s">
        <v>58</v>
      </c>
      <c r="D541" s="163"/>
      <c r="E541" s="154">
        <v>0</v>
      </c>
      <c r="F541" s="100">
        <f>IF(E540=0,"",(G540/E540)/12*E540)</f>
        <v>0</v>
      </c>
      <c r="G541" s="97">
        <f>F541</f>
        <v>0</v>
      </c>
      <c r="H541" s="164"/>
      <c r="I541" s="116" t="s">
        <v>515</v>
      </c>
      <c r="J541" s="116" t="str">
        <f>VLOOKUP(I541,Presupuesto!$B$11:$C$565,2,0)</f>
        <v>AGUINALDO Y DECIMO CUARTO MES</v>
      </c>
      <c r="K541" s="98" t="str">
        <f t="shared" si="17"/>
        <v>Posgrado</v>
      </c>
      <c r="L541" s="98" t="s">
        <v>394</v>
      </c>
    </row>
    <row r="542" spans="3:12" ht="15.75" thickBot="1" x14ac:dyDescent="0.3">
      <c r="C542" s="172" t="s">
        <v>59</v>
      </c>
      <c r="D542" s="163"/>
      <c r="E542" s="154">
        <v>0</v>
      </c>
      <c r="F542" s="117">
        <f>IF(E540&lt;6,"",((E540-6)/12)*(G540/E540))</f>
        <v>0</v>
      </c>
      <c r="G542" s="97">
        <f>F542</f>
        <v>0</v>
      </c>
      <c r="H542" s="164"/>
      <c r="I542" s="101" t="s">
        <v>518</v>
      </c>
      <c r="J542" s="101" t="str">
        <f>VLOOKUP(I542,Presupuesto!$B$11:$C$565,2,0)</f>
        <v>DECIMOCUARTO MES</v>
      </c>
      <c r="K542" s="98" t="str">
        <f t="shared" si="17"/>
        <v>Posgrado</v>
      </c>
      <c r="L542" s="98" t="s">
        <v>394</v>
      </c>
    </row>
    <row r="543" spans="3:12" ht="15.75" thickBot="1" x14ac:dyDescent="0.3">
      <c r="C543" s="140" t="s">
        <v>83</v>
      </c>
      <c r="D543" s="199"/>
      <c r="E543" s="152">
        <v>12</v>
      </c>
      <c r="F543" s="139">
        <v>30000</v>
      </c>
      <c r="G543" s="113">
        <f>D543*E543*F543</f>
        <v>0</v>
      </c>
      <c r="H543" s="166"/>
      <c r="I543" s="114" t="s">
        <v>563</v>
      </c>
      <c r="J543" s="114" t="str">
        <f>VLOOKUP(I543,Presupuesto!$B$11:$C$565,2,0)</f>
        <v>CONTRATOS ESPECIALES</v>
      </c>
      <c r="K543" s="98" t="str">
        <f t="shared" si="17"/>
        <v>Posgrado</v>
      </c>
      <c r="L543" s="98" t="s">
        <v>394</v>
      </c>
    </row>
    <row r="544" spans="3:12" x14ac:dyDescent="0.25">
      <c r="C544" s="171" t="s">
        <v>58</v>
      </c>
      <c r="D544" s="163"/>
      <c r="E544" s="154">
        <v>0</v>
      </c>
      <c r="F544" s="117">
        <f>IF(E543=0,"",(G543/E543)/12*E543)</f>
        <v>0</v>
      </c>
      <c r="G544" s="97">
        <f>F544</f>
        <v>0</v>
      </c>
      <c r="H544" s="164"/>
      <c r="I544" s="101" t="s">
        <v>563</v>
      </c>
      <c r="J544" s="101" t="str">
        <f>VLOOKUP(I544,Presupuesto!$B$11:$C$565,2,0)</f>
        <v>CONTRATOS ESPECIALES</v>
      </c>
      <c r="K544" s="98" t="str">
        <f t="shared" si="17"/>
        <v>Posgrado</v>
      </c>
      <c r="L544" s="98" t="s">
        <v>393</v>
      </c>
    </row>
    <row r="545" spans="3:12" ht="15.75" thickBot="1" x14ac:dyDescent="0.3">
      <c r="C545" s="172" t="s">
        <v>59</v>
      </c>
      <c r="D545" s="163"/>
      <c r="E545" s="154">
        <v>0</v>
      </c>
      <c r="F545" s="100">
        <f>IF(E543&lt;6,"",((E543-6)/12)*(G543/E543))</f>
        <v>0</v>
      </c>
      <c r="G545" s="97">
        <f>F545</f>
        <v>0</v>
      </c>
      <c r="H545" s="164"/>
      <c r="I545" s="101" t="s">
        <v>563</v>
      </c>
      <c r="J545" s="101" t="str">
        <f>VLOOKUP(I545,Presupuesto!$B$11:$C$565,2,0)</f>
        <v>CONTRATOS ESPECIALES</v>
      </c>
      <c r="K545" s="98" t="str">
        <f t="shared" si="17"/>
        <v>Posgrado</v>
      </c>
      <c r="L545" s="98" t="s">
        <v>398</v>
      </c>
    </row>
    <row r="546" spans="3:12" ht="15.75" thickBot="1" x14ac:dyDescent="0.3">
      <c r="C546" s="140" t="s">
        <v>60</v>
      </c>
      <c r="D546" s="199"/>
      <c r="E546" s="152">
        <v>12</v>
      </c>
      <c r="F546" s="118">
        <v>30000</v>
      </c>
      <c r="G546" s="113">
        <f>D546*E546*F546</f>
        <v>0</v>
      </c>
      <c r="H546" s="166"/>
      <c r="I546" s="114" t="s">
        <v>704</v>
      </c>
      <c r="J546" s="114" t="str">
        <f>VLOOKUP(I546,Presupuesto!$B$11:$C$565,2,0)</f>
        <v>OTROS SERVICIOS TECNICOS Y PROFESIONALES</v>
      </c>
      <c r="K546" s="98" t="str">
        <f t="shared" si="17"/>
        <v>Posgrado</v>
      </c>
      <c r="L546" s="98" t="s">
        <v>393</v>
      </c>
    </row>
    <row r="547" spans="3:12" x14ac:dyDescent="0.25">
      <c r="C547" s="171" t="s">
        <v>58</v>
      </c>
      <c r="D547" s="163"/>
      <c r="E547" s="154">
        <v>0</v>
      </c>
      <c r="F547" s="100">
        <v>0</v>
      </c>
      <c r="G547" s="97">
        <f>F547</f>
        <v>0</v>
      </c>
      <c r="H547" s="164"/>
      <c r="I547" s="101" t="s">
        <v>704</v>
      </c>
      <c r="J547" s="101" t="str">
        <f>VLOOKUP(I547,Presupuesto!$B$11:$C$565,2,0)</f>
        <v>OTROS SERVICIOS TECNICOS Y PROFESIONALES</v>
      </c>
      <c r="K547" s="98" t="str">
        <f t="shared" si="17"/>
        <v>Posgrado</v>
      </c>
      <c r="L547" s="98" t="s">
        <v>393</v>
      </c>
    </row>
    <row r="548" spans="3:12" ht="15.75" thickBot="1" x14ac:dyDescent="0.3">
      <c r="C548" s="172" t="s">
        <v>59</v>
      </c>
      <c r="D548" s="163"/>
      <c r="E548" s="154">
        <v>0</v>
      </c>
      <c r="F548" s="100">
        <v>0</v>
      </c>
      <c r="G548" s="97">
        <f>F548</f>
        <v>0</v>
      </c>
      <c r="H548" s="164"/>
      <c r="I548" s="101" t="s">
        <v>704</v>
      </c>
      <c r="J548" s="101" t="str">
        <f>VLOOKUP(I548,Presupuesto!$B$11:$C$565,2,0)</f>
        <v>OTROS SERVICIOS TECNICOS Y PROFESIONALES</v>
      </c>
      <c r="K548" s="98" t="str">
        <f t="shared" si="17"/>
        <v>Posgrado</v>
      </c>
      <c r="L548" s="98" t="s">
        <v>393</v>
      </c>
    </row>
    <row r="549" spans="3:12" ht="15.75" thickBot="1" x14ac:dyDescent="0.3">
      <c r="C549" s="140" t="s">
        <v>61</v>
      </c>
      <c r="D549" s="199"/>
      <c r="E549" s="152">
        <v>12</v>
      </c>
      <c r="F549" s="118">
        <v>30000</v>
      </c>
      <c r="G549" s="113">
        <f>D549*E549*F549</f>
        <v>0</v>
      </c>
      <c r="H549" s="166"/>
      <c r="I549" s="114" t="s">
        <v>495</v>
      </c>
      <c r="J549" s="114" t="str">
        <f>VLOOKUP(I549,Presupuesto!$B$11:$C$565,2,0)</f>
        <v>SUELDOS Y SALARIOS PERMANENTES</v>
      </c>
      <c r="K549" s="98" t="str">
        <f t="shared" si="17"/>
        <v>Posgrado</v>
      </c>
      <c r="L549" s="98" t="s">
        <v>393</v>
      </c>
    </row>
    <row r="550" spans="3:12" x14ac:dyDescent="0.25">
      <c r="C550" s="171" t="s">
        <v>58</v>
      </c>
      <c r="D550" s="169"/>
      <c r="E550" s="131">
        <v>0</v>
      </c>
      <c r="F550" s="119">
        <f>IF(E549=0,"",(G549/E549)/12*E549)</f>
        <v>0</v>
      </c>
      <c r="G550" s="120">
        <f>F550</f>
        <v>0</v>
      </c>
      <c r="H550" s="164"/>
      <c r="I550" s="101" t="s">
        <v>515</v>
      </c>
      <c r="J550" s="101" t="str">
        <f>VLOOKUP(I550,Presupuesto!$B$11:$C$565,2,0)</f>
        <v>AGUINALDO Y DECIMO CUARTO MES</v>
      </c>
      <c r="K550" s="98" t="str">
        <f t="shared" si="17"/>
        <v>Posgrado</v>
      </c>
      <c r="L550" s="98" t="s">
        <v>393</v>
      </c>
    </row>
    <row r="551" spans="3:12" ht="15.75" thickBot="1" x14ac:dyDescent="0.3">
      <c r="C551" s="173" t="s">
        <v>59</v>
      </c>
      <c r="D551" s="162"/>
      <c r="E551" s="132">
        <v>0</v>
      </c>
      <c r="F551" s="105">
        <f>IF(E549&lt;6,"",((E549-6)/12)*(G549/E549))</f>
        <v>0</v>
      </c>
      <c r="G551" s="105">
        <f>F551</f>
        <v>0</v>
      </c>
      <c r="H551" s="162"/>
      <c r="I551" s="106" t="s">
        <v>518</v>
      </c>
      <c r="J551" s="124" t="str">
        <f>VLOOKUP(I551,Presupuesto!$B$11:$C$565,2,0)</f>
        <v>DECIMOCUARTO MES</v>
      </c>
      <c r="K551" s="106" t="str">
        <f t="shared" si="17"/>
        <v>Posgrado</v>
      </c>
      <c r="L551" s="124" t="s">
        <v>393</v>
      </c>
    </row>
    <row r="553" spans="3:12" ht="15.75" thickBot="1" x14ac:dyDescent="0.3"/>
    <row r="554" spans="3:12" ht="15.75" thickBot="1" x14ac:dyDescent="0.3">
      <c r="C554" s="69" t="s">
        <v>43</v>
      </c>
      <c r="D554" s="30">
        <f>SUM(G561:G611)</f>
        <v>0</v>
      </c>
      <c r="E554" s="93"/>
      <c r="F554" s="93"/>
      <c r="G554" s="93"/>
      <c r="H554" s="76"/>
      <c r="I554" s="76"/>
      <c r="J554" s="76"/>
    </row>
    <row r="555" spans="3:12" x14ac:dyDescent="0.25">
      <c r="D555" s="31"/>
      <c r="E555" s="93"/>
      <c r="F555" s="93"/>
      <c r="G555" s="93"/>
      <c r="H555" s="76"/>
      <c r="I555" s="76"/>
      <c r="J555" s="76"/>
      <c r="K555" s="153"/>
    </row>
    <row r="556" spans="3:12" x14ac:dyDescent="0.25">
      <c r="D556" s="31"/>
      <c r="E556" s="93"/>
      <c r="F556" s="93"/>
      <c r="G556" s="93"/>
      <c r="H556" s="76"/>
      <c r="I556" s="76"/>
      <c r="J556" s="76"/>
      <c r="K556" s="153"/>
    </row>
    <row r="557" spans="3:12" ht="15.75" x14ac:dyDescent="0.25">
      <c r="C557" s="202" t="s">
        <v>391</v>
      </c>
      <c r="D557" s="365"/>
      <c r="E557" s="93"/>
      <c r="F557" s="93"/>
      <c r="G557" s="93"/>
      <c r="H557" s="76"/>
      <c r="I557" s="76"/>
      <c r="J557" s="76"/>
      <c r="K557" s="153"/>
    </row>
    <row r="558" spans="3:12" ht="18.75" x14ac:dyDescent="0.25">
      <c r="C558" s="210" t="e">
        <f>IFERROR(VLOOKUP(D557,'1. Desarrollo e Innov. Curricu.'!$F:$G,2,FALSE),IFERROR(VLOOKUP(D557,'2. Investigación Científica'!$F:$G,2,FALSE),IFERROR(VLOOKUP(D557,'3. Vinculación Univ. Sociedad'!$F:$G,2,FALSE),IFERROR(VLOOKUP(D557,'4. Docencia y Profesorado Univ.'!$F:$G,2,FALSE),IFERROR(VLOOKUP(D557,'5. Estudiantes y Graduados'!$F:$G,2,FALSE),IFERROR(VLOOKUP(D557,'11. Gestion Administrativa'!$F:$G,2,FALSE),IFERROR(VLOOKUP(D557,'13. Gestión Académica'!$F:$G,2,FALSE),IFERROR(VLOOKUP(D557,'9. Asegura. de la Calid. y M'!$F:$G,2,FALSE),IFERROR(VLOOKUP(D557,'6. Gestión del Conocimiento'!$F:$G,2,FALSE),IFERROR(VLOOKUP(D557,'15. Gobernabilidad y Proceso...'!$F:$G,2,FALSE),IFERROR(VLOOKUP(D557,'12. Gestión del Talento Humano'!$F:$G,2,FALSE),IFERROR(VLOOKUP(D557,'14. Internacional... de la E.S.'!$F:$G,2,FALSE),IFERROR(VLOOKUP(D557,'10. Posgrado'!$F:$G,2,FALSE),IFERROR(VLOOKUP(D557,'17. Gestión TIC'!$F:$G,2,FALSE),IFERROR(VLOOKUP(D557,'16. Desa. del Sistema Educ.Sup.'!$F:$G,2,FALSE),IFERROR(VLOOKUP(D557,'8. Cultura de Inno. Insti...'!$F:$G,2,FALSE),VLOOKUP(D557,'7. Lo Esencial de la Reforma U.'!$F:$G,2,0)))))))))))))))))</f>
        <v>#N/A</v>
      </c>
      <c r="D558" s="31"/>
      <c r="E558" s="93"/>
      <c r="F558" s="93"/>
      <c r="G558" s="93"/>
      <c r="H558" s="76"/>
      <c r="I558" s="76"/>
      <c r="J558" s="76"/>
      <c r="K558" s="153"/>
    </row>
    <row r="559" spans="3:12" ht="15.75" thickBot="1" x14ac:dyDescent="0.3">
      <c r="C559" s="177"/>
      <c r="D559" s="31"/>
      <c r="E559" s="93"/>
      <c r="F559" s="93"/>
      <c r="G559" s="93"/>
      <c r="H559" s="76"/>
      <c r="I559" s="76"/>
      <c r="J559" s="76"/>
      <c r="K559" s="153"/>
    </row>
    <row r="560" spans="3:12" ht="30.75" thickBot="1" x14ac:dyDescent="0.3">
      <c r="C560" s="134" t="s">
        <v>44</v>
      </c>
      <c r="D560" s="138" t="s">
        <v>55</v>
      </c>
      <c r="E560" s="170" t="s">
        <v>56</v>
      </c>
      <c r="F560" s="138" t="s">
        <v>57</v>
      </c>
      <c r="G560" s="135" t="s">
        <v>27</v>
      </c>
      <c r="H560" s="133" t="s">
        <v>130</v>
      </c>
      <c r="I560" s="136" t="s">
        <v>46</v>
      </c>
      <c r="J560" s="136" t="s">
        <v>131</v>
      </c>
      <c r="K560" s="136" t="s">
        <v>409</v>
      </c>
      <c r="L560" s="136" t="s">
        <v>410</v>
      </c>
    </row>
    <row r="561" spans="3:12" ht="15.75" thickBot="1" x14ac:dyDescent="0.3">
      <c r="C561" s="137" t="s">
        <v>481</v>
      </c>
      <c r="D561" s="199"/>
      <c r="E561" s="152">
        <v>12</v>
      </c>
      <c r="F561" s="301">
        <f>HLOOKUP($C561,$BZ$2:$CM$3,2,0)</f>
        <v>43674.39</v>
      </c>
      <c r="G561" s="113">
        <f>D561*E561*F561</f>
        <v>0</v>
      </c>
      <c r="H561" s="166"/>
      <c r="I561" s="114" t="s">
        <v>495</v>
      </c>
      <c r="J561" s="114" t="str">
        <f>VLOOKUP(I561,Presupuesto!$B$11:$C$565,2,0)</f>
        <v>SUELDOS Y SALARIOS PERMANENTES</v>
      </c>
      <c r="K561" s="218" t="s">
        <v>1453</v>
      </c>
      <c r="L561" s="98" t="s">
        <v>393</v>
      </c>
    </row>
    <row r="562" spans="3:12" x14ac:dyDescent="0.25">
      <c r="C562" s="171" t="s">
        <v>58</v>
      </c>
      <c r="D562" s="163"/>
      <c r="E562" s="154">
        <v>0</v>
      </c>
      <c r="F562" s="100">
        <f>IF(E561=0,"",(G561/E561)/12*E561)</f>
        <v>0</v>
      </c>
      <c r="G562" s="97">
        <f>F562</f>
        <v>0</v>
      </c>
      <c r="H562" s="164"/>
      <c r="I562" s="116" t="s">
        <v>515</v>
      </c>
      <c r="J562" s="116" t="str">
        <f>VLOOKUP(I562,Presupuesto!$B$11:$C$565,2,0)</f>
        <v>AGUINALDO Y DECIMO CUARTO MES</v>
      </c>
      <c r="K562" s="98" t="str">
        <f t="shared" ref="K562:K593" si="18">$K$561</f>
        <v>Posgrado</v>
      </c>
      <c r="L562" s="98" t="s">
        <v>411</v>
      </c>
    </row>
    <row r="563" spans="3:12" ht="15.75" thickBot="1" x14ac:dyDescent="0.3">
      <c r="C563" s="172" t="s">
        <v>59</v>
      </c>
      <c r="D563" s="163"/>
      <c r="E563" s="154">
        <v>0</v>
      </c>
      <c r="F563" s="117">
        <f>IF(E561&lt;6,"",((E561-6)/12)*(G561/E561))</f>
        <v>0</v>
      </c>
      <c r="G563" s="97">
        <f>F563</f>
        <v>0</v>
      </c>
      <c r="H563" s="164"/>
      <c r="I563" s="101" t="s">
        <v>518</v>
      </c>
      <c r="J563" s="101" t="str">
        <f>VLOOKUP(I563,Presupuesto!$B$11:$C$565,2,0)</f>
        <v>DECIMOCUARTO MES</v>
      </c>
      <c r="K563" s="98" t="str">
        <f t="shared" si="18"/>
        <v>Posgrado</v>
      </c>
      <c r="L563" s="98" t="s">
        <v>394</v>
      </c>
    </row>
    <row r="564" spans="3:12" ht="15.75" thickBot="1" x14ac:dyDescent="0.3">
      <c r="C564" s="137" t="s">
        <v>482</v>
      </c>
      <c r="D564" s="199"/>
      <c r="E564" s="152">
        <v>12</v>
      </c>
      <c r="F564" s="301">
        <f>HLOOKUP($C564,$BZ$2:$CM$3,2,0)</f>
        <v>39703.99</v>
      </c>
      <c r="G564" s="113">
        <f>D564*E564*F564</f>
        <v>0</v>
      </c>
      <c r="H564" s="166"/>
      <c r="I564" s="114" t="s">
        <v>495</v>
      </c>
      <c r="J564" s="114" t="str">
        <f>VLOOKUP(I564,Presupuesto!$B$11:$C$565,2,0)</f>
        <v>SUELDOS Y SALARIOS PERMANENTES</v>
      </c>
      <c r="K564" s="98" t="str">
        <f t="shared" si="18"/>
        <v>Posgrado</v>
      </c>
      <c r="L564" s="98" t="s">
        <v>394</v>
      </c>
    </row>
    <row r="565" spans="3:12" x14ac:dyDescent="0.25">
      <c r="C565" s="171" t="s">
        <v>58</v>
      </c>
      <c r="D565" s="163"/>
      <c r="E565" s="154">
        <v>0</v>
      </c>
      <c r="F565" s="100">
        <f>IF(E564=0,"",(G564/E564)/12*E564)</f>
        <v>0</v>
      </c>
      <c r="G565" s="97">
        <f>F565</f>
        <v>0</v>
      </c>
      <c r="H565" s="164"/>
      <c r="I565" s="116" t="s">
        <v>515</v>
      </c>
      <c r="J565" s="116" t="str">
        <f>VLOOKUP(I565,Presupuesto!$B$11:$C$565,2,0)</f>
        <v>AGUINALDO Y DECIMO CUARTO MES</v>
      </c>
      <c r="K565" s="98" t="str">
        <f t="shared" si="18"/>
        <v>Posgrado</v>
      </c>
      <c r="L565" s="98" t="s">
        <v>394</v>
      </c>
    </row>
    <row r="566" spans="3:12" ht="15.75" thickBot="1" x14ac:dyDescent="0.3">
      <c r="C566" s="172" t="s">
        <v>59</v>
      </c>
      <c r="D566" s="163"/>
      <c r="E566" s="154">
        <v>0</v>
      </c>
      <c r="F566" s="117">
        <f>IF(E564&lt;6,"",((E564-6)/12)*(G564/E564))</f>
        <v>0</v>
      </c>
      <c r="G566" s="97">
        <f>F566</f>
        <v>0</v>
      </c>
      <c r="H566" s="164"/>
      <c r="I566" s="101" t="s">
        <v>518</v>
      </c>
      <c r="J566" s="101" t="str">
        <f>VLOOKUP(I566,Presupuesto!$B$11:$C$565,2,0)</f>
        <v>DECIMOCUARTO MES</v>
      </c>
      <c r="K566" s="98" t="str">
        <f t="shared" si="18"/>
        <v>Posgrado</v>
      </c>
      <c r="L566" s="98" t="s">
        <v>394</v>
      </c>
    </row>
    <row r="567" spans="3:12" ht="15.75" thickBot="1" x14ac:dyDescent="0.3">
      <c r="C567" s="137" t="s">
        <v>483</v>
      </c>
      <c r="D567" s="199"/>
      <c r="E567" s="152">
        <v>12</v>
      </c>
      <c r="F567" s="301">
        <f>HLOOKUP($C567,$BZ$2:$CM$3,2,0)</f>
        <v>35733.589999999997</v>
      </c>
      <c r="G567" s="113">
        <f>D567*E567*F567</f>
        <v>0</v>
      </c>
      <c r="H567" s="166"/>
      <c r="I567" s="114" t="s">
        <v>495</v>
      </c>
      <c r="J567" s="114" t="str">
        <f>VLOOKUP(I567,Presupuesto!$B$11:$C$565,2,0)</f>
        <v>SUELDOS Y SALARIOS PERMANENTES</v>
      </c>
      <c r="K567" s="98" t="str">
        <f t="shared" si="18"/>
        <v>Posgrado</v>
      </c>
      <c r="L567" s="98" t="s">
        <v>394</v>
      </c>
    </row>
    <row r="568" spans="3:12" x14ac:dyDescent="0.25">
      <c r="C568" s="171" t="s">
        <v>58</v>
      </c>
      <c r="D568" s="163"/>
      <c r="E568" s="154">
        <v>0</v>
      </c>
      <c r="F568" s="100">
        <f>IF(E567=0,"",(G567/E567)/12*E567)</f>
        <v>0</v>
      </c>
      <c r="G568" s="97">
        <f>F568</f>
        <v>0</v>
      </c>
      <c r="H568" s="164"/>
      <c r="I568" s="116" t="s">
        <v>515</v>
      </c>
      <c r="J568" s="116" t="str">
        <f>VLOOKUP(I568,Presupuesto!$B$11:$C$565,2,0)</f>
        <v>AGUINALDO Y DECIMO CUARTO MES</v>
      </c>
      <c r="K568" s="98" t="str">
        <f t="shared" si="18"/>
        <v>Posgrado</v>
      </c>
      <c r="L568" s="98" t="s">
        <v>394</v>
      </c>
    </row>
    <row r="569" spans="3:12" ht="15.75" thickBot="1" x14ac:dyDescent="0.3">
      <c r="C569" s="172" t="s">
        <v>59</v>
      </c>
      <c r="D569" s="163"/>
      <c r="E569" s="154">
        <v>0</v>
      </c>
      <c r="F569" s="117">
        <f>IF(E567&lt;6,"",((E567-6)/12)*(G567/E567))</f>
        <v>0</v>
      </c>
      <c r="G569" s="97">
        <f>F569</f>
        <v>0</v>
      </c>
      <c r="H569" s="164"/>
      <c r="I569" s="101" t="s">
        <v>518</v>
      </c>
      <c r="J569" s="101" t="str">
        <f>VLOOKUP(I569,Presupuesto!$B$11:$C$565,2,0)</f>
        <v>DECIMOCUARTO MES</v>
      </c>
      <c r="K569" s="98" t="str">
        <f t="shared" si="18"/>
        <v>Posgrado</v>
      </c>
      <c r="L569" s="98" t="s">
        <v>394</v>
      </c>
    </row>
    <row r="570" spans="3:12" ht="15.75" thickBot="1" x14ac:dyDescent="0.3">
      <c r="C570" s="137" t="s">
        <v>484</v>
      </c>
      <c r="D570" s="199"/>
      <c r="E570" s="152">
        <v>12</v>
      </c>
      <c r="F570" s="301">
        <f>HLOOKUP($C570,$BZ$2:$CM$3,2,0)</f>
        <v>31763.19</v>
      </c>
      <c r="G570" s="113">
        <f>D570*E570*F570</f>
        <v>0</v>
      </c>
      <c r="H570" s="166"/>
      <c r="I570" s="114" t="s">
        <v>495</v>
      </c>
      <c r="J570" s="114" t="str">
        <f>VLOOKUP(I570,Presupuesto!$B$11:$C$565,2,0)</f>
        <v>SUELDOS Y SALARIOS PERMANENTES</v>
      </c>
      <c r="K570" s="98" t="str">
        <f t="shared" si="18"/>
        <v>Posgrado</v>
      </c>
      <c r="L570" s="98" t="s">
        <v>394</v>
      </c>
    </row>
    <row r="571" spans="3:12" x14ac:dyDescent="0.25">
      <c r="C571" s="171" t="s">
        <v>58</v>
      </c>
      <c r="D571" s="163"/>
      <c r="E571" s="154">
        <v>0</v>
      </c>
      <c r="F571" s="100">
        <f>IF(E570=0,"",(G570/E570)/12*E570)</f>
        <v>0</v>
      </c>
      <c r="G571" s="97">
        <f>F571</f>
        <v>0</v>
      </c>
      <c r="H571" s="164"/>
      <c r="I571" s="116" t="s">
        <v>515</v>
      </c>
      <c r="J571" s="116" t="str">
        <f>VLOOKUP(I571,Presupuesto!$B$11:$C$565,2,0)</f>
        <v>AGUINALDO Y DECIMO CUARTO MES</v>
      </c>
      <c r="K571" s="98" t="str">
        <f t="shared" si="18"/>
        <v>Posgrado</v>
      </c>
      <c r="L571" s="98" t="s">
        <v>394</v>
      </c>
    </row>
    <row r="572" spans="3:12" ht="15.75" thickBot="1" x14ac:dyDescent="0.3">
      <c r="C572" s="172" t="s">
        <v>59</v>
      </c>
      <c r="D572" s="163"/>
      <c r="E572" s="154">
        <v>0</v>
      </c>
      <c r="F572" s="117">
        <f>IF(E570&lt;6,"",((E570-6)/12)*(G570/E570))</f>
        <v>0</v>
      </c>
      <c r="G572" s="97">
        <f>F572</f>
        <v>0</v>
      </c>
      <c r="H572" s="164"/>
      <c r="I572" s="101" t="s">
        <v>518</v>
      </c>
      <c r="J572" s="101" t="str">
        <f>VLOOKUP(I572,Presupuesto!$B$11:$C$565,2,0)</f>
        <v>DECIMOCUARTO MES</v>
      </c>
      <c r="K572" s="98" t="str">
        <f t="shared" si="18"/>
        <v>Posgrado</v>
      </c>
      <c r="L572" s="98" t="s">
        <v>394</v>
      </c>
    </row>
    <row r="573" spans="3:12" ht="15.75" thickBot="1" x14ac:dyDescent="0.3">
      <c r="C573" s="137" t="s">
        <v>485</v>
      </c>
      <c r="D573" s="199"/>
      <c r="E573" s="152">
        <v>12</v>
      </c>
      <c r="F573" s="301">
        <f>HLOOKUP($C573,$BZ$2:$CM$3,2,0)</f>
        <v>29777.99</v>
      </c>
      <c r="G573" s="113">
        <f>D573*E573*F573</f>
        <v>0</v>
      </c>
      <c r="H573" s="166"/>
      <c r="I573" s="114" t="s">
        <v>495</v>
      </c>
      <c r="J573" s="114" t="str">
        <f>VLOOKUP(I573,Presupuesto!$B$11:$C$565,2,0)</f>
        <v>SUELDOS Y SALARIOS PERMANENTES</v>
      </c>
      <c r="K573" s="98" t="str">
        <f t="shared" si="18"/>
        <v>Posgrado</v>
      </c>
      <c r="L573" s="98" t="s">
        <v>394</v>
      </c>
    </row>
    <row r="574" spans="3:12" x14ac:dyDescent="0.25">
      <c r="C574" s="171" t="s">
        <v>58</v>
      </c>
      <c r="D574" s="163"/>
      <c r="E574" s="154">
        <v>0</v>
      </c>
      <c r="F574" s="100">
        <f>IF(E573=0,"",(G573/E573)/12*E573)</f>
        <v>0</v>
      </c>
      <c r="G574" s="97">
        <f>F574</f>
        <v>0</v>
      </c>
      <c r="H574" s="164"/>
      <c r="I574" s="116" t="s">
        <v>515</v>
      </c>
      <c r="J574" s="116" t="str">
        <f>VLOOKUP(I574,Presupuesto!$B$11:$C$565,2,0)</f>
        <v>AGUINALDO Y DECIMO CUARTO MES</v>
      </c>
      <c r="K574" s="98" t="str">
        <f t="shared" si="18"/>
        <v>Posgrado</v>
      </c>
      <c r="L574" s="98" t="s">
        <v>394</v>
      </c>
    </row>
    <row r="575" spans="3:12" ht="15.75" thickBot="1" x14ac:dyDescent="0.3">
      <c r="C575" s="172" t="s">
        <v>59</v>
      </c>
      <c r="D575" s="163"/>
      <c r="E575" s="154">
        <v>0</v>
      </c>
      <c r="F575" s="117">
        <f>IF(E573&lt;6,"",((E573-6)/12)*(G573/E573))</f>
        <v>0</v>
      </c>
      <c r="G575" s="97">
        <f>F575</f>
        <v>0</v>
      </c>
      <c r="H575" s="164"/>
      <c r="I575" s="101" t="s">
        <v>518</v>
      </c>
      <c r="J575" s="101" t="str">
        <f>VLOOKUP(I575,Presupuesto!$B$11:$C$565,2,0)</f>
        <v>DECIMOCUARTO MES</v>
      </c>
      <c r="K575" s="98" t="str">
        <f t="shared" si="18"/>
        <v>Posgrado</v>
      </c>
      <c r="L575" s="98" t="s">
        <v>394</v>
      </c>
    </row>
    <row r="576" spans="3:12" ht="15.75" thickBot="1" x14ac:dyDescent="0.3">
      <c r="C576" s="137" t="s">
        <v>486</v>
      </c>
      <c r="D576" s="199"/>
      <c r="E576" s="152">
        <v>12</v>
      </c>
      <c r="F576" s="301">
        <f>HLOOKUP($C576,$BZ$2:$CM$3,2,0)</f>
        <v>27792.79</v>
      </c>
      <c r="G576" s="113">
        <f>D576*E576*F576</f>
        <v>0</v>
      </c>
      <c r="H576" s="166"/>
      <c r="I576" s="114" t="s">
        <v>495</v>
      </c>
      <c r="J576" s="114" t="str">
        <f>VLOOKUP(I576,Presupuesto!$B$11:$C$565,2,0)</f>
        <v>SUELDOS Y SALARIOS PERMANENTES</v>
      </c>
      <c r="K576" s="98" t="str">
        <f t="shared" si="18"/>
        <v>Posgrado</v>
      </c>
      <c r="L576" s="98" t="s">
        <v>394</v>
      </c>
    </row>
    <row r="577" spans="3:12" x14ac:dyDescent="0.25">
      <c r="C577" s="171" t="s">
        <v>58</v>
      </c>
      <c r="D577" s="163"/>
      <c r="E577" s="154">
        <v>0</v>
      </c>
      <c r="F577" s="100">
        <f>IF(E576=0,"",(G576/E576)/12*E576)</f>
        <v>0</v>
      </c>
      <c r="G577" s="97">
        <f>F577</f>
        <v>0</v>
      </c>
      <c r="H577" s="164"/>
      <c r="I577" s="116" t="s">
        <v>515</v>
      </c>
      <c r="J577" s="116" t="str">
        <f>VLOOKUP(I577,Presupuesto!$B$11:$C$565,2,0)</f>
        <v>AGUINALDO Y DECIMO CUARTO MES</v>
      </c>
      <c r="K577" s="98" t="str">
        <f t="shared" si="18"/>
        <v>Posgrado</v>
      </c>
      <c r="L577" s="98" t="s">
        <v>394</v>
      </c>
    </row>
    <row r="578" spans="3:12" ht="15.75" thickBot="1" x14ac:dyDescent="0.3">
      <c r="C578" s="172" t="s">
        <v>59</v>
      </c>
      <c r="D578" s="163"/>
      <c r="E578" s="154">
        <v>0</v>
      </c>
      <c r="F578" s="117">
        <f>IF(E576&lt;6,"",((E576-6)/12)*(G576/E576))</f>
        <v>0</v>
      </c>
      <c r="G578" s="97">
        <f>F578</f>
        <v>0</v>
      </c>
      <c r="H578" s="164"/>
      <c r="I578" s="101" t="s">
        <v>518</v>
      </c>
      <c r="J578" s="101" t="str">
        <f>VLOOKUP(I578,Presupuesto!$B$11:$C$565,2,0)</f>
        <v>DECIMOCUARTO MES</v>
      </c>
      <c r="K578" s="98" t="str">
        <f t="shared" si="18"/>
        <v>Posgrado</v>
      </c>
      <c r="L578" s="98" t="s">
        <v>394</v>
      </c>
    </row>
    <row r="579" spans="3:12" ht="15.75" thickBot="1" x14ac:dyDescent="0.3">
      <c r="C579" s="137" t="s">
        <v>487</v>
      </c>
      <c r="D579" s="199"/>
      <c r="E579" s="152">
        <v>12</v>
      </c>
      <c r="F579" s="301">
        <f>HLOOKUP($C579,$BZ$2:$CM$3,2,0)</f>
        <v>18859.39</v>
      </c>
      <c r="G579" s="113">
        <f>D579*E579*F579</f>
        <v>0</v>
      </c>
      <c r="H579" s="166"/>
      <c r="I579" s="114" t="s">
        <v>495</v>
      </c>
      <c r="J579" s="114" t="str">
        <f>VLOOKUP(I579,Presupuesto!$B$11:$C$565,2,0)</f>
        <v>SUELDOS Y SALARIOS PERMANENTES</v>
      </c>
      <c r="K579" s="98" t="str">
        <f t="shared" si="18"/>
        <v>Posgrado</v>
      </c>
      <c r="L579" s="98" t="s">
        <v>394</v>
      </c>
    </row>
    <row r="580" spans="3:12" x14ac:dyDescent="0.25">
      <c r="C580" s="171" t="s">
        <v>58</v>
      </c>
      <c r="D580" s="163"/>
      <c r="E580" s="154">
        <v>0</v>
      </c>
      <c r="F580" s="100">
        <f>IF(E579=0,"",(G579/E579)/12*E579)</f>
        <v>0</v>
      </c>
      <c r="G580" s="97">
        <f>F580</f>
        <v>0</v>
      </c>
      <c r="H580" s="164"/>
      <c r="I580" s="116" t="s">
        <v>515</v>
      </c>
      <c r="J580" s="116" t="str">
        <f>VLOOKUP(I580,Presupuesto!$B$11:$C$565,2,0)</f>
        <v>AGUINALDO Y DECIMO CUARTO MES</v>
      </c>
      <c r="K580" s="98" t="str">
        <f t="shared" si="18"/>
        <v>Posgrado</v>
      </c>
      <c r="L580" s="98" t="s">
        <v>394</v>
      </c>
    </row>
    <row r="581" spans="3:12" ht="15.75" thickBot="1" x14ac:dyDescent="0.3">
      <c r="C581" s="172" t="s">
        <v>59</v>
      </c>
      <c r="D581" s="163"/>
      <c r="E581" s="154">
        <v>0</v>
      </c>
      <c r="F581" s="117">
        <f>IF(E579&lt;6,"",((E579-6)/12)*(G579/E579))</f>
        <v>0</v>
      </c>
      <c r="G581" s="97">
        <f>F581</f>
        <v>0</v>
      </c>
      <c r="H581" s="164"/>
      <c r="I581" s="101" t="s">
        <v>518</v>
      </c>
      <c r="J581" s="101" t="str">
        <f>VLOOKUP(I581,Presupuesto!$B$11:$C$565,2,0)</f>
        <v>DECIMOCUARTO MES</v>
      </c>
      <c r="K581" s="98" t="str">
        <f t="shared" si="18"/>
        <v>Posgrado</v>
      </c>
      <c r="L581" s="98" t="s">
        <v>394</v>
      </c>
    </row>
    <row r="582" spans="3:12" ht="15.75" thickBot="1" x14ac:dyDescent="0.3">
      <c r="C582" s="137" t="s">
        <v>488</v>
      </c>
      <c r="D582" s="199"/>
      <c r="E582" s="152">
        <v>12</v>
      </c>
      <c r="F582" s="301">
        <f>HLOOKUP($C582,$BZ$2:$CM$3,2,0)</f>
        <v>17866.8</v>
      </c>
      <c r="G582" s="113">
        <f>D582*E582*F582</f>
        <v>0</v>
      </c>
      <c r="H582" s="166"/>
      <c r="I582" s="114" t="s">
        <v>495</v>
      </c>
      <c r="J582" s="114" t="str">
        <f>VLOOKUP(I582,Presupuesto!$B$11:$C$565,2,0)</f>
        <v>SUELDOS Y SALARIOS PERMANENTES</v>
      </c>
      <c r="K582" s="98" t="str">
        <f t="shared" si="18"/>
        <v>Posgrado</v>
      </c>
      <c r="L582" s="98" t="s">
        <v>394</v>
      </c>
    </row>
    <row r="583" spans="3:12" x14ac:dyDescent="0.25">
      <c r="C583" s="171" t="s">
        <v>58</v>
      </c>
      <c r="D583" s="163"/>
      <c r="E583" s="154">
        <v>0</v>
      </c>
      <c r="F583" s="100">
        <f>IF(E582=0,"",(G582/E582)/12*E582)</f>
        <v>0</v>
      </c>
      <c r="G583" s="97">
        <f>F583</f>
        <v>0</v>
      </c>
      <c r="H583" s="164"/>
      <c r="I583" s="116" t="s">
        <v>515</v>
      </c>
      <c r="J583" s="116" t="str">
        <f>VLOOKUP(I583,Presupuesto!$B$11:$C$565,2,0)</f>
        <v>AGUINALDO Y DECIMO CUARTO MES</v>
      </c>
      <c r="K583" s="98" t="str">
        <f t="shared" si="18"/>
        <v>Posgrado</v>
      </c>
      <c r="L583" s="98" t="s">
        <v>394</v>
      </c>
    </row>
    <row r="584" spans="3:12" ht="15.75" thickBot="1" x14ac:dyDescent="0.3">
      <c r="C584" s="172" t="s">
        <v>59</v>
      </c>
      <c r="D584" s="163"/>
      <c r="E584" s="154">
        <v>0</v>
      </c>
      <c r="F584" s="117">
        <f>IF(E582&lt;6,"",((E582-6)/12)*(G582/E582))</f>
        <v>0</v>
      </c>
      <c r="G584" s="97">
        <f>F584</f>
        <v>0</v>
      </c>
      <c r="H584" s="164"/>
      <c r="I584" s="101" t="s">
        <v>518</v>
      </c>
      <c r="J584" s="101" t="str">
        <f>VLOOKUP(I584,Presupuesto!$B$11:$C$565,2,0)</f>
        <v>DECIMOCUARTO MES</v>
      </c>
      <c r="K584" s="98" t="str">
        <f t="shared" si="18"/>
        <v>Posgrado</v>
      </c>
      <c r="L584" s="98" t="s">
        <v>394</v>
      </c>
    </row>
    <row r="585" spans="3:12" ht="15.75" thickBot="1" x14ac:dyDescent="0.3">
      <c r="C585" s="137" t="s">
        <v>489</v>
      </c>
      <c r="D585" s="199"/>
      <c r="E585" s="152">
        <v>12</v>
      </c>
      <c r="F585" s="301">
        <f>HLOOKUP($C585,$BZ$2:$CM$3,2,0)</f>
        <v>13896.4</v>
      </c>
      <c r="G585" s="113">
        <f>D585*E585*F585</f>
        <v>0</v>
      </c>
      <c r="H585" s="166"/>
      <c r="I585" s="114" t="s">
        <v>495</v>
      </c>
      <c r="J585" s="114" t="str">
        <f>VLOOKUP(I585,Presupuesto!$B$11:$C$565,2,0)</f>
        <v>SUELDOS Y SALARIOS PERMANENTES</v>
      </c>
      <c r="K585" s="98" t="str">
        <f t="shared" si="18"/>
        <v>Posgrado</v>
      </c>
      <c r="L585" s="98" t="s">
        <v>394</v>
      </c>
    </row>
    <row r="586" spans="3:12" x14ac:dyDescent="0.25">
      <c r="C586" s="171" t="s">
        <v>58</v>
      </c>
      <c r="D586" s="163"/>
      <c r="E586" s="154">
        <v>0</v>
      </c>
      <c r="F586" s="100">
        <f>IF(E585=0,"",(G585/E585)/12*E585)</f>
        <v>0</v>
      </c>
      <c r="G586" s="97">
        <f>F586</f>
        <v>0</v>
      </c>
      <c r="H586" s="164"/>
      <c r="I586" s="116" t="s">
        <v>515</v>
      </c>
      <c r="J586" s="116" t="str">
        <f>VLOOKUP(I586,Presupuesto!$B$11:$C$565,2,0)</f>
        <v>AGUINALDO Y DECIMO CUARTO MES</v>
      </c>
      <c r="K586" s="98" t="str">
        <f t="shared" si="18"/>
        <v>Posgrado</v>
      </c>
      <c r="L586" s="98" t="s">
        <v>394</v>
      </c>
    </row>
    <row r="587" spans="3:12" ht="15.75" thickBot="1" x14ac:dyDescent="0.3">
      <c r="C587" s="172" t="s">
        <v>59</v>
      </c>
      <c r="D587" s="163"/>
      <c r="E587" s="154">
        <v>0</v>
      </c>
      <c r="F587" s="117">
        <f>IF(E585&lt;6,"",((E585-6)/12)*(G585/E585))</f>
        <v>0</v>
      </c>
      <c r="G587" s="97">
        <f>F587</f>
        <v>0</v>
      </c>
      <c r="H587" s="164"/>
      <c r="I587" s="101" t="s">
        <v>518</v>
      </c>
      <c r="J587" s="101" t="str">
        <f>VLOOKUP(I587,Presupuesto!$B$11:$C$565,2,0)</f>
        <v>DECIMOCUARTO MES</v>
      </c>
      <c r="K587" s="98" t="str">
        <f t="shared" si="18"/>
        <v>Posgrado</v>
      </c>
      <c r="L587" s="98" t="s">
        <v>394</v>
      </c>
    </row>
    <row r="588" spans="3:12" ht="15.75" thickBot="1" x14ac:dyDescent="0.3">
      <c r="C588" s="137" t="s">
        <v>490</v>
      </c>
      <c r="D588" s="199"/>
      <c r="E588" s="152">
        <v>12</v>
      </c>
      <c r="F588" s="301">
        <f>HLOOKUP($C588,$BZ$2:$CM$3,2,0)</f>
        <v>15004.09</v>
      </c>
      <c r="G588" s="113">
        <f>D588*E588*F588</f>
        <v>0</v>
      </c>
      <c r="H588" s="166"/>
      <c r="I588" s="114" t="s">
        <v>495</v>
      </c>
      <c r="J588" s="114" t="str">
        <f>VLOOKUP(I588,Presupuesto!$B$11:$C$565,2,0)</f>
        <v>SUELDOS Y SALARIOS PERMANENTES</v>
      </c>
      <c r="K588" s="98" t="str">
        <f t="shared" si="18"/>
        <v>Posgrado</v>
      </c>
      <c r="L588" s="98" t="s">
        <v>394</v>
      </c>
    </row>
    <row r="589" spans="3:12" x14ac:dyDescent="0.25">
      <c r="C589" s="171" t="s">
        <v>58</v>
      </c>
      <c r="D589" s="163"/>
      <c r="E589" s="154">
        <v>0</v>
      </c>
      <c r="F589" s="100">
        <f>IF(E588=0,"",(G588/E588)/12*E588)</f>
        <v>0</v>
      </c>
      <c r="G589" s="97">
        <f>F589</f>
        <v>0</v>
      </c>
      <c r="H589" s="164"/>
      <c r="I589" s="116" t="s">
        <v>515</v>
      </c>
      <c r="J589" s="116" t="str">
        <f>VLOOKUP(I589,Presupuesto!$B$11:$C$565,2,0)</f>
        <v>AGUINALDO Y DECIMO CUARTO MES</v>
      </c>
      <c r="K589" s="98" t="str">
        <f t="shared" si="18"/>
        <v>Posgrado</v>
      </c>
      <c r="L589" s="98" t="s">
        <v>394</v>
      </c>
    </row>
    <row r="590" spans="3:12" ht="15.75" thickBot="1" x14ac:dyDescent="0.3">
      <c r="C590" s="172" t="s">
        <v>59</v>
      </c>
      <c r="D590" s="163"/>
      <c r="E590" s="154">
        <v>0</v>
      </c>
      <c r="F590" s="117">
        <f>IF(E588&lt;6,"",((E588-6)/12)*(G588/E588))</f>
        <v>0</v>
      </c>
      <c r="G590" s="97">
        <f>F590</f>
        <v>0</v>
      </c>
      <c r="H590" s="164"/>
      <c r="I590" s="101" t="s">
        <v>518</v>
      </c>
      <c r="J590" s="101" t="str">
        <f>VLOOKUP(I590,Presupuesto!$B$11:$C$565,2,0)</f>
        <v>DECIMOCUARTO MES</v>
      </c>
      <c r="K590" s="98" t="str">
        <f t="shared" si="18"/>
        <v>Posgrado</v>
      </c>
      <c r="L590" s="98" t="s">
        <v>394</v>
      </c>
    </row>
    <row r="591" spans="3:12" ht="15.75" thickBot="1" x14ac:dyDescent="0.3">
      <c r="C591" s="137" t="s">
        <v>491</v>
      </c>
      <c r="D591" s="199"/>
      <c r="E591" s="152">
        <v>12</v>
      </c>
      <c r="F591" s="301">
        <f>HLOOKUP($C591,$BZ$2:$CM$3,2,0)</f>
        <v>13238.9</v>
      </c>
      <c r="G591" s="113">
        <f>D591*E591*F591</f>
        <v>0</v>
      </c>
      <c r="H591" s="166"/>
      <c r="I591" s="114" t="s">
        <v>495</v>
      </c>
      <c r="J591" s="114" t="str">
        <f>VLOOKUP(I591,Presupuesto!$B$11:$C$565,2,0)</f>
        <v>SUELDOS Y SALARIOS PERMANENTES</v>
      </c>
      <c r="K591" s="98" t="str">
        <f t="shared" si="18"/>
        <v>Posgrado</v>
      </c>
      <c r="L591" s="98" t="s">
        <v>394</v>
      </c>
    </row>
    <row r="592" spans="3:12" x14ac:dyDescent="0.25">
      <c r="C592" s="171" t="s">
        <v>58</v>
      </c>
      <c r="D592" s="163"/>
      <c r="E592" s="154">
        <v>0</v>
      </c>
      <c r="F592" s="100">
        <f>IF(E591=0,"",(G591/E591)/12*E591)</f>
        <v>0</v>
      </c>
      <c r="G592" s="97">
        <f>F592</f>
        <v>0</v>
      </c>
      <c r="H592" s="164"/>
      <c r="I592" s="116" t="s">
        <v>515</v>
      </c>
      <c r="J592" s="116" t="str">
        <f>VLOOKUP(I592,Presupuesto!$B$11:$C$565,2,0)</f>
        <v>AGUINALDO Y DECIMO CUARTO MES</v>
      </c>
      <c r="K592" s="98" t="str">
        <f t="shared" si="18"/>
        <v>Posgrado</v>
      </c>
      <c r="L592" s="98" t="s">
        <v>394</v>
      </c>
    </row>
    <row r="593" spans="3:12" ht="15.75" thickBot="1" x14ac:dyDescent="0.3">
      <c r="C593" s="172" t="s">
        <v>59</v>
      </c>
      <c r="D593" s="163"/>
      <c r="E593" s="154">
        <v>0</v>
      </c>
      <c r="F593" s="117">
        <f>IF(E591&lt;6,"",((E591-6)/12)*(G591/E591))</f>
        <v>0</v>
      </c>
      <c r="G593" s="97">
        <f>F593</f>
        <v>0</v>
      </c>
      <c r="H593" s="164"/>
      <c r="I593" s="101" t="s">
        <v>518</v>
      </c>
      <c r="J593" s="101" t="str">
        <f>VLOOKUP(I593,Presupuesto!$B$11:$C$565,2,0)</f>
        <v>DECIMOCUARTO MES</v>
      </c>
      <c r="K593" s="98" t="str">
        <f t="shared" si="18"/>
        <v>Posgrado</v>
      </c>
      <c r="L593" s="98" t="s">
        <v>394</v>
      </c>
    </row>
    <row r="594" spans="3:12" ht="15.75" thickBot="1" x14ac:dyDescent="0.3">
      <c r="C594" s="137" t="s">
        <v>492</v>
      </c>
      <c r="D594" s="199"/>
      <c r="E594" s="152">
        <v>12</v>
      </c>
      <c r="F594" s="301">
        <f>HLOOKUP($C594,$BZ$2:$CM$3,2,0)</f>
        <v>12356.31</v>
      </c>
      <c r="G594" s="113">
        <f>D594*E594*F594</f>
        <v>0</v>
      </c>
      <c r="H594" s="166"/>
      <c r="I594" s="114" t="s">
        <v>495</v>
      </c>
      <c r="J594" s="114" t="str">
        <f>VLOOKUP(I594,Presupuesto!$B$11:$C$565,2,0)</f>
        <v>SUELDOS Y SALARIOS PERMANENTES</v>
      </c>
      <c r="K594" s="98" t="str">
        <f t="shared" ref="K594:K611" si="19">$K$561</f>
        <v>Posgrado</v>
      </c>
      <c r="L594" s="98" t="s">
        <v>394</v>
      </c>
    </row>
    <row r="595" spans="3:12" x14ac:dyDescent="0.25">
      <c r="C595" s="171" t="s">
        <v>58</v>
      </c>
      <c r="D595" s="163"/>
      <c r="E595" s="154">
        <v>0</v>
      </c>
      <c r="F595" s="100">
        <f>IF(E594=0,"",(G594/E594)/12*E594)</f>
        <v>0</v>
      </c>
      <c r="G595" s="97">
        <f>F595</f>
        <v>0</v>
      </c>
      <c r="H595" s="164"/>
      <c r="I595" s="116" t="s">
        <v>515</v>
      </c>
      <c r="J595" s="116" t="str">
        <f>VLOOKUP(I595,Presupuesto!$B$11:$C$565,2,0)</f>
        <v>AGUINALDO Y DECIMO CUARTO MES</v>
      </c>
      <c r="K595" s="98" t="str">
        <f t="shared" si="19"/>
        <v>Posgrado</v>
      </c>
      <c r="L595" s="98" t="s">
        <v>394</v>
      </c>
    </row>
    <row r="596" spans="3:12" ht="15.75" thickBot="1" x14ac:dyDescent="0.3">
      <c r="C596" s="172" t="s">
        <v>59</v>
      </c>
      <c r="D596" s="163"/>
      <c r="E596" s="154">
        <v>0</v>
      </c>
      <c r="F596" s="117">
        <f>IF(E594&lt;6,"",((E594-6)/12)*(G594/E594))</f>
        <v>0</v>
      </c>
      <c r="G596" s="97">
        <f>F596</f>
        <v>0</v>
      </c>
      <c r="H596" s="164"/>
      <c r="I596" s="101" t="s">
        <v>518</v>
      </c>
      <c r="J596" s="101" t="str">
        <f>VLOOKUP(I596,Presupuesto!$B$11:$C$565,2,0)</f>
        <v>DECIMOCUARTO MES</v>
      </c>
      <c r="K596" s="98" t="str">
        <f t="shared" si="19"/>
        <v>Posgrado</v>
      </c>
      <c r="L596" s="98" t="s">
        <v>394</v>
      </c>
    </row>
    <row r="597" spans="3:12" ht="15.75" thickBot="1" x14ac:dyDescent="0.3">
      <c r="C597" s="137" t="s">
        <v>493</v>
      </c>
      <c r="D597" s="199"/>
      <c r="E597" s="152">
        <v>12</v>
      </c>
      <c r="F597" s="301">
        <f>HLOOKUP($C597,$BZ$2:$CM$3,2,0)</f>
        <v>463.22</v>
      </c>
      <c r="G597" s="113">
        <f>D597*E597*F597</f>
        <v>0</v>
      </c>
      <c r="H597" s="166"/>
      <c r="I597" s="114" t="s">
        <v>495</v>
      </c>
      <c r="J597" s="114" t="str">
        <f>VLOOKUP(I597,Presupuesto!$B$11:$C$565,2,0)</f>
        <v>SUELDOS Y SALARIOS PERMANENTES</v>
      </c>
      <c r="K597" s="98" t="str">
        <f t="shared" si="19"/>
        <v>Posgrado</v>
      </c>
      <c r="L597" s="98" t="s">
        <v>394</v>
      </c>
    </row>
    <row r="598" spans="3:12" x14ac:dyDescent="0.25">
      <c r="C598" s="171" t="s">
        <v>58</v>
      </c>
      <c r="D598" s="163"/>
      <c r="E598" s="154">
        <v>0</v>
      </c>
      <c r="F598" s="100">
        <f>IF(E597=0,"",(G597/E597)/12*E597)</f>
        <v>0</v>
      </c>
      <c r="G598" s="97">
        <f>F598</f>
        <v>0</v>
      </c>
      <c r="H598" s="164"/>
      <c r="I598" s="116" t="s">
        <v>515</v>
      </c>
      <c r="J598" s="116" t="str">
        <f>VLOOKUP(I598,Presupuesto!$B$11:$C$565,2,0)</f>
        <v>AGUINALDO Y DECIMO CUARTO MES</v>
      </c>
      <c r="K598" s="98" t="str">
        <f t="shared" si="19"/>
        <v>Posgrado</v>
      </c>
      <c r="L598" s="98" t="s">
        <v>394</v>
      </c>
    </row>
    <row r="599" spans="3:12" ht="15.75" thickBot="1" x14ac:dyDescent="0.3">
      <c r="C599" s="172" t="s">
        <v>59</v>
      </c>
      <c r="D599" s="163"/>
      <c r="E599" s="154">
        <v>0</v>
      </c>
      <c r="F599" s="117">
        <f>IF(E597&lt;6,"",((E597-6)/12)*(G597/E597))</f>
        <v>0</v>
      </c>
      <c r="G599" s="97">
        <f>F599</f>
        <v>0</v>
      </c>
      <c r="H599" s="164"/>
      <c r="I599" s="101" t="s">
        <v>518</v>
      </c>
      <c r="J599" s="101" t="str">
        <f>VLOOKUP(I599,Presupuesto!$B$11:$C$565,2,0)</f>
        <v>DECIMOCUARTO MES</v>
      </c>
      <c r="K599" s="98" t="str">
        <f t="shared" si="19"/>
        <v>Posgrado</v>
      </c>
      <c r="L599" s="98" t="s">
        <v>394</v>
      </c>
    </row>
    <row r="600" spans="3:12" ht="15.75" thickBot="1" x14ac:dyDescent="0.3">
      <c r="C600" s="137" t="s">
        <v>494</v>
      </c>
      <c r="D600" s="199"/>
      <c r="E600" s="152">
        <v>12</v>
      </c>
      <c r="F600" s="301">
        <f>HLOOKUP($C600,$BZ$2:$CM$3,2,0)</f>
        <v>2007.3</v>
      </c>
      <c r="G600" s="113">
        <f>D600*E600*F600</f>
        <v>0</v>
      </c>
      <c r="H600" s="166"/>
      <c r="I600" s="114" t="s">
        <v>495</v>
      </c>
      <c r="J600" s="114" t="str">
        <f>VLOOKUP(I600,Presupuesto!$B$11:$C$565,2,0)</f>
        <v>SUELDOS Y SALARIOS PERMANENTES</v>
      </c>
      <c r="K600" s="98" t="str">
        <f t="shared" si="19"/>
        <v>Posgrado</v>
      </c>
      <c r="L600" s="98" t="s">
        <v>394</v>
      </c>
    </row>
    <row r="601" spans="3:12" x14ac:dyDescent="0.25">
      <c r="C601" s="171" t="s">
        <v>58</v>
      </c>
      <c r="D601" s="163"/>
      <c r="E601" s="154">
        <v>0</v>
      </c>
      <c r="F601" s="100">
        <f>IF(E600=0,"",(G600/E600)/12*E600)</f>
        <v>0</v>
      </c>
      <c r="G601" s="97">
        <f>F601</f>
        <v>0</v>
      </c>
      <c r="H601" s="164"/>
      <c r="I601" s="116" t="s">
        <v>515</v>
      </c>
      <c r="J601" s="116" t="str">
        <f>VLOOKUP(I601,Presupuesto!$B$11:$C$565,2,0)</f>
        <v>AGUINALDO Y DECIMO CUARTO MES</v>
      </c>
      <c r="K601" s="98" t="str">
        <f t="shared" si="19"/>
        <v>Posgrado</v>
      </c>
      <c r="L601" s="98" t="s">
        <v>394</v>
      </c>
    </row>
    <row r="602" spans="3:12" ht="15.75" thickBot="1" x14ac:dyDescent="0.3">
      <c r="C602" s="172" t="s">
        <v>59</v>
      </c>
      <c r="D602" s="163"/>
      <c r="E602" s="154">
        <v>0</v>
      </c>
      <c r="F602" s="117">
        <f>IF(E600&lt;6,"",((E600-6)/12)*(G600/E600))</f>
        <v>0</v>
      </c>
      <c r="G602" s="97">
        <f>F602</f>
        <v>0</v>
      </c>
      <c r="H602" s="164"/>
      <c r="I602" s="101" t="s">
        <v>518</v>
      </c>
      <c r="J602" s="101" t="str">
        <f>VLOOKUP(I602,Presupuesto!$B$11:$C$565,2,0)</f>
        <v>DECIMOCUARTO MES</v>
      </c>
      <c r="K602" s="98" t="str">
        <f t="shared" si="19"/>
        <v>Posgrado</v>
      </c>
      <c r="L602" s="98" t="s">
        <v>394</v>
      </c>
    </row>
    <row r="603" spans="3:12" ht="15.75" thickBot="1" x14ac:dyDescent="0.3">
      <c r="C603" s="140" t="s">
        <v>83</v>
      </c>
      <c r="D603" s="199"/>
      <c r="E603" s="152">
        <v>12</v>
      </c>
      <c r="F603" s="139">
        <v>30000</v>
      </c>
      <c r="G603" s="113">
        <f>D603*E603*F603</f>
        <v>0</v>
      </c>
      <c r="H603" s="166"/>
      <c r="I603" s="114" t="s">
        <v>563</v>
      </c>
      <c r="J603" s="114" t="str">
        <f>VLOOKUP(I603,Presupuesto!$B$11:$C$565,2,0)</f>
        <v>CONTRATOS ESPECIALES</v>
      </c>
      <c r="K603" s="98" t="str">
        <f t="shared" si="19"/>
        <v>Posgrado</v>
      </c>
      <c r="L603" s="98" t="s">
        <v>394</v>
      </c>
    </row>
    <row r="604" spans="3:12" x14ac:dyDescent="0.25">
      <c r="C604" s="171" t="s">
        <v>58</v>
      </c>
      <c r="D604" s="163"/>
      <c r="E604" s="154">
        <v>0</v>
      </c>
      <c r="F604" s="117">
        <f>IF(E603=0,"",(G603/E603)/12*E603)</f>
        <v>0</v>
      </c>
      <c r="G604" s="97">
        <f>F604</f>
        <v>0</v>
      </c>
      <c r="H604" s="164"/>
      <c r="I604" s="101" t="s">
        <v>563</v>
      </c>
      <c r="J604" s="101" t="str">
        <f>VLOOKUP(I604,Presupuesto!$B$11:$C$565,2,0)</f>
        <v>CONTRATOS ESPECIALES</v>
      </c>
      <c r="K604" s="98" t="str">
        <f t="shared" si="19"/>
        <v>Posgrado</v>
      </c>
      <c r="L604" s="98" t="s">
        <v>393</v>
      </c>
    </row>
    <row r="605" spans="3:12" ht="15.75" thickBot="1" x14ac:dyDescent="0.3">
      <c r="C605" s="172" t="s">
        <v>59</v>
      </c>
      <c r="D605" s="163"/>
      <c r="E605" s="154">
        <v>0</v>
      </c>
      <c r="F605" s="100">
        <f>IF(E603&lt;6,"",((E603-6)/12)*(G603/E603))</f>
        <v>0</v>
      </c>
      <c r="G605" s="97">
        <f>F605</f>
        <v>0</v>
      </c>
      <c r="H605" s="164"/>
      <c r="I605" s="101" t="s">
        <v>563</v>
      </c>
      <c r="J605" s="101" t="str">
        <f>VLOOKUP(I605,Presupuesto!$B$11:$C$565,2,0)</f>
        <v>CONTRATOS ESPECIALES</v>
      </c>
      <c r="K605" s="98" t="str">
        <f t="shared" si="19"/>
        <v>Posgrado</v>
      </c>
      <c r="L605" s="98" t="s">
        <v>398</v>
      </c>
    </row>
    <row r="606" spans="3:12" ht="15.75" thickBot="1" x14ac:dyDescent="0.3">
      <c r="C606" s="140" t="s">
        <v>60</v>
      </c>
      <c r="D606" s="199"/>
      <c r="E606" s="152">
        <v>12</v>
      </c>
      <c r="F606" s="118">
        <v>30000</v>
      </c>
      <c r="G606" s="113">
        <f>D606*E606*F606</f>
        <v>0</v>
      </c>
      <c r="H606" s="166"/>
      <c r="I606" s="114" t="s">
        <v>704</v>
      </c>
      <c r="J606" s="114" t="str">
        <f>VLOOKUP(I606,Presupuesto!$B$11:$C$565,2,0)</f>
        <v>OTROS SERVICIOS TECNICOS Y PROFESIONALES</v>
      </c>
      <c r="K606" s="98" t="str">
        <f t="shared" si="19"/>
        <v>Posgrado</v>
      </c>
      <c r="L606" s="98" t="s">
        <v>393</v>
      </c>
    </row>
    <row r="607" spans="3:12" x14ac:dyDescent="0.25">
      <c r="C607" s="171" t="s">
        <v>58</v>
      </c>
      <c r="D607" s="163"/>
      <c r="E607" s="154">
        <v>0</v>
      </c>
      <c r="F607" s="100">
        <v>0</v>
      </c>
      <c r="G607" s="97">
        <f>F607</f>
        <v>0</v>
      </c>
      <c r="H607" s="164"/>
      <c r="I607" s="101" t="s">
        <v>704</v>
      </c>
      <c r="J607" s="101" t="str">
        <f>VLOOKUP(I607,Presupuesto!$B$11:$C$565,2,0)</f>
        <v>OTROS SERVICIOS TECNICOS Y PROFESIONALES</v>
      </c>
      <c r="K607" s="98" t="str">
        <f t="shared" si="19"/>
        <v>Posgrado</v>
      </c>
      <c r="L607" s="98" t="s">
        <v>393</v>
      </c>
    </row>
    <row r="608" spans="3:12" ht="15.75" thickBot="1" x14ac:dyDescent="0.3">
      <c r="C608" s="172" t="s">
        <v>59</v>
      </c>
      <c r="D608" s="163"/>
      <c r="E608" s="154">
        <v>0</v>
      </c>
      <c r="F608" s="100">
        <v>0</v>
      </c>
      <c r="G608" s="97">
        <f>F608</f>
        <v>0</v>
      </c>
      <c r="H608" s="164"/>
      <c r="I608" s="101" t="s">
        <v>704</v>
      </c>
      <c r="J608" s="101" t="str">
        <f>VLOOKUP(I608,Presupuesto!$B$11:$C$565,2,0)</f>
        <v>OTROS SERVICIOS TECNICOS Y PROFESIONALES</v>
      </c>
      <c r="K608" s="98" t="str">
        <f t="shared" si="19"/>
        <v>Posgrado</v>
      </c>
      <c r="L608" s="98" t="s">
        <v>393</v>
      </c>
    </row>
    <row r="609" spans="3:12" ht="15.75" thickBot="1" x14ac:dyDescent="0.3">
      <c r="C609" s="140" t="s">
        <v>61</v>
      </c>
      <c r="D609" s="199"/>
      <c r="E609" s="152">
        <v>12</v>
      </c>
      <c r="F609" s="118">
        <v>30000</v>
      </c>
      <c r="G609" s="113">
        <f>D609*E609*F609</f>
        <v>0</v>
      </c>
      <c r="H609" s="166"/>
      <c r="I609" s="114" t="s">
        <v>495</v>
      </c>
      <c r="J609" s="114" t="str">
        <f>VLOOKUP(I609,Presupuesto!$B$11:$C$565,2,0)</f>
        <v>SUELDOS Y SALARIOS PERMANENTES</v>
      </c>
      <c r="K609" s="98" t="str">
        <f t="shared" si="19"/>
        <v>Posgrado</v>
      </c>
      <c r="L609" s="98" t="s">
        <v>393</v>
      </c>
    </row>
    <row r="610" spans="3:12" x14ac:dyDescent="0.25">
      <c r="C610" s="171" t="s">
        <v>58</v>
      </c>
      <c r="D610" s="169"/>
      <c r="E610" s="131">
        <v>0</v>
      </c>
      <c r="F610" s="119">
        <f>IF(E609=0,"",(G609/E609)/12*E609)</f>
        <v>0</v>
      </c>
      <c r="G610" s="120">
        <f>F610</f>
        <v>0</v>
      </c>
      <c r="H610" s="164"/>
      <c r="I610" s="101" t="s">
        <v>515</v>
      </c>
      <c r="J610" s="101" t="str">
        <f>VLOOKUP(I610,Presupuesto!$B$11:$C$565,2,0)</f>
        <v>AGUINALDO Y DECIMO CUARTO MES</v>
      </c>
      <c r="K610" s="98" t="str">
        <f t="shared" si="19"/>
        <v>Posgrado</v>
      </c>
      <c r="L610" s="98" t="s">
        <v>393</v>
      </c>
    </row>
    <row r="611" spans="3:12" ht="15.75" thickBot="1" x14ac:dyDescent="0.3">
      <c r="C611" s="173" t="s">
        <v>59</v>
      </c>
      <c r="D611" s="162"/>
      <c r="E611" s="132">
        <v>0</v>
      </c>
      <c r="F611" s="105">
        <f>IF(E609&lt;6,"",((E609-6)/12)*(G609/E609))</f>
        <v>0</v>
      </c>
      <c r="G611" s="105">
        <f>F611</f>
        <v>0</v>
      </c>
      <c r="H611" s="162"/>
      <c r="I611" s="106" t="s">
        <v>518</v>
      </c>
      <c r="J611" s="124" t="str">
        <f>VLOOKUP(I611,Presupuesto!$B$11:$C$565,2,0)</f>
        <v>DECIMOCUARTO MES</v>
      </c>
      <c r="K611" s="106" t="str">
        <f t="shared" si="19"/>
        <v>Posgrado</v>
      </c>
      <c r="L611" s="124" t="s">
        <v>393</v>
      </c>
    </row>
    <row r="613" spans="3:12" ht="15.75" thickBot="1" x14ac:dyDescent="0.3"/>
    <row r="614" spans="3:12" ht="15.75" thickBot="1" x14ac:dyDescent="0.3">
      <c r="C614" s="69" t="s">
        <v>43</v>
      </c>
      <c r="D614" s="30">
        <f>SUM(G621:G671)</f>
        <v>0</v>
      </c>
      <c r="E614" s="93"/>
      <c r="F614" s="93"/>
      <c r="G614" s="93"/>
      <c r="H614" s="76"/>
      <c r="I614" s="76"/>
      <c r="J614" s="76"/>
    </row>
    <row r="615" spans="3:12" x14ac:dyDescent="0.25">
      <c r="D615" s="31"/>
      <c r="E615" s="93"/>
      <c r="F615" s="93"/>
      <c r="G615" s="93"/>
      <c r="H615" s="76"/>
      <c r="I615" s="76"/>
      <c r="J615" s="76"/>
    </row>
    <row r="616" spans="3:12" x14ac:dyDescent="0.25">
      <c r="D616" s="31"/>
      <c r="E616" s="93"/>
      <c r="F616" s="93"/>
      <c r="G616" s="93"/>
      <c r="H616" s="76"/>
      <c r="I616" s="76"/>
      <c r="J616" s="76"/>
      <c r="K616" s="153"/>
    </row>
    <row r="617" spans="3:12" ht="15.75" x14ac:dyDescent="0.25">
      <c r="C617" s="202" t="s">
        <v>391</v>
      </c>
      <c r="D617" s="365"/>
      <c r="E617" s="93"/>
      <c r="F617" s="93"/>
      <c r="G617" s="93"/>
      <c r="H617" s="76"/>
      <c r="I617" s="76"/>
      <c r="J617" s="76"/>
      <c r="K617" s="153"/>
    </row>
    <row r="618" spans="3:12" ht="18.75" x14ac:dyDescent="0.25">
      <c r="C618" s="210" t="e">
        <f>IFERROR(VLOOKUP(D617,'1. Desarrollo e Innov. Curricu.'!$F:$G,2,FALSE),IFERROR(VLOOKUP(D617,'2. Investigación Científica'!$F:$G,2,FALSE),IFERROR(VLOOKUP(D617,'3. Vinculación Univ. Sociedad'!$F:$G,2,FALSE),IFERROR(VLOOKUP(D617,'4. Docencia y Profesorado Univ.'!$F:$G,2,FALSE),IFERROR(VLOOKUP(D617,'5. Estudiantes y Graduados'!$F:$G,2,FALSE),IFERROR(VLOOKUP(D617,'11. Gestion Administrativa'!$F:$G,2,FALSE),IFERROR(VLOOKUP(D617,'13. Gestión Académica'!$F:$G,2,FALSE),IFERROR(VLOOKUP(D617,'9. Asegura. de la Calid. y M'!$F:$G,2,FALSE),IFERROR(VLOOKUP(D617,'6. Gestión del Conocimiento'!$F:$G,2,FALSE),IFERROR(VLOOKUP(D617,'15. Gobernabilidad y Proceso...'!$F:$G,2,FALSE),IFERROR(VLOOKUP(D617,'12. Gestión del Talento Humano'!$F:$G,2,FALSE),IFERROR(VLOOKUP(D617,'14. Internacional... de la E.S.'!$F:$G,2,FALSE),IFERROR(VLOOKUP(D617,'10. Posgrado'!$F:$G,2,FALSE),IFERROR(VLOOKUP(D617,'17. Gestión TIC'!$F:$G,2,FALSE),IFERROR(VLOOKUP(D617,'16. Desa. del Sistema Educ.Sup.'!$F:$G,2,FALSE),IFERROR(VLOOKUP(D617,'8. Cultura de Inno. Insti...'!$F:$G,2,FALSE),VLOOKUP(D617,'7. Lo Esencial de la Reforma U.'!$F:$G,2,0)))))))))))))))))</f>
        <v>#N/A</v>
      </c>
      <c r="D618" s="31"/>
      <c r="E618" s="93"/>
      <c r="F618" s="93"/>
      <c r="G618" s="93"/>
      <c r="H618" s="76"/>
      <c r="I618" s="76"/>
      <c r="J618" s="76"/>
      <c r="K618" s="153"/>
    </row>
    <row r="619" spans="3:12" ht="15.75" thickBot="1" x14ac:dyDescent="0.3">
      <c r="C619" s="177"/>
      <c r="D619" s="31"/>
      <c r="E619" s="93"/>
      <c r="F619" s="93"/>
      <c r="G619" s="93"/>
      <c r="H619" s="76"/>
      <c r="I619" s="76"/>
      <c r="J619" s="76"/>
      <c r="K619" s="153"/>
    </row>
    <row r="620" spans="3:12" ht="30.75" thickBot="1" x14ac:dyDescent="0.3">
      <c r="C620" s="134" t="s">
        <v>44</v>
      </c>
      <c r="D620" s="138" t="s">
        <v>55</v>
      </c>
      <c r="E620" s="170" t="s">
        <v>56</v>
      </c>
      <c r="F620" s="138" t="s">
        <v>57</v>
      </c>
      <c r="G620" s="135" t="s">
        <v>27</v>
      </c>
      <c r="H620" s="133" t="s">
        <v>130</v>
      </c>
      <c r="I620" s="136" t="s">
        <v>46</v>
      </c>
      <c r="J620" s="136" t="s">
        <v>131</v>
      </c>
      <c r="K620" s="136" t="s">
        <v>409</v>
      </c>
      <c r="L620" s="136" t="s">
        <v>410</v>
      </c>
    </row>
    <row r="621" spans="3:12" ht="15.75" thickBot="1" x14ac:dyDescent="0.3">
      <c r="C621" s="137" t="s">
        <v>481</v>
      </c>
      <c r="D621" s="199"/>
      <c r="E621" s="152">
        <v>12</v>
      </c>
      <c r="F621" s="301">
        <f>HLOOKUP($C621,$BZ$2:$CM$3,2,0)</f>
        <v>43674.39</v>
      </c>
      <c r="G621" s="113">
        <f>D621*E621*F621</f>
        <v>0</v>
      </c>
      <c r="H621" s="166"/>
      <c r="I621" s="114" t="s">
        <v>495</v>
      </c>
      <c r="J621" s="114" t="str">
        <f>VLOOKUP(I621,Presupuesto!$B$11:$C$565,2,0)</f>
        <v>SUELDOS Y SALARIOS PERMANENTES</v>
      </c>
      <c r="K621" s="218" t="s">
        <v>1453</v>
      </c>
      <c r="L621" s="98" t="s">
        <v>393</v>
      </c>
    </row>
    <row r="622" spans="3:12" x14ac:dyDescent="0.25">
      <c r="C622" s="171" t="s">
        <v>58</v>
      </c>
      <c r="D622" s="163"/>
      <c r="E622" s="154">
        <v>0</v>
      </c>
      <c r="F622" s="100">
        <f>IF(E621=0,"",(G621/E621)/12*E621)</f>
        <v>0</v>
      </c>
      <c r="G622" s="97">
        <f>F622</f>
        <v>0</v>
      </c>
      <c r="H622" s="164"/>
      <c r="I622" s="116" t="s">
        <v>515</v>
      </c>
      <c r="J622" s="116" t="str">
        <f>VLOOKUP(I622,Presupuesto!$B$11:$C$565,2,0)</f>
        <v>AGUINALDO Y DECIMO CUARTO MES</v>
      </c>
      <c r="K622" s="98" t="str">
        <f t="shared" ref="K622:K653" si="20">$K$621</f>
        <v>Posgrado</v>
      </c>
      <c r="L622" s="98" t="s">
        <v>411</v>
      </c>
    </row>
    <row r="623" spans="3:12" ht="15.75" thickBot="1" x14ac:dyDescent="0.3">
      <c r="C623" s="172" t="s">
        <v>59</v>
      </c>
      <c r="D623" s="163"/>
      <c r="E623" s="154">
        <v>0</v>
      </c>
      <c r="F623" s="117">
        <f>IF(E621&lt;6,"",((E621-6)/12)*(G621/E621))</f>
        <v>0</v>
      </c>
      <c r="G623" s="97">
        <f>F623</f>
        <v>0</v>
      </c>
      <c r="H623" s="164"/>
      <c r="I623" s="101" t="s">
        <v>518</v>
      </c>
      <c r="J623" s="101" t="str">
        <f>VLOOKUP(I623,Presupuesto!$B$11:$C$565,2,0)</f>
        <v>DECIMOCUARTO MES</v>
      </c>
      <c r="K623" s="98" t="str">
        <f t="shared" si="20"/>
        <v>Posgrado</v>
      </c>
      <c r="L623" s="98" t="s">
        <v>394</v>
      </c>
    </row>
    <row r="624" spans="3:12" ht="15.75" thickBot="1" x14ac:dyDescent="0.3">
      <c r="C624" s="137" t="s">
        <v>482</v>
      </c>
      <c r="D624" s="199"/>
      <c r="E624" s="152">
        <v>12</v>
      </c>
      <c r="F624" s="301">
        <f>HLOOKUP($C624,$BZ$2:$CM$3,2,0)</f>
        <v>39703.99</v>
      </c>
      <c r="G624" s="113">
        <f>D624*E624*F624</f>
        <v>0</v>
      </c>
      <c r="H624" s="166"/>
      <c r="I624" s="114" t="s">
        <v>495</v>
      </c>
      <c r="J624" s="114" t="str">
        <f>VLOOKUP(I624,Presupuesto!$B$11:$C$565,2,0)</f>
        <v>SUELDOS Y SALARIOS PERMANENTES</v>
      </c>
      <c r="K624" s="98" t="str">
        <f t="shared" si="20"/>
        <v>Posgrado</v>
      </c>
      <c r="L624" s="98" t="s">
        <v>394</v>
      </c>
    </row>
    <row r="625" spans="3:12" x14ac:dyDescent="0.25">
      <c r="C625" s="171" t="s">
        <v>58</v>
      </c>
      <c r="D625" s="163"/>
      <c r="E625" s="154">
        <v>0</v>
      </c>
      <c r="F625" s="100">
        <f>IF(E624=0,"",(G624/E624)/12*E624)</f>
        <v>0</v>
      </c>
      <c r="G625" s="97">
        <f>F625</f>
        <v>0</v>
      </c>
      <c r="H625" s="164"/>
      <c r="I625" s="116" t="s">
        <v>515</v>
      </c>
      <c r="J625" s="116" t="str">
        <f>VLOOKUP(I625,Presupuesto!$B$11:$C$565,2,0)</f>
        <v>AGUINALDO Y DECIMO CUARTO MES</v>
      </c>
      <c r="K625" s="98" t="str">
        <f t="shared" si="20"/>
        <v>Posgrado</v>
      </c>
      <c r="L625" s="98" t="s">
        <v>394</v>
      </c>
    </row>
    <row r="626" spans="3:12" ht="15.75" thickBot="1" x14ac:dyDescent="0.3">
      <c r="C626" s="172" t="s">
        <v>59</v>
      </c>
      <c r="D626" s="163"/>
      <c r="E626" s="154">
        <v>0</v>
      </c>
      <c r="F626" s="117">
        <f>IF(E624&lt;6,"",((E624-6)/12)*(G624/E624))</f>
        <v>0</v>
      </c>
      <c r="G626" s="97">
        <f>F626</f>
        <v>0</v>
      </c>
      <c r="H626" s="164"/>
      <c r="I626" s="101" t="s">
        <v>518</v>
      </c>
      <c r="J626" s="101" t="str">
        <f>VLOOKUP(I626,Presupuesto!$B$11:$C$565,2,0)</f>
        <v>DECIMOCUARTO MES</v>
      </c>
      <c r="K626" s="98" t="str">
        <f t="shared" si="20"/>
        <v>Posgrado</v>
      </c>
      <c r="L626" s="98" t="s">
        <v>394</v>
      </c>
    </row>
    <row r="627" spans="3:12" ht="15.75" thickBot="1" x14ac:dyDescent="0.3">
      <c r="C627" s="137" t="s">
        <v>483</v>
      </c>
      <c r="D627" s="199"/>
      <c r="E627" s="152">
        <v>12</v>
      </c>
      <c r="F627" s="301">
        <f>HLOOKUP($C627,$BZ$2:$CM$3,2,0)</f>
        <v>35733.589999999997</v>
      </c>
      <c r="G627" s="113">
        <f>D627*E627*F627</f>
        <v>0</v>
      </c>
      <c r="H627" s="166"/>
      <c r="I627" s="114" t="s">
        <v>495</v>
      </c>
      <c r="J627" s="114" t="str">
        <f>VLOOKUP(I627,Presupuesto!$B$11:$C$565,2,0)</f>
        <v>SUELDOS Y SALARIOS PERMANENTES</v>
      </c>
      <c r="K627" s="98" t="str">
        <f t="shared" si="20"/>
        <v>Posgrado</v>
      </c>
      <c r="L627" s="98" t="s">
        <v>394</v>
      </c>
    </row>
    <row r="628" spans="3:12" x14ac:dyDescent="0.25">
      <c r="C628" s="171" t="s">
        <v>58</v>
      </c>
      <c r="D628" s="163"/>
      <c r="E628" s="154">
        <v>0</v>
      </c>
      <c r="F628" s="100">
        <f>IF(E627=0,"",(G627/E627)/12*E627)</f>
        <v>0</v>
      </c>
      <c r="G628" s="97">
        <f>F628</f>
        <v>0</v>
      </c>
      <c r="H628" s="164"/>
      <c r="I628" s="116" t="s">
        <v>515</v>
      </c>
      <c r="J628" s="116" t="str">
        <f>VLOOKUP(I628,Presupuesto!$B$11:$C$565,2,0)</f>
        <v>AGUINALDO Y DECIMO CUARTO MES</v>
      </c>
      <c r="K628" s="98" t="str">
        <f t="shared" si="20"/>
        <v>Posgrado</v>
      </c>
      <c r="L628" s="98" t="s">
        <v>394</v>
      </c>
    </row>
    <row r="629" spans="3:12" ht="15.75" thickBot="1" x14ac:dyDescent="0.3">
      <c r="C629" s="172" t="s">
        <v>59</v>
      </c>
      <c r="D629" s="163"/>
      <c r="E629" s="154">
        <v>0</v>
      </c>
      <c r="F629" s="117">
        <f>IF(E627&lt;6,"",((E627-6)/12)*(G627/E627))</f>
        <v>0</v>
      </c>
      <c r="G629" s="97">
        <f>F629</f>
        <v>0</v>
      </c>
      <c r="H629" s="164"/>
      <c r="I629" s="101" t="s">
        <v>518</v>
      </c>
      <c r="J629" s="101" t="str">
        <f>VLOOKUP(I629,Presupuesto!$B$11:$C$565,2,0)</f>
        <v>DECIMOCUARTO MES</v>
      </c>
      <c r="K629" s="98" t="str">
        <f t="shared" si="20"/>
        <v>Posgrado</v>
      </c>
      <c r="L629" s="98" t="s">
        <v>394</v>
      </c>
    </row>
    <row r="630" spans="3:12" ht="15.75" thickBot="1" x14ac:dyDescent="0.3">
      <c r="C630" s="137" t="s">
        <v>484</v>
      </c>
      <c r="D630" s="199"/>
      <c r="E630" s="152">
        <v>12</v>
      </c>
      <c r="F630" s="301">
        <f>HLOOKUP($C630,$BZ$2:$CM$3,2,0)</f>
        <v>31763.19</v>
      </c>
      <c r="G630" s="113">
        <f>D630*E630*F630</f>
        <v>0</v>
      </c>
      <c r="H630" s="166"/>
      <c r="I630" s="114" t="s">
        <v>495</v>
      </c>
      <c r="J630" s="114" t="str">
        <f>VLOOKUP(I630,Presupuesto!$B$11:$C$565,2,0)</f>
        <v>SUELDOS Y SALARIOS PERMANENTES</v>
      </c>
      <c r="K630" s="98" t="str">
        <f t="shared" si="20"/>
        <v>Posgrado</v>
      </c>
      <c r="L630" s="98" t="s">
        <v>394</v>
      </c>
    </row>
    <row r="631" spans="3:12" x14ac:dyDescent="0.25">
      <c r="C631" s="171" t="s">
        <v>58</v>
      </c>
      <c r="D631" s="163"/>
      <c r="E631" s="154">
        <v>0</v>
      </c>
      <c r="F631" s="100">
        <f>IF(E630=0,"",(G630/E630)/12*E630)</f>
        <v>0</v>
      </c>
      <c r="G631" s="97">
        <f>F631</f>
        <v>0</v>
      </c>
      <c r="H631" s="164"/>
      <c r="I631" s="116" t="s">
        <v>515</v>
      </c>
      <c r="J631" s="116" t="str">
        <f>VLOOKUP(I631,Presupuesto!$B$11:$C$565,2,0)</f>
        <v>AGUINALDO Y DECIMO CUARTO MES</v>
      </c>
      <c r="K631" s="98" t="str">
        <f t="shared" si="20"/>
        <v>Posgrado</v>
      </c>
      <c r="L631" s="98" t="s">
        <v>394</v>
      </c>
    </row>
    <row r="632" spans="3:12" ht="15.75" thickBot="1" x14ac:dyDescent="0.3">
      <c r="C632" s="172" t="s">
        <v>59</v>
      </c>
      <c r="D632" s="163"/>
      <c r="E632" s="154">
        <v>0</v>
      </c>
      <c r="F632" s="117">
        <f>IF(E630&lt;6,"",((E630-6)/12)*(G630/E630))</f>
        <v>0</v>
      </c>
      <c r="G632" s="97">
        <f>F632</f>
        <v>0</v>
      </c>
      <c r="H632" s="164"/>
      <c r="I632" s="101" t="s">
        <v>518</v>
      </c>
      <c r="J632" s="101" t="str">
        <f>VLOOKUP(I632,Presupuesto!$B$11:$C$565,2,0)</f>
        <v>DECIMOCUARTO MES</v>
      </c>
      <c r="K632" s="98" t="str">
        <f t="shared" si="20"/>
        <v>Posgrado</v>
      </c>
      <c r="L632" s="98" t="s">
        <v>394</v>
      </c>
    </row>
    <row r="633" spans="3:12" ht="15.75" thickBot="1" x14ac:dyDescent="0.3">
      <c r="C633" s="137" t="s">
        <v>485</v>
      </c>
      <c r="D633" s="199"/>
      <c r="E633" s="152">
        <v>12</v>
      </c>
      <c r="F633" s="301">
        <f>HLOOKUP($C633,$BZ$2:$CM$3,2,0)</f>
        <v>29777.99</v>
      </c>
      <c r="G633" s="113">
        <f>D633*E633*F633</f>
        <v>0</v>
      </c>
      <c r="H633" s="166"/>
      <c r="I633" s="114" t="s">
        <v>495</v>
      </c>
      <c r="J633" s="114" t="str">
        <f>VLOOKUP(I633,Presupuesto!$B$11:$C$565,2,0)</f>
        <v>SUELDOS Y SALARIOS PERMANENTES</v>
      </c>
      <c r="K633" s="98" t="str">
        <f t="shared" si="20"/>
        <v>Posgrado</v>
      </c>
      <c r="L633" s="98" t="s">
        <v>394</v>
      </c>
    </row>
    <row r="634" spans="3:12" x14ac:dyDescent="0.25">
      <c r="C634" s="171" t="s">
        <v>58</v>
      </c>
      <c r="D634" s="163"/>
      <c r="E634" s="154">
        <v>0</v>
      </c>
      <c r="F634" s="100">
        <f>IF(E633=0,"",(G633/E633)/12*E633)</f>
        <v>0</v>
      </c>
      <c r="G634" s="97">
        <f>F634</f>
        <v>0</v>
      </c>
      <c r="H634" s="164"/>
      <c r="I634" s="116" t="s">
        <v>515</v>
      </c>
      <c r="J634" s="116" t="str">
        <f>VLOOKUP(I634,Presupuesto!$B$11:$C$565,2,0)</f>
        <v>AGUINALDO Y DECIMO CUARTO MES</v>
      </c>
      <c r="K634" s="98" t="str">
        <f t="shared" si="20"/>
        <v>Posgrado</v>
      </c>
      <c r="L634" s="98" t="s">
        <v>394</v>
      </c>
    </row>
    <row r="635" spans="3:12" ht="15.75" thickBot="1" x14ac:dyDescent="0.3">
      <c r="C635" s="172" t="s">
        <v>59</v>
      </c>
      <c r="D635" s="163"/>
      <c r="E635" s="154">
        <v>0</v>
      </c>
      <c r="F635" s="117">
        <f>IF(E633&lt;6,"",((E633-6)/12)*(G633/E633))</f>
        <v>0</v>
      </c>
      <c r="G635" s="97">
        <f>F635</f>
        <v>0</v>
      </c>
      <c r="H635" s="164"/>
      <c r="I635" s="101" t="s">
        <v>518</v>
      </c>
      <c r="J635" s="101" t="str">
        <f>VLOOKUP(I635,Presupuesto!$B$11:$C$565,2,0)</f>
        <v>DECIMOCUARTO MES</v>
      </c>
      <c r="K635" s="98" t="str">
        <f t="shared" si="20"/>
        <v>Posgrado</v>
      </c>
      <c r="L635" s="98" t="s">
        <v>394</v>
      </c>
    </row>
    <row r="636" spans="3:12" ht="15.75" thickBot="1" x14ac:dyDescent="0.3">
      <c r="C636" s="137" t="s">
        <v>486</v>
      </c>
      <c r="D636" s="199"/>
      <c r="E636" s="152">
        <v>12</v>
      </c>
      <c r="F636" s="301">
        <f>HLOOKUP($C636,$BZ$2:$CM$3,2,0)</f>
        <v>27792.79</v>
      </c>
      <c r="G636" s="113">
        <f>D636*E636*F636</f>
        <v>0</v>
      </c>
      <c r="H636" s="166"/>
      <c r="I636" s="114" t="s">
        <v>495</v>
      </c>
      <c r="J636" s="114" t="str">
        <f>VLOOKUP(I636,Presupuesto!$B$11:$C$565,2,0)</f>
        <v>SUELDOS Y SALARIOS PERMANENTES</v>
      </c>
      <c r="K636" s="98" t="str">
        <f t="shared" si="20"/>
        <v>Posgrado</v>
      </c>
      <c r="L636" s="98" t="s">
        <v>394</v>
      </c>
    </row>
    <row r="637" spans="3:12" x14ac:dyDescent="0.25">
      <c r="C637" s="171" t="s">
        <v>58</v>
      </c>
      <c r="D637" s="163"/>
      <c r="E637" s="154">
        <v>0</v>
      </c>
      <c r="F637" s="100">
        <f>IF(E636=0,"",(G636/E636)/12*E636)</f>
        <v>0</v>
      </c>
      <c r="G637" s="97">
        <f>F637</f>
        <v>0</v>
      </c>
      <c r="H637" s="164"/>
      <c r="I637" s="116" t="s">
        <v>515</v>
      </c>
      <c r="J637" s="116" t="str">
        <f>VLOOKUP(I637,Presupuesto!$B$11:$C$565,2,0)</f>
        <v>AGUINALDO Y DECIMO CUARTO MES</v>
      </c>
      <c r="K637" s="98" t="str">
        <f t="shared" si="20"/>
        <v>Posgrado</v>
      </c>
      <c r="L637" s="98" t="s">
        <v>394</v>
      </c>
    </row>
    <row r="638" spans="3:12" ht="15.75" thickBot="1" x14ac:dyDescent="0.3">
      <c r="C638" s="172" t="s">
        <v>59</v>
      </c>
      <c r="D638" s="163"/>
      <c r="E638" s="154">
        <v>0</v>
      </c>
      <c r="F638" s="117">
        <f>IF(E636&lt;6,"",((E636-6)/12)*(G636/E636))</f>
        <v>0</v>
      </c>
      <c r="G638" s="97">
        <f>F638</f>
        <v>0</v>
      </c>
      <c r="H638" s="164"/>
      <c r="I638" s="101" t="s">
        <v>518</v>
      </c>
      <c r="J638" s="101" t="str">
        <f>VLOOKUP(I638,Presupuesto!$B$11:$C$565,2,0)</f>
        <v>DECIMOCUARTO MES</v>
      </c>
      <c r="K638" s="98" t="str">
        <f t="shared" si="20"/>
        <v>Posgrado</v>
      </c>
      <c r="L638" s="98" t="s">
        <v>394</v>
      </c>
    </row>
    <row r="639" spans="3:12" ht="15.75" thickBot="1" x14ac:dyDescent="0.3">
      <c r="C639" s="137" t="s">
        <v>487</v>
      </c>
      <c r="D639" s="199"/>
      <c r="E639" s="152">
        <v>12</v>
      </c>
      <c r="F639" s="301">
        <f>HLOOKUP($C639,$BZ$2:$CM$3,2,0)</f>
        <v>18859.39</v>
      </c>
      <c r="G639" s="113">
        <f>D639*E639*F639</f>
        <v>0</v>
      </c>
      <c r="H639" s="166"/>
      <c r="I639" s="114" t="s">
        <v>495</v>
      </c>
      <c r="J639" s="114" t="str">
        <f>VLOOKUP(I639,Presupuesto!$B$11:$C$565,2,0)</f>
        <v>SUELDOS Y SALARIOS PERMANENTES</v>
      </c>
      <c r="K639" s="98" t="str">
        <f t="shared" si="20"/>
        <v>Posgrado</v>
      </c>
      <c r="L639" s="98" t="s">
        <v>394</v>
      </c>
    </row>
    <row r="640" spans="3:12" x14ac:dyDescent="0.25">
      <c r="C640" s="171" t="s">
        <v>58</v>
      </c>
      <c r="D640" s="163"/>
      <c r="E640" s="154">
        <v>0</v>
      </c>
      <c r="F640" s="100">
        <f>IF(E639=0,"",(G639/E639)/12*E639)</f>
        <v>0</v>
      </c>
      <c r="G640" s="97">
        <f>F640</f>
        <v>0</v>
      </c>
      <c r="H640" s="164"/>
      <c r="I640" s="116" t="s">
        <v>515</v>
      </c>
      <c r="J640" s="116" t="str">
        <f>VLOOKUP(I640,Presupuesto!$B$11:$C$565,2,0)</f>
        <v>AGUINALDO Y DECIMO CUARTO MES</v>
      </c>
      <c r="K640" s="98" t="str">
        <f t="shared" si="20"/>
        <v>Posgrado</v>
      </c>
      <c r="L640" s="98" t="s">
        <v>394</v>
      </c>
    </row>
    <row r="641" spans="3:12" ht="15.75" thickBot="1" x14ac:dyDescent="0.3">
      <c r="C641" s="172" t="s">
        <v>59</v>
      </c>
      <c r="D641" s="163"/>
      <c r="E641" s="154">
        <v>0</v>
      </c>
      <c r="F641" s="117">
        <f>IF(E639&lt;6,"",((E639-6)/12)*(G639/E639))</f>
        <v>0</v>
      </c>
      <c r="G641" s="97">
        <f>F641</f>
        <v>0</v>
      </c>
      <c r="H641" s="164"/>
      <c r="I641" s="101" t="s">
        <v>518</v>
      </c>
      <c r="J641" s="101" t="str">
        <f>VLOOKUP(I641,Presupuesto!$B$11:$C$565,2,0)</f>
        <v>DECIMOCUARTO MES</v>
      </c>
      <c r="K641" s="98" t="str">
        <f t="shared" si="20"/>
        <v>Posgrado</v>
      </c>
      <c r="L641" s="98" t="s">
        <v>394</v>
      </c>
    </row>
    <row r="642" spans="3:12" ht="15.75" thickBot="1" x14ac:dyDescent="0.3">
      <c r="C642" s="137" t="s">
        <v>488</v>
      </c>
      <c r="D642" s="199"/>
      <c r="E642" s="152">
        <v>12</v>
      </c>
      <c r="F642" s="301">
        <f>HLOOKUP($C642,$BZ$2:$CM$3,2,0)</f>
        <v>17866.8</v>
      </c>
      <c r="G642" s="113">
        <f>D642*E642*F642</f>
        <v>0</v>
      </c>
      <c r="H642" s="166"/>
      <c r="I642" s="114" t="s">
        <v>495</v>
      </c>
      <c r="J642" s="114" t="str">
        <f>VLOOKUP(I642,Presupuesto!$B$11:$C$565,2,0)</f>
        <v>SUELDOS Y SALARIOS PERMANENTES</v>
      </c>
      <c r="K642" s="98" t="str">
        <f t="shared" si="20"/>
        <v>Posgrado</v>
      </c>
      <c r="L642" s="98" t="s">
        <v>394</v>
      </c>
    </row>
    <row r="643" spans="3:12" x14ac:dyDescent="0.25">
      <c r="C643" s="171" t="s">
        <v>58</v>
      </c>
      <c r="D643" s="163"/>
      <c r="E643" s="154">
        <v>0</v>
      </c>
      <c r="F643" s="100">
        <f>IF(E642=0,"",(G642/E642)/12*E642)</f>
        <v>0</v>
      </c>
      <c r="G643" s="97">
        <f>F643</f>
        <v>0</v>
      </c>
      <c r="H643" s="164"/>
      <c r="I643" s="116" t="s">
        <v>515</v>
      </c>
      <c r="J643" s="116" t="str">
        <f>VLOOKUP(I643,Presupuesto!$B$11:$C$565,2,0)</f>
        <v>AGUINALDO Y DECIMO CUARTO MES</v>
      </c>
      <c r="K643" s="98" t="str">
        <f t="shared" si="20"/>
        <v>Posgrado</v>
      </c>
      <c r="L643" s="98" t="s">
        <v>394</v>
      </c>
    </row>
    <row r="644" spans="3:12" ht="15.75" thickBot="1" x14ac:dyDescent="0.3">
      <c r="C644" s="172" t="s">
        <v>59</v>
      </c>
      <c r="D644" s="163"/>
      <c r="E644" s="154">
        <v>0</v>
      </c>
      <c r="F644" s="117">
        <f>IF(E642&lt;6,"",((E642-6)/12)*(G642/E642))</f>
        <v>0</v>
      </c>
      <c r="G644" s="97">
        <f>F644</f>
        <v>0</v>
      </c>
      <c r="H644" s="164"/>
      <c r="I644" s="101" t="s">
        <v>518</v>
      </c>
      <c r="J644" s="101" t="str">
        <f>VLOOKUP(I644,Presupuesto!$B$11:$C$565,2,0)</f>
        <v>DECIMOCUARTO MES</v>
      </c>
      <c r="K644" s="98" t="str">
        <f t="shared" si="20"/>
        <v>Posgrado</v>
      </c>
      <c r="L644" s="98" t="s">
        <v>394</v>
      </c>
    </row>
    <row r="645" spans="3:12" ht="15.75" thickBot="1" x14ac:dyDescent="0.3">
      <c r="C645" s="137" t="s">
        <v>489</v>
      </c>
      <c r="D645" s="199"/>
      <c r="E645" s="152">
        <v>12</v>
      </c>
      <c r="F645" s="301">
        <f>HLOOKUP($C645,$BZ$2:$CM$3,2,0)</f>
        <v>13896.4</v>
      </c>
      <c r="G645" s="113">
        <f>D645*E645*F645</f>
        <v>0</v>
      </c>
      <c r="H645" s="166"/>
      <c r="I645" s="114" t="s">
        <v>495</v>
      </c>
      <c r="J645" s="114" t="str">
        <f>VLOOKUP(I645,Presupuesto!$B$11:$C$565,2,0)</f>
        <v>SUELDOS Y SALARIOS PERMANENTES</v>
      </c>
      <c r="K645" s="98" t="str">
        <f t="shared" si="20"/>
        <v>Posgrado</v>
      </c>
      <c r="L645" s="98" t="s">
        <v>394</v>
      </c>
    </row>
    <row r="646" spans="3:12" x14ac:dyDescent="0.25">
      <c r="C646" s="171" t="s">
        <v>58</v>
      </c>
      <c r="D646" s="163"/>
      <c r="E646" s="154">
        <v>0</v>
      </c>
      <c r="F646" s="100">
        <f>IF(E645=0,"",(G645/E645)/12*E645)</f>
        <v>0</v>
      </c>
      <c r="G646" s="97">
        <f>F646</f>
        <v>0</v>
      </c>
      <c r="H646" s="164"/>
      <c r="I646" s="116" t="s">
        <v>515</v>
      </c>
      <c r="J646" s="116" t="str">
        <f>VLOOKUP(I646,Presupuesto!$B$11:$C$565,2,0)</f>
        <v>AGUINALDO Y DECIMO CUARTO MES</v>
      </c>
      <c r="K646" s="98" t="str">
        <f t="shared" si="20"/>
        <v>Posgrado</v>
      </c>
      <c r="L646" s="98" t="s">
        <v>394</v>
      </c>
    </row>
    <row r="647" spans="3:12" ht="15.75" thickBot="1" x14ac:dyDescent="0.3">
      <c r="C647" s="172" t="s">
        <v>59</v>
      </c>
      <c r="D647" s="163"/>
      <c r="E647" s="154">
        <v>0</v>
      </c>
      <c r="F647" s="117">
        <f>IF(E645&lt;6,"",((E645-6)/12)*(G645/E645))</f>
        <v>0</v>
      </c>
      <c r="G647" s="97">
        <f>F647</f>
        <v>0</v>
      </c>
      <c r="H647" s="164"/>
      <c r="I647" s="101" t="s">
        <v>518</v>
      </c>
      <c r="J647" s="101" t="str">
        <f>VLOOKUP(I647,Presupuesto!$B$11:$C$565,2,0)</f>
        <v>DECIMOCUARTO MES</v>
      </c>
      <c r="K647" s="98" t="str">
        <f t="shared" si="20"/>
        <v>Posgrado</v>
      </c>
      <c r="L647" s="98" t="s">
        <v>394</v>
      </c>
    </row>
    <row r="648" spans="3:12" ht="15.75" thickBot="1" x14ac:dyDescent="0.3">
      <c r="C648" s="137" t="s">
        <v>490</v>
      </c>
      <c r="D648" s="199"/>
      <c r="E648" s="152">
        <v>12</v>
      </c>
      <c r="F648" s="301">
        <f>HLOOKUP($C648,$BZ$2:$CM$3,2,0)</f>
        <v>15004.09</v>
      </c>
      <c r="G648" s="113">
        <f>D648*E648*F648</f>
        <v>0</v>
      </c>
      <c r="H648" s="166"/>
      <c r="I648" s="114" t="s">
        <v>495</v>
      </c>
      <c r="J648" s="114" t="str">
        <f>VLOOKUP(I648,Presupuesto!$B$11:$C$565,2,0)</f>
        <v>SUELDOS Y SALARIOS PERMANENTES</v>
      </c>
      <c r="K648" s="98" t="str">
        <f t="shared" si="20"/>
        <v>Posgrado</v>
      </c>
      <c r="L648" s="98" t="s">
        <v>394</v>
      </c>
    </row>
    <row r="649" spans="3:12" x14ac:dyDescent="0.25">
      <c r="C649" s="171" t="s">
        <v>58</v>
      </c>
      <c r="D649" s="163"/>
      <c r="E649" s="154">
        <v>0</v>
      </c>
      <c r="F649" s="100">
        <f>IF(E648=0,"",(G648/E648)/12*E648)</f>
        <v>0</v>
      </c>
      <c r="G649" s="97">
        <f>F649</f>
        <v>0</v>
      </c>
      <c r="H649" s="164"/>
      <c r="I649" s="116" t="s">
        <v>515</v>
      </c>
      <c r="J649" s="116" t="str">
        <f>VLOOKUP(I649,Presupuesto!$B$11:$C$565,2,0)</f>
        <v>AGUINALDO Y DECIMO CUARTO MES</v>
      </c>
      <c r="K649" s="98" t="str">
        <f t="shared" si="20"/>
        <v>Posgrado</v>
      </c>
      <c r="L649" s="98" t="s">
        <v>394</v>
      </c>
    </row>
    <row r="650" spans="3:12" ht="15.75" thickBot="1" x14ac:dyDescent="0.3">
      <c r="C650" s="172" t="s">
        <v>59</v>
      </c>
      <c r="D650" s="163"/>
      <c r="E650" s="154">
        <v>0</v>
      </c>
      <c r="F650" s="117">
        <f>IF(E648&lt;6,"",((E648-6)/12)*(G648/E648))</f>
        <v>0</v>
      </c>
      <c r="G650" s="97">
        <f>F650</f>
        <v>0</v>
      </c>
      <c r="H650" s="164"/>
      <c r="I650" s="101" t="s">
        <v>518</v>
      </c>
      <c r="J650" s="101" t="str">
        <f>VLOOKUP(I650,Presupuesto!$B$11:$C$565,2,0)</f>
        <v>DECIMOCUARTO MES</v>
      </c>
      <c r="K650" s="98" t="str">
        <f t="shared" si="20"/>
        <v>Posgrado</v>
      </c>
      <c r="L650" s="98" t="s">
        <v>394</v>
      </c>
    </row>
    <row r="651" spans="3:12" ht="15.75" thickBot="1" x14ac:dyDescent="0.3">
      <c r="C651" s="137" t="s">
        <v>491</v>
      </c>
      <c r="D651" s="199"/>
      <c r="E651" s="152">
        <v>12</v>
      </c>
      <c r="F651" s="301">
        <f>HLOOKUP($C651,$BZ$2:$CM$3,2,0)</f>
        <v>13238.9</v>
      </c>
      <c r="G651" s="113">
        <f>D651*E651*F651</f>
        <v>0</v>
      </c>
      <c r="H651" s="166"/>
      <c r="I651" s="114" t="s">
        <v>495</v>
      </c>
      <c r="J651" s="114" t="str">
        <f>VLOOKUP(I651,Presupuesto!$B$11:$C$565,2,0)</f>
        <v>SUELDOS Y SALARIOS PERMANENTES</v>
      </c>
      <c r="K651" s="98" t="str">
        <f t="shared" si="20"/>
        <v>Posgrado</v>
      </c>
      <c r="L651" s="98" t="s">
        <v>394</v>
      </c>
    </row>
    <row r="652" spans="3:12" x14ac:dyDescent="0.25">
      <c r="C652" s="171" t="s">
        <v>58</v>
      </c>
      <c r="D652" s="163"/>
      <c r="E652" s="154">
        <v>0</v>
      </c>
      <c r="F652" s="100">
        <f>IF(E651=0,"",(G651/E651)/12*E651)</f>
        <v>0</v>
      </c>
      <c r="G652" s="97">
        <f>F652</f>
        <v>0</v>
      </c>
      <c r="H652" s="164"/>
      <c r="I652" s="116" t="s">
        <v>515</v>
      </c>
      <c r="J652" s="116" t="str">
        <f>VLOOKUP(I652,Presupuesto!$B$11:$C$565,2,0)</f>
        <v>AGUINALDO Y DECIMO CUARTO MES</v>
      </c>
      <c r="K652" s="98" t="str">
        <f t="shared" si="20"/>
        <v>Posgrado</v>
      </c>
      <c r="L652" s="98" t="s">
        <v>394</v>
      </c>
    </row>
    <row r="653" spans="3:12" ht="15.75" thickBot="1" x14ac:dyDescent="0.3">
      <c r="C653" s="172" t="s">
        <v>59</v>
      </c>
      <c r="D653" s="163"/>
      <c r="E653" s="154">
        <v>0</v>
      </c>
      <c r="F653" s="117">
        <f>IF(E651&lt;6,"",((E651-6)/12)*(G651/E651))</f>
        <v>0</v>
      </c>
      <c r="G653" s="97">
        <f>F653</f>
        <v>0</v>
      </c>
      <c r="H653" s="164"/>
      <c r="I653" s="101" t="s">
        <v>518</v>
      </c>
      <c r="J653" s="101" t="str">
        <f>VLOOKUP(I653,Presupuesto!$B$11:$C$565,2,0)</f>
        <v>DECIMOCUARTO MES</v>
      </c>
      <c r="K653" s="98" t="str">
        <f t="shared" si="20"/>
        <v>Posgrado</v>
      </c>
      <c r="L653" s="98" t="s">
        <v>394</v>
      </c>
    </row>
    <row r="654" spans="3:12" ht="15.75" thickBot="1" x14ac:dyDescent="0.3">
      <c r="C654" s="137" t="s">
        <v>492</v>
      </c>
      <c r="D654" s="199"/>
      <c r="E654" s="152">
        <v>12</v>
      </c>
      <c r="F654" s="301">
        <f>HLOOKUP($C654,$BZ$2:$CM$3,2,0)</f>
        <v>12356.31</v>
      </c>
      <c r="G654" s="113">
        <f>D654*E654*F654</f>
        <v>0</v>
      </c>
      <c r="H654" s="166"/>
      <c r="I654" s="114" t="s">
        <v>495</v>
      </c>
      <c r="J654" s="114" t="str">
        <f>VLOOKUP(I654,Presupuesto!$B$11:$C$565,2,0)</f>
        <v>SUELDOS Y SALARIOS PERMANENTES</v>
      </c>
      <c r="K654" s="98" t="str">
        <f t="shared" ref="K654:K671" si="21">$K$621</f>
        <v>Posgrado</v>
      </c>
      <c r="L654" s="98" t="s">
        <v>394</v>
      </c>
    </row>
    <row r="655" spans="3:12" x14ac:dyDescent="0.25">
      <c r="C655" s="171" t="s">
        <v>58</v>
      </c>
      <c r="D655" s="163"/>
      <c r="E655" s="154">
        <v>0</v>
      </c>
      <c r="F655" s="100">
        <f>IF(E654=0,"",(G654/E654)/12*E654)</f>
        <v>0</v>
      </c>
      <c r="G655" s="97">
        <f>F655</f>
        <v>0</v>
      </c>
      <c r="H655" s="164"/>
      <c r="I655" s="116" t="s">
        <v>515</v>
      </c>
      <c r="J655" s="116" t="str">
        <f>VLOOKUP(I655,Presupuesto!$B$11:$C$565,2,0)</f>
        <v>AGUINALDO Y DECIMO CUARTO MES</v>
      </c>
      <c r="K655" s="98" t="str">
        <f t="shared" si="21"/>
        <v>Posgrado</v>
      </c>
      <c r="L655" s="98" t="s">
        <v>394</v>
      </c>
    </row>
    <row r="656" spans="3:12" ht="15.75" thickBot="1" x14ac:dyDescent="0.3">
      <c r="C656" s="172" t="s">
        <v>59</v>
      </c>
      <c r="D656" s="163"/>
      <c r="E656" s="154">
        <v>0</v>
      </c>
      <c r="F656" s="117">
        <f>IF(E654&lt;6,"",((E654-6)/12)*(G654/E654))</f>
        <v>0</v>
      </c>
      <c r="G656" s="97">
        <f>F656</f>
        <v>0</v>
      </c>
      <c r="H656" s="164"/>
      <c r="I656" s="101" t="s">
        <v>518</v>
      </c>
      <c r="J656" s="101" t="str">
        <f>VLOOKUP(I656,Presupuesto!$B$11:$C$565,2,0)</f>
        <v>DECIMOCUARTO MES</v>
      </c>
      <c r="K656" s="98" t="str">
        <f t="shared" si="21"/>
        <v>Posgrado</v>
      </c>
      <c r="L656" s="98" t="s">
        <v>394</v>
      </c>
    </row>
    <row r="657" spans="3:12" ht="15.75" thickBot="1" x14ac:dyDescent="0.3">
      <c r="C657" s="137" t="s">
        <v>493</v>
      </c>
      <c r="D657" s="199"/>
      <c r="E657" s="152">
        <v>12</v>
      </c>
      <c r="F657" s="301">
        <f>HLOOKUP($C657,$BZ$2:$CM$3,2,0)</f>
        <v>463.22</v>
      </c>
      <c r="G657" s="113">
        <f>D657*E657*F657</f>
        <v>0</v>
      </c>
      <c r="H657" s="166"/>
      <c r="I657" s="114" t="s">
        <v>495</v>
      </c>
      <c r="J657" s="114" t="str">
        <f>VLOOKUP(I657,Presupuesto!$B$11:$C$565,2,0)</f>
        <v>SUELDOS Y SALARIOS PERMANENTES</v>
      </c>
      <c r="K657" s="98" t="str">
        <f t="shared" si="21"/>
        <v>Posgrado</v>
      </c>
      <c r="L657" s="98" t="s">
        <v>394</v>
      </c>
    </row>
    <row r="658" spans="3:12" x14ac:dyDescent="0.25">
      <c r="C658" s="171" t="s">
        <v>58</v>
      </c>
      <c r="D658" s="163"/>
      <c r="E658" s="154">
        <v>0</v>
      </c>
      <c r="F658" s="100">
        <f>IF(E657=0,"",(G657/E657)/12*E657)</f>
        <v>0</v>
      </c>
      <c r="G658" s="97">
        <f>F658</f>
        <v>0</v>
      </c>
      <c r="H658" s="164"/>
      <c r="I658" s="116" t="s">
        <v>515</v>
      </c>
      <c r="J658" s="116" t="str">
        <f>VLOOKUP(I658,Presupuesto!$B$11:$C$565,2,0)</f>
        <v>AGUINALDO Y DECIMO CUARTO MES</v>
      </c>
      <c r="K658" s="98" t="str">
        <f t="shared" si="21"/>
        <v>Posgrado</v>
      </c>
      <c r="L658" s="98" t="s">
        <v>394</v>
      </c>
    </row>
    <row r="659" spans="3:12" ht="15.75" thickBot="1" x14ac:dyDescent="0.3">
      <c r="C659" s="172" t="s">
        <v>59</v>
      </c>
      <c r="D659" s="163"/>
      <c r="E659" s="154">
        <v>0</v>
      </c>
      <c r="F659" s="117">
        <f>IF(E657&lt;6,"",((E657-6)/12)*(G657/E657))</f>
        <v>0</v>
      </c>
      <c r="G659" s="97">
        <f>F659</f>
        <v>0</v>
      </c>
      <c r="H659" s="164"/>
      <c r="I659" s="101" t="s">
        <v>518</v>
      </c>
      <c r="J659" s="101" t="str">
        <f>VLOOKUP(I659,Presupuesto!$B$11:$C$565,2,0)</f>
        <v>DECIMOCUARTO MES</v>
      </c>
      <c r="K659" s="98" t="str">
        <f t="shared" si="21"/>
        <v>Posgrado</v>
      </c>
      <c r="L659" s="98" t="s">
        <v>394</v>
      </c>
    </row>
    <row r="660" spans="3:12" ht="15.75" thickBot="1" x14ac:dyDescent="0.3">
      <c r="C660" s="137" t="s">
        <v>494</v>
      </c>
      <c r="D660" s="199"/>
      <c r="E660" s="152">
        <v>12</v>
      </c>
      <c r="F660" s="301">
        <f>HLOOKUP($C660,$BZ$2:$CM$3,2,0)</f>
        <v>2007.3</v>
      </c>
      <c r="G660" s="113">
        <f>D660*E660*F660</f>
        <v>0</v>
      </c>
      <c r="H660" s="166"/>
      <c r="I660" s="114" t="s">
        <v>495</v>
      </c>
      <c r="J660" s="114" t="str">
        <f>VLOOKUP(I660,Presupuesto!$B$11:$C$565,2,0)</f>
        <v>SUELDOS Y SALARIOS PERMANENTES</v>
      </c>
      <c r="K660" s="98" t="str">
        <f t="shared" si="21"/>
        <v>Posgrado</v>
      </c>
      <c r="L660" s="98" t="s">
        <v>394</v>
      </c>
    </row>
    <row r="661" spans="3:12" x14ac:dyDescent="0.25">
      <c r="C661" s="171" t="s">
        <v>58</v>
      </c>
      <c r="D661" s="163"/>
      <c r="E661" s="154">
        <v>0</v>
      </c>
      <c r="F661" s="100">
        <f>IF(E660=0,"",(G660/E660)/12*E660)</f>
        <v>0</v>
      </c>
      <c r="G661" s="97">
        <f>F661</f>
        <v>0</v>
      </c>
      <c r="H661" s="164"/>
      <c r="I661" s="116" t="s">
        <v>515</v>
      </c>
      <c r="J661" s="116" t="str">
        <f>VLOOKUP(I661,Presupuesto!$B$11:$C$565,2,0)</f>
        <v>AGUINALDO Y DECIMO CUARTO MES</v>
      </c>
      <c r="K661" s="98" t="str">
        <f t="shared" si="21"/>
        <v>Posgrado</v>
      </c>
      <c r="L661" s="98" t="s">
        <v>394</v>
      </c>
    </row>
    <row r="662" spans="3:12" ht="15.75" thickBot="1" x14ac:dyDescent="0.3">
      <c r="C662" s="172" t="s">
        <v>59</v>
      </c>
      <c r="D662" s="163"/>
      <c r="E662" s="154">
        <v>0</v>
      </c>
      <c r="F662" s="117">
        <f>IF(E660&lt;6,"",((E660-6)/12)*(G660/E660))</f>
        <v>0</v>
      </c>
      <c r="G662" s="97">
        <f>F662</f>
        <v>0</v>
      </c>
      <c r="H662" s="164"/>
      <c r="I662" s="101" t="s">
        <v>518</v>
      </c>
      <c r="J662" s="101" t="str">
        <f>VLOOKUP(I662,Presupuesto!$B$11:$C$565,2,0)</f>
        <v>DECIMOCUARTO MES</v>
      </c>
      <c r="K662" s="98" t="str">
        <f t="shared" si="21"/>
        <v>Posgrado</v>
      </c>
      <c r="L662" s="98" t="s">
        <v>394</v>
      </c>
    </row>
    <row r="663" spans="3:12" ht="15.75" thickBot="1" x14ac:dyDescent="0.3">
      <c r="C663" s="140" t="s">
        <v>83</v>
      </c>
      <c r="D663" s="199"/>
      <c r="E663" s="152">
        <v>12</v>
      </c>
      <c r="F663" s="139">
        <v>30000</v>
      </c>
      <c r="G663" s="113">
        <f>D663*E663*F663</f>
        <v>0</v>
      </c>
      <c r="H663" s="166"/>
      <c r="I663" s="114" t="s">
        <v>563</v>
      </c>
      <c r="J663" s="114" t="str">
        <f>VLOOKUP(I663,Presupuesto!$B$11:$C$565,2,0)</f>
        <v>CONTRATOS ESPECIALES</v>
      </c>
      <c r="K663" s="98" t="str">
        <f t="shared" si="21"/>
        <v>Posgrado</v>
      </c>
      <c r="L663" s="98" t="s">
        <v>394</v>
      </c>
    </row>
    <row r="664" spans="3:12" x14ac:dyDescent="0.25">
      <c r="C664" s="171" t="s">
        <v>58</v>
      </c>
      <c r="D664" s="163"/>
      <c r="E664" s="154">
        <v>0</v>
      </c>
      <c r="F664" s="117">
        <f>IF(E663=0,"",(G663/E663)/12*E663)</f>
        <v>0</v>
      </c>
      <c r="G664" s="97">
        <f>F664</f>
        <v>0</v>
      </c>
      <c r="H664" s="164"/>
      <c r="I664" s="101" t="s">
        <v>563</v>
      </c>
      <c r="J664" s="101" t="str">
        <f>VLOOKUP(I664,Presupuesto!$B$11:$C$565,2,0)</f>
        <v>CONTRATOS ESPECIALES</v>
      </c>
      <c r="K664" s="98" t="str">
        <f t="shared" si="21"/>
        <v>Posgrado</v>
      </c>
      <c r="L664" s="98" t="s">
        <v>393</v>
      </c>
    </row>
    <row r="665" spans="3:12" ht="15.75" thickBot="1" x14ac:dyDescent="0.3">
      <c r="C665" s="172" t="s">
        <v>59</v>
      </c>
      <c r="D665" s="163"/>
      <c r="E665" s="154">
        <v>0</v>
      </c>
      <c r="F665" s="100">
        <f>IF(E663&lt;6,"",((E663-6)/12)*(G663/E663))</f>
        <v>0</v>
      </c>
      <c r="G665" s="97">
        <f>F665</f>
        <v>0</v>
      </c>
      <c r="H665" s="164"/>
      <c r="I665" s="101" t="s">
        <v>563</v>
      </c>
      <c r="J665" s="101" t="str">
        <f>VLOOKUP(I665,Presupuesto!$B$11:$C$565,2,0)</f>
        <v>CONTRATOS ESPECIALES</v>
      </c>
      <c r="K665" s="98" t="str">
        <f t="shared" si="21"/>
        <v>Posgrado</v>
      </c>
      <c r="L665" s="98" t="s">
        <v>398</v>
      </c>
    </row>
    <row r="666" spans="3:12" ht="15.75" thickBot="1" x14ac:dyDescent="0.3">
      <c r="C666" s="140" t="s">
        <v>60</v>
      </c>
      <c r="D666" s="199"/>
      <c r="E666" s="152">
        <v>12</v>
      </c>
      <c r="F666" s="118">
        <v>30000</v>
      </c>
      <c r="G666" s="113">
        <f>D666*E666*F666</f>
        <v>0</v>
      </c>
      <c r="H666" s="166"/>
      <c r="I666" s="114" t="s">
        <v>704</v>
      </c>
      <c r="J666" s="114" t="str">
        <f>VLOOKUP(I666,Presupuesto!$B$11:$C$565,2,0)</f>
        <v>OTROS SERVICIOS TECNICOS Y PROFESIONALES</v>
      </c>
      <c r="K666" s="98" t="str">
        <f t="shared" si="21"/>
        <v>Posgrado</v>
      </c>
      <c r="L666" s="98" t="s">
        <v>393</v>
      </c>
    </row>
    <row r="667" spans="3:12" x14ac:dyDescent="0.25">
      <c r="C667" s="171" t="s">
        <v>58</v>
      </c>
      <c r="D667" s="163"/>
      <c r="E667" s="154">
        <v>0</v>
      </c>
      <c r="F667" s="100">
        <v>0</v>
      </c>
      <c r="G667" s="97">
        <f>F667</f>
        <v>0</v>
      </c>
      <c r="H667" s="164"/>
      <c r="I667" s="101" t="s">
        <v>704</v>
      </c>
      <c r="J667" s="101" t="str">
        <f>VLOOKUP(I667,Presupuesto!$B$11:$C$565,2,0)</f>
        <v>OTROS SERVICIOS TECNICOS Y PROFESIONALES</v>
      </c>
      <c r="K667" s="98" t="str">
        <f t="shared" si="21"/>
        <v>Posgrado</v>
      </c>
      <c r="L667" s="98" t="s">
        <v>393</v>
      </c>
    </row>
    <row r="668" spans="3:12" ht="15.75" thickBot="1" x14ac:dyDescent="0.3">
      <c r="C668" s="172" t="s">
        <v>59</v>
      </c>
      <c r="D668" s="163"/>
      <c r="E668" s="154">
        <v>0</v>
      </c>
      <c r="F668" s="100">
        <v>0</v>
      </c>
      <c r="G668" s="97">
        <f>F668</f>
        <v>0</v>
      </c>
      <c r="H668" s="164"/>
      <c r="I668" s="101" t="s">
        <v>704</v>
      </c>
      <c r="J668" s="101" t="str">
        <f>VLOOKUP(I668,Presupuesto!$B$11:$C$565,2,0)</f>
        <v>OTROS SERVICIOS TECNICOS Y PROFESIONALES</v>
      </c>
      <c r="K668" s="98" t="str">
        <f t="shared" si="21"/>
        <v>Posgrado</v>
      </c>
      <c r="L668" s="98" t="s">
        <v>393</v>
      </c>
    </row>
    <row r="669" spans="3:12" ht="15.75" thickBot="1" x14ac:dyDescent="0.3">
      <c r="C669" s="140" t="s">
        <v>61</v>
      </c>
      <c r="D669" s="199"/>
      <c r="E669" s="152">
        <v>12</v>
      </c>
      <c r="F669" s="118">
        <v>30000</v>
      </c>
      <c r="G669" s="113">
        <f>D669*E669*F669</f>
        <v>0</v>
      </c>
      <c r="H669" s="166"/>
      <c r="I669" s="114" t="s">
        <v>495</v>
      </c>
      <c r="J669" s="114" t="str">
        <f>VLOOKUP(I669,Presupuesto!$B$11:$C$565,2,0)</f>
        <v>SUELDOS Y SALARIOS PERMANENTES</v>
      </c>
      <c r="K669" s="98" t="str">
        <f t="shared" si="21"/>
        <v>Posgrado</v>
      </c>
      <c r="L669" s="98" t="s">
        <v>393</v>
      </c>
    </row>
    <row r="670" spans="3:12" x14ac:dyDescent="0.25">
      <c r="C670" s="171" t="s">
        <v>58</v>
      </c>
      <c r="D670" s="169"/>
      <c r="E670" s="131">
        <v>0</v>
      </c>
      <c r="F670" s="119">
        <f>IF(E669=0,"",(G669/E669)/12*E669)</f>
        <v>0</v>
      </c>
      <c r="G670" s="120">
        <f>F670</f>
        <v>0</v>
      </c>
      <c r="H670" s="164"/>
      <c r="I670" s="101" t="s">
        <v>515</v>
      </c>
      <c r="J670" s="101" t="str">
        <f>VLOOKUP(I670,Presupuesto!$B$11:$C$565,2,0)</f>
        <v>AGUINALDO Y DECIMO CUARTO MES</v>
      </c>
      <c r="K670" s="98" t="str">
        <f t="shared" si="21"/>
        <v>Posgrado</v>
      </c>
      <c r="L670" s="98" t="s">
        <v>393</v>
      </c>
    </row>
    <row r="671" spans="3:12" ht="15.75" thickBot="1" x14ac:dyDescent="0.3">
      <c r="C671" s="173" t="s">
        <v>59</v>
      </c>
      <c r="D671" s="162"/>
      <c r="E671" s="132">
        <v>0</v>
      </c>
      <c r="F671" s="105">
        <f>IF(E669&lt;6,"",((E669-6)/12)*(G669/E669))</f>
        <v>0</v>
      </c>
      <c r="G671" s="105">
        <f>F671</f>
        <v>0</v>
      </c>
      <c r="H671" s="162"/>
      <c r="I671" s="106" t="s">
        <v>518</v>
      </c>
      <c r="J671" s="124" t="str">
        <f>VLOOKUP(I671,Presupuesto!$B$11:$C$565,2,0)</f>
        <v>DECIMOCUARTO MES</v>
      </c>
      <c r="K671" s="106" t="str">
        <f t="shared" si="21"/>
        <v>Posgrado</v>
      </c>
      <c r="L671" s="124" t="s">
        <v>393</v>
      </c>
    </row>
    <row r="673" spans="3:12" ht="15.75" thickBot="1" x14ac:dyDescent="0.3"/>
    <row r="674" spans="3:12" ht="15.75" thickBot="1" x14ac:dyDescent="0.3">
      <c r="C674" s="69" t="s">
        <v>43</v>
      </c>
      <c r="D674" s="30">
        <f>SUM(G681:G731)</f>
        <v>0</v>
      </c>
      <c r="E674" s="93"/>
      <c r="F674" s="93"/>
      <c r="G674" s="93"/>
      <c r="H674" s="76"/>
      <c r="I674" s="76"/>
      <c r="J674" s="76"/>
    </row>
    <row r="675" spans="3:12" x14ac:dyDescent="0.25">
      <c r="D675" s="31"/>
      <c r="E675" s="93"/>
      <c r="F675" s="93"/>
      <c r="G675" s="93"/>
      <c r="H675" s="76"/>
      <c r="I675" s="76"/>
      <c r="J675" s="76"/>
    </row>
    <row r="676" spans="3:12" x14ac:dyDescent="0.25">
      <c r="D676" s="31"/>
      <c r="E676" s="93"/>
      <c r="F676" s="93"/>
      <c r="G676" s="93"/>
      <c r="H676" s="76"/>
      <c r="I676" s="76"/>
      <c r="J676" s="76"/>
    </row>
    <row r="677" spans="3:12" ht="15.75" x14ac:dyDescent="0.25">
      <c r="C677" s="202" t="s">
        <v>391</v>
      </c>
      <c r="D677" s="365"/>
      <c r="E677" s="93"/>
      <c r="F677" s="93"/>
      <c r="G677" s="93"/>
      <c r="H677" s="76"/>
      <c r="I677" s="76"/>
      <c r="J677" s="76"/>
      <c r="K677" s="153"/>
    </row>
    <row r="678" spans="3:12" ht="18.75" x14ac:dyDescent="0.25">
      <c r="C678" s="210" t="e">
        <f>IFERROR(VLOOKUP(D677,'1. Desarrollo e Innov. Curricu.'!$F:$G,2,FALSE),IFERROR(VLOOKUP(D677,'2. Investigación Científica'!$F:$G,2,FALSE),IFERROR(VLOOKUP(D677,'3. Vinculación Univ. Sociedad'!$F:$G,2,FALSE),IFERROR(VLOOKUP(D677,'4. Docencia y Profesorado Univ.'!$F:$G,2,FALSE),IFERROR(VLOOKUP(D677,'5. Estudiantes y Graduados'!$F:$G,2,FALSE),IFERROR(VLOOKUP(D677,'11. Gestion Administrativa'!$F:$G,2,FALSE),IFERROR(VLOOKUP(D677,'13. Gestión Académica'!$F:$G,2,FALSE),IFERROR(VLOOKUP(D677,'9. Asegura. de la Calid. y M'!$F:$G,2,FALSE),IFERROR(VLOOKUP(D677,'6. Gestión del Conocimiento'!$F:$G,2,FALSE),IFERROR(VLOOKUP(D677,'15. Gobernabilidad y Proceso...'!$F:$G,2,FALSE),IFERROR(VLOOKUP(D677,'12. Gestión del Talento Humano'!$F:$G,2,FALSE),IFERROR(VLOOKUP(D677,'14. Internacional... de la E.S.'!$F:$G,2,FALSE),IFERROR(VLOOKUP(D677,'10. Posgrado'!$F:$G,2,FALSE),IFERROR(VLOOKUP(D677,'17. Gestión TIC'!$F:$G,2,FALSE),IFERROR(VLOOKUP(D677,'16. Desa. del Sistema Educ.Sup.'!$F:$G,2,FALSE),IFERROR(VLOOKUP(D677,'8. Cultura de Inno. Insti...'!$F:$G,2,FALSE),VLOOKUP(D677,'7. Lo Esencial de la Reforma U.'!$F:$G,2,0)))))))))))))))))</f>
        <v>#N/A</v>
      </c>
      <c r="D678" s="31"/>
      <c r="E678" s="93"/>
      <c r="F678" s="93"/>
      <c r="G678" s="93"/>
      <c r="H678" s="76"/>
      <c r="I678" s="76"/>
      <c r="J678" s="76"/>
      <c r="K678" s="153"/>
    </row>
    <row r="679" spans="3:12" ht="15.75" thickBot="1" x14ac:dyDescent="0.3">
      <c r="C679" s="177"/>
      <c r="D679" s="31"/>
      <c r="E679" s="93"/>
      <c r="F679" s="93"/>
      <c r="G679" s="93"/>
      <c r="H679" s="76"/>
      <c r="I679" s="76"/>
      <c r="J679" s="76"/>
      <c r="K679" s="153"/>
    </row>
    <row r="680" spans="3:12" ht="30.75" thickBot="1" x14ac:dyDescent="0.3">
      <c r="C680" s="134" t="s">
        <v>44</v>
      </c>
      <c r="D680" s="138" t="s">
        <v>55</v>
      </c>
      <c r="E680" s="170" t="s">
        <v>56</v>
      </c>
      <c r="F680" s="138" t="s">
        <v>57</v>
      </c>
      <c r="G680" s="135" t="s">
        <v>27</v>
      </c>
      <c r="H680" s="133" t="s">
        <v>130</v>
      </c>
      <c r="I680" s="136" t="s">
        <v>46</v>
      </c>
      <c r="J680" s="136" t="s">
        <v>131</v>
      </c>
      <c r="K680" s="136" t="s">
        <v>409</v>
      </c>
      <c r="L680" s="136" t="s">
        <v>410</v>
      </c>
    </row>
    <row r="681" spans="3:12" ht="15.75" thickBot="1" x14ac:dyDescent="0.3">
      <c r="C681" s="137" t="s">
        <v>481</v>
      </c>
      <c r="D681" s="199"/>
      <c r="E681" s="152">
        <v>12</v>
      </c>
      <c r="F681" s="301">
        <f>HLOOKUP($C681,$BZ$2:$CM$3,2,0)</f>
        <v>43674.39</v>
      </c>
      <c r="G681" s="113">
        <f>D681*E681*F681</f>
        <v>0</v>
      </c>
      <c r="H681" s="166"/>
      <c r="I681" s="114" t="s">
        <v>495</v>
      </c>
      <c r="J681" s="114" t="str">
        <f>VLOOKUP(I681,Presupuesto!$B$11:$C$565,2,0)</f>
        <v>SUELDOS Y SALARIOS PERMANENTES</v>
      </c>
      <c r="K681" s="218" t="s">
        <v>1453</v>
      </c>
      <c r="L681" s="98" t="s">
        <v>393</v>
      </c>
    </row>
    <row r="682" spans="3:12" x14ac:dyDescent="0.25">
      <c r="C682" s="171" t="s">
        <v>58</v>
      </c>
      <c r="D682" s="163"/>
      <c r="E682" s="154">
        <v>0</v>
      </c>
      <c r="F682" s="100">
        <f>IF(E681=0,"",(G681/E681)/12*E681)</f>
        <v>0</v>
      </c>
      <c r="G682" s="97">
        <f>F682</f>
        <v>0</v>
      </c>
      <c r="H682" s="164"/>
      <c r="I682" s="116" t="s">
        <v>515</v>
      </c>
      <c r="J682" s="116" t="str">
        <f>VLOOKUP(I682,Presupuesto!$B$11:$C$565,2,0)</f>
        <v>AGUINALDO Y DECIMO CUARTO MES</v>
      </c>
      <c r="K682" s="98" t="str">
        <f t="shared" ref="K682:K713" si="22">$K$681</f>
        <v>Posgrado</v>
      </c>
      <c r="L682" s="98" t="s">
        <v>411</v>
      </c>
    </row>
    <row r="683" spans="3:12" ht="15.75" thickBot="1" x14ac:dyDescent="0.3">
      <c r="C683" s="172" t="s">
        <v>59</v>
      </c>
      <c r="D683" s="163"/>
      <c r="E683" s="154">
        <v>0</v>
      </c>
      <c r="F683" s="117">
        <f>IF(E681&lt;6,"",((E681-6)/12)*(G681/E681))</f>
        <v>0</v>
      </c>
      <c r="G683" s="97">
        <f>F683</f>
        <v>0</v>
      </c>
      <c r="H683" s="164"/>
      <c r="I683" s="101" t="s">
        <v>518</v>
      </c>
      <c r="J683" s="101" t="str">
        <f>VLOOKUP(I683,Presupuesto!$B$11:$C$565,2,0)</f>
        <v>DECIMOCUARTO MES</v>
      </c>
      <c r="K683" s="98" t="str">
        <f t="shared" si="22"/>
        <v>Posgrado</v>
      </c>
      <c r="L683" s="98" t="s">
        <v>394</v>
      </c>
    </row>
    <row r="684" spans="3:12" ht="15.75" thickBot="1" x14ac:dyDescent="0.3">
      <c r="C684" s="137" t="s">
        <v>482</v>
      </c>
      <c r="D684" s="199"/>
      <c r="E684" s="152">
        <v>12</v>
      </c>
      <c r="F684" s="301">
        <f>HLOOKUP($C684,$BZ$2:$CM$3,2,0)</f>
        <v>39703.99</v>
      </c>
      <c r="G684" s="113">
        <f>D684*E684*F684</f>
        <v>0</v>
      </c>
      <c r="H684" s="166"/>
      <c r="I684" s="114" t="s">
        <v>495</v>
      </c>
      <c r="J684" s="114" t="str">
        <f>VLOOKUP(I684,Presupuesto!$B$11:$C$565,2,0)</f>
        <v>SUELDOS Y SALARIOS PERMANENTES</v>
      </c>
      <c r="K684" s="98" t="str">
        <f t="shared" si="22"/>
        <v>Posgrado</v>
      </c>
      <c r="L684" s="98" t="s">
        <v>394</v>
      </c>
    </row>
    <row r="685" spans="3:12" x14ac:dyDescent="0.25">
      <c r="C685" s="171" t="s">
        <v>58</v>
      </c>
      <c r="D685" s="163"/>
      <c r="E685" s="154">
        <v>0</v>
      </c>
      <c r="F685" s="100">
        <f>IF(E684=0,"",(G684/E684)/12*E684)</f>
        <v>0</v>
      </c>
      <c r="G685" s="97">
        <f>F685</f>
        <v>0</v>
      </c>
      <c r="H685" s="164"/>
      <c r="I685" s="116" t="s">
        <v>515</v>
      </c>
      <c r="J685" s="116" t="str">
        <f>VLOOKUP(I685,Presupuesto!$B$11:$C$565,2,0)</f>
        <v>AGUINALDO Y DECIMO CUARTO MES</v>
      </c>
      <c r="K685" s="98" t="str">
        <f t="shared" si="22"/>
        <v>Posgrado</v>
      </c>
      <c r="L685" s="98" t="s">
        <v>394</v>
      </c>
    </row>
    <row r="686" spans="3:12" ht="15.75" thickBot="1" x14ac:dyDescent="0.3">
      <c r="C686" s="172" t="s">
        <v>59</v>
      </c>
      <c r="D686" s="163"/>
      <c r="E686" s="154">
        <v>0</v>
      </c>
      <c r="F686" s="117">
        <f>IF(E684&lt;6,"",((E684-6)/12)*(G684/E684))</f>
        <v>0</v>
      </c>
      <c r="G686" s="97">
        <f>F686</f>
        <v>0</v>
      </c>
      <c r="H686" s="164"/>
      <c r="I686" s="101" t="s">
        <v>518</v>
      </c>
      <c r="J686" s="101" t="str">
        <f>VLOOKUP(I686,Presupuesto!$B$11:$C$565,2,0)</f>
        <v>DECIMOCUARTO MES</v>
      </c>
      <c r="K686" s="98" t="str">
        <f t="shared" si="22"/>
        <v>Posgrado</v>
      </c>
      <c r="L686" s="98" t="s">
        <v>394</v>
      </c>
    </row>
    <row r="687" spans="3:12" ht="15.75" thickBot="1" x14ac:dyDescent="0.3">
      <c r="C687" s="137" t="s">
        <v>483</v>
      </c>
      <c r="D687" s="199"/>
      <c r="E687" s="152">
        <v>12</v>
      </c>
      <c r="F687" s="301">
        <f>HLOOKUP($C687,$BZ$2:$CM$3,2,0)</f>
        <v>35733.589999999997</v>
      </c>
      <c r="G687" s="113">
        <f>D687*E687*F687</f>
        <v>0</v>
      </c>
      <c r="H687" s="166"/>
      <c r="I687" s="114" t="s">
        <v>495</v>
      </c>
      <c r="J687" s="114" t="str">
        <f>VLOOKUP(I687,Presupuesto!$B$11:$C$565,2,0)</f>
        <v>SUELDOS Y SALARIOS PERMANENTES</v>
      </c>
      <c r="K687" s="98" t="str">
        <f t="shared" si="22"/>
        <v>Posgrado</v>
      </c>
      <c r="L687" s="98" t="s">
        <v>394</v>
      </c>
    </row>
    <row r="688" spans="3:12" x14ac:dyDescent="0.25">
      <c r="C688" s="171" t="s">
        <v>58</v>
      </c>
      <c r="D688" s="163"/>
      <c r="E688" s="154">
        <v>0</v>
      </c>
      <c r="F688" s="100">
        <f>IF(E687=0,"",(G687/E687)/12*E687)</f>
        <v>0</v>
      </c>
      <c r="G688" s="97">
        <f>F688</f>
        <v>0</v>
      </c>
      <c r="H688" s="164"/>
      <c r="I688" s="116" t="s">
        <v>515</v>
      </c>
      <c r="J688" s="116" t="str">
        <f>VLOOKUP(I688,Presupuesto!$B$11:$C$565,2,0)</f>
        <v>AGUINALDO Y DECIMO CUARTO MES</v>
      </c>
      <c r="K688" s="98" t="str">
        <f t="shared" si="22"/>
        <v>Posgrado</v>
      </c>
      <c r="L688" s="98" t="s">
        <v>394</v>
      </c>
    </row>
    <row r="689" spans="3:12" ht="15.75" thickBot="1" x14ac:dyDescent="0.3">
      <c r="C689" s="172" t="s">
        <v>59</v>
      </c>
      <c r="D689" s="163"/>
      <c r="E689" s="154">
        <v>0</v>
      </c>
      <c r="F689" s="117">
        <f>IF(E687&lt;6,"",((E687-6)/12)*(G687/E687))</f>
        <v>0</v>
      </c>
      <c r="G689" s="97">
        <f>F689</f>
        <v>0</v>
      </c>
      <c r="H689" s="164"/>
      <c r="I689" s="101" t="s">
        <v>518</v>
      </c>
      <c r="J689" s="101" t="str">
        <f>VLOOKUP(I689,Presupuesto!$B$11:$C$565,2,0)</f>
        <v>DECIMOCUARTO MES</v>
      </c>
      <c r="K689" s="98" t="str">
        <f t="shared" si="22"/>
        <v>Posgrado</v>
      </c>
      <c r="L689" s="98" t="s">
        <v>394</v>
      </c>
    </row>
    <row r="690" spans="3:12" ht="15.75" thickBot="1" x14ac:dyDescent="0.3">
      <c r="C690" s="137" t="s">
        <v>484</v>
      </c>
      <c r="D690" s="199"/>
      <c r="E690" s="152">
        <v>12</v>
      </c>
      <c r="F690" s="301">
        <f>HLOOKUP($C690,$BZ$2:$CM$3,2,0)</f>
        <v>31763.19</v>
      </c>
      <c r="G690" s="113">
        <f>D690*E690*F690</f>
        <v>0</v>
      </c>
      <c r="H690" s="166"/>
      <c r="I690" s="114" t="s">
        <v>495</v>
      </c>
      <c r="J690" s="114" t="str">
        <f>VLOOKUP(I690,Presupuesto!$B$11:$C$565,2,0)</f>
        <v>SUELDOS Y SALARIOS PERMANENTES</v>
      </c>
      <c r="K690" s="98" t="str">
        <f t="shared" si="22"/>
        <v>Posgrado</v>
      </c>
      <c r="L690" s="98" t="s">
        <v>394</v>
      </c>
    </row>
    <row r="691" spans="3:12" x14ac:dyDescent="0.25">
      <c r="C691" s="171" t="s">
        <v>58</v>
      </c>
      <c r="D691" s="163"/>
      <c r="E691" s="154">
        <v>0</v>
      </c>
      <c r="F691" s="100">
        <f>IF(E690=0,"",(G690/E690)/12*E690)</f>
        <v>0</v>
      </c>
      <c r="G691" s="97">
        <f>F691</f>
        <v>0</v>
      </c>
      <c r="H691" s="164"/>
      <c r="I691" s="116" t="s">
        <v>515</v>
      </c>
      <c r="J691" s="116" t="str">
        <f>VLOOKUP(I691,Presupuesto!$B$11:$C$565,2,0)</f>
        <v>AGUINALDO Y DECIMO CUARTO MES</v>
      </c>
      <c r="K691" s="98" t="str">
        <f t="shared" si="22"/>
        <v>Posgrado</v>
      </c>
      <c r="L691" s="98" t="s">
        <v>394</v>
      </c>
    </row>
    <row r="692" spans="3:12" ht="15.75" thickBot="1" x14ac:dyDescent="0.3">
      <c r="C692" s="172" t="s">
        <v>59</v>
      </c>
      <c r="D692" s="163"/>
      <c r="E692" s="154">
        <v>0</v>
      </c>
      <c r="F692" s="117">
        <f>IF(E690&lt;6,"",((E690-6)/12)*(G690/E690))</f>
        <v>0</v>
      </c>
      <c r="G692" s="97">
        <f>F692</f>
        <v>0</v>
      </c>
      <c r="H692" s="164"/>
      <c r="I692" s="101" t="s">
        <v>518</v>
      </c>
      <c r="J692" s="101" t="str">
        <f>VLOOKUP(I692,Presupuesto!$B$11:$C$565,2,0)</f>
        <v>DECIMOCUARTO MES</v>
      </c>
      <c r="K692" s="98" t="str">
        <f t="shared" si="22"/>
        <v>Posgrado</v>
      </c>
      <c r="L692" s="98" t="s">
        <v>394</v>
      </c>
    </row>
    <row r="693" spans="3:12" ht="15.75" thickBot="1" x14ac:dyDescent="0.3">
      <c r="C693" s="137" t="s">
        <v>485</v>
      </c>
      <c r="D693" s="199"/>
      <c r="E693" s="152">
        <v>12</v>
      </c>
      <c r="F693" s="301">
        <f>HLOOKUP($C693,$BZ$2:$CM$3,2,0)</f>
        <v>29777.99</v>
      </c>
      <c r="G693" s="113">
        <f>D693*E693*F693</f>
        <v>0</v>
      </c>
      <c r="H693" s="166"/>
      <c r="I693" s="114" t="s">
        <v>495</v>
      </c>
      <c r="J693" s="114" t="str">
        <f>VLOOKUP(I693,Presupuesto!$B$11:$C$565,2,0)</f>
        <v>SUELDOS Y SALARIOS PERMANENTES</v>
      </c>
      <c r="K693" s="98" t="str">
        <f t="shared" si="22"/>
        <v>Posgrado</v>
      </c>
      <c r="L693" s="98" t="s">
        <v>394</v>
      </c>
    </row>
    <row r="694" spans="3:12" x14ac:dyDescent="0.25">
      <c r="C694" s="171" t="s">
        <v>58</v>
      </c>
      <c r="D694" s="163"/>
      <c r="E694" s="154">
        <v>0</v>
      </c>
      <c r="F694" s="100">
        <f>IF(E693=0,"",(G693/E693)/12*E693)</f>
        <v>0</v>
      </c>
      <c r="G694" s="97">
        <f>F694</f>
        <v>0</v>
      </c>
      <c r="H694" s="164"/>
      <c r="I694" s="116" t="s">
        <v>515</v>
      </c>
      <c r="J694" s="116" t="str">
        <f>VLOOKUP(I694,Presupuesto!$B$11:$C$565,2,0)</f>
        <v>AGUINALDO Y DECIMO CUARTO MES</v>
      </c>
      <c r="K694" s="98" t="str">
        <f t="shared" si="22"/>
        <v>Posgrado</v>
      </c>
      <c r="L694" s="98" t="s">
        <v>394</v>
      </c>
    </row>
    <row r="695" spans="3:12" ht="15.75" thickBot="1" x14ac:dyDescent="0.3">
      <c r="C695" s="172" t="s">
        <v>59</v>
      </c>
      <c r="D695" s="163"/>
      <c r="E695" s="154">
        <v>0</v>
      </c>
      <c r="F695" s="117">
        <f>IF(E693&lt;6,"",((E693-6)/12)*(G693/E693))</f>
        <v>0</v>
      </c>
      <c r="G695" s="97">
        <f>F695</f>
        <v>0</v>
      </c>
      <c r="H695" s="164"/>
      <c r="I695" s="101" t="s">
        <v>518</v>
      </c>
      <c r="J695" s="101" t="str">
        <f>VLOOKUP(I695,Presupuesto!$B$11:$C$565,2,0)</f>
        <v>DECIMOCUARTO MES</v>
      </c>
      <c r="K695" s="98" t="str">
        <f t="shared" si="22"/>
        <v>Posgrado</v>
      </c>
      <c r="L695" s="98" t="s">
        <v>394</v>
      </c>
    </row>
    <row r="696" spans="3:12" ht="15.75" thickBot="1" x14ac:dyDescent="0.3">
      <c r="C696" s="137" t="s">
        <v>486</v>
      </c>
      <c r="D696" s="199"/>
      <c r="E696" s="152">
        <v>12</v>
      </c>
      <c r="F696" s="301">
        <f>HLOOKUP($C696,$BZ$2:$CM$3,2,0)</f>
        <v>27792.79</v>
      </c>
      <c r="G696" s="113">
        <f>D696*E696*F696</f>
        <v>0</v>
      </c>
      <c r="H696" s="166"/>
      <c r="I696" s="114" t="s">
        <v>495</v>
      </c>
      <c r="J696" s="114" t="str">
        <f>VLOOKUP(I696,Presupuesto!$B$11:$C$565,2,0)</f>
        <v>SUELDOS Y SALARIOS PERMANENTES</v>
      </c>
      <c r="K696" s="98" t="str">
        <f t="shared" si="22"/>
        <v>Posgrado</v>
      </c>
      <c r="L696" s="98" t="s">
        <v>394</v>
      </c>
    </row>
    <row r="697" spans="3:12" x14ac:dyDescent="0.25">
      <c r="C697" s="171" t="s">
        <v>58</v>
      </c>
      <c r="D697" s="163"/>
      <c r="E697" s="154">
        <v>0</v>
      </c>
      <c r="F697" s="100">
        <f>IF(E696=0,"",(G696/E696)/12*E696)</f>
        <v>0</v>
      </c>
      <c r="G697" s="97">
        <f>F697</f>
        <v>0</v>
      </c>
      <c r="H697" s="164"/>
      <c r="I697" s="116" t="s">
        <v>515</v>
      </c>
      <c r="J697" s="116" t="str">
        <f>VLOOKUP(I697,Presupuesto!$B$11:$C$565,2,0)</f>
        <v>AGUINALDO Y DECIMO CUARTO MES</v>
      </c>
      <c r="K697" s="98" t="str">
        <f t="shared" si="22"/>
        <v>Posgrado</v>
      </c>
      <c r="L697" s="98" t="s">
        <v>394</v>
      </c>
    </row>
    <row r="698" spans="3:12" ht="15.75" thickBot="1" x14ac:dyDescent="0.3">
      <c r="C698" s="172" t="s">
        <v>59</v>
      </c>
      <c r="D698" s="163"/>
      <c r="E698" s="154">
        <v>0</v>
      </c>
      <c r="F698" s="117">
        <f>IF(E696&lt;6,"",((E696-6)/12)*(G696/E696))</f>
        <v>0</v>
      </c>
      <c r="G698" s="97">
        <f>F698</f>
        <v>0</v>
      </c>
      <c r="H698" s="164"/>
      <c r="I698" s="101" t="s">
        <v>518</v>
      </c>
      <c r="J698" s="101" t="str">
        <f>VLOOKUP(I698,Presupuesto!$B$11:$C$565,2,0)</f>
        <v>DECIMOCUARTO MES</v>
      </c>
      <c r="K698" s="98" t="str">
        <f t="shared" si="22"/>
        <v>Posgrado</v>
      </c>
      <c r="L698" s="98" t="s">
        <v>394</v>
      </c>
    </row>
    <row r="699" spans="3:12" ht="15.75" thickBot="1" x14ac:dyDescent="0.3">
      <c r="C699" s="137" t="s">
        <v>487</v>
      </c>
      <c r="D699" s="199"/>
      <c r="E699" s="152">
        <v>12</v>
      </c>
      <c r="F699" s="301">
        <f>HLOOKUP($C699,$BZ$2:$CM$3,2,0)</f>
        <v>18859.39</v>
      </c>
      <c r="G699" s="113">
        <f>D699*E699*F699</f>
        <v>0</v>
      </c>
      <c r="H699" s="166"/>
      <c r="I699" s="114" t="s">
        <v>495</v>
      </c>
      <c r="J699" s="114" t="str">
        <f>VLOOKUP(I699,Presupuesto!$B$11:$C$565,2,0)</f>
        <v>SUELDOS Y SALARIOS PERMANENTES</v>
      </c>
      <c r="K699" s="98" t="str">
        <f t="shared" si="22"/>
        <v>Posgrado</v>
      </c>
      <c r="L699" s="98" t="s">
        <v>394</v>
      </c>
    </row>
    <row r="700" spans="3:12" x14ac:dyDescent="0.25">
      <c r="C700" s="171" t="s">
        <v>58</v>
      </c>
      <c r="D700" s="163"/>
      <c r="E700" s="154">
        <v>0</v>
      </c>
      <c r="F700" s="100">
        <f>IF(E699=0,"",(G699/E699)/12*E699)</f>
        <v>0</v>
      </c>
      <c r="G700" s="97">
        <f>F700</f>
        <v>0</v>
      </c>
      <c r="H700" s="164"/>
      <c r="I700" s="116" t="s">
        <v>515</v>
      </c>
      <c r="J700" s="116" t="str">
        <f>VLOOKUP(I700,Presupuesto!$B$11:$C$565,2,0)</f>
        <v>AGUINALDO Y DECIMO CUARTO MES</v>
      </c>
      <c r="K700" s="98" t="str">
        <f t="shared" si="22"/>
        <v>Posgrado</v>
      </c>
      <c r="L700" s="98" t="s">
        <v>394</v>
      </c>
    </row>
    <row r="701" spans="3:12" ht="15.75" thickBot="1" x14ac:dyDescent="0.3">
      <c r="C701" s="172" t="s">
        <v>59</v>
      </c>
      <c r="D701" s="163"/>
      <c r="E701" s="154">
        <v>0</v>
      </c>
      <c r="F701" s="117">
        <f>IF(E699&lt;6,"",((E699-6)/12)*(G699/E699))</f>
        <v>0</v>
      </c>
      <c r="G701" s="97">
        <f>F701</f>
        <v>0</v>
      </c>
      <c r="H701" s="164"/>
      <c r="I701" s="101" t="s">
        <v>518</v>
      </c>
      <c r="J701" s="101" t="str">
        <f>VLOOKUP(I701,Presupuesto!$B$11:$C$565,2,0)</f>
        <v>DECIMOCUARTO MES</v>
      </c>
      <c r="K701" s="98" t="str">
        <f t="shared" si="22"/>
        <v>Posgrado</v>
      </c>
      <c r="L701" s="98" t="s">
        <v>394</v>
      </c>
    </row>
    <row r="702" spans="3:12" ht="15.75" thickBot="1" x14ac:dyDescent="0.3">
      <c r="C702" s="137" t="s">
        <v>488</v>
      </c>
      <c r="D702" s="199"/>
      <c r="E702" s="152">
        <v>12</v>
      </c>
      <c r="F702" s="301">
        <f>HLOOKUP($C702,$BZ$2:$CM$3,2,0)</f>
        <v>17866.8</v>
      </c>
      <c r="G702" s="113">
        <f>D702*E702*F702</f>
        <v>0</v>
      </c>
      <c r="H702" s="166"/>
      <c r="I702" s="114" t="s">
        <v>495</v>
      </c>
      <c r="J702" s="114" t="str">
        <f>VLOOKUP(I702,Presupuesto!$B$11:$C$565,2,0)</f>
        <v>SUELDOS Y SALARIOS PERMANENTES</v>
      </c>
      <c r="K702" s="98" t="str">
        <f t="shared" si="22"/>
        <v>Posgrado</v>
      </c>
      <c r="L702" s="98" t="s">
        <v>394</v>
      </c>
    </row>
    <row r="703" spans="3:12" x14ac:dyDescent="0.25">
      <c r="C703" s="171" t="s">
        <v>58</v>
      </c>
      <c r="D703" s="163"/>
      <c r="E703" s="154">
        <v>0</v>
      </c>
      <c r="F703" s="100">
        <f>IF(E702=0,"",(G702/E702)/12*E702)</f>
        <v>0</v>
      </c>
      <c r="G703" s="97">
        <f>F703</f>
        <v>0</v>
      </c>
      <c r="H703" s="164"/>
      <c r="I703" s="116" t="s">
        <v>515</v>
      </c>
      <c r="J703" s="116" t="str">
        <f>VLOOKUP(I703,Presupuesto!$B$11:$C$565,2,0)</f>
        <v>AGUINALDO Y DECIMO CUARTO MES</v>
      </c>
      <c r="K703" s="98" t="str">
        <f t="shared" si="22"/>
        <v>Posgrado</v>
      </c>
      <c r="L703" s="98" t="s">
        <v>394</v>
      </c>
    </row>
    <row r="704" spans="3:12" ht="15.75" thickBot="1" x14ac:dyDescent="0.3">
      <c r="C704" s="172" t="s">
        <v>59</v>
      </c>
      <c r="D704" s="163"/>
      <c r="E704" s="154">
        <v>0</v>
      </c>
      <c r="F704" s="117">
        <f>IF(E702&lt;6,"",((E702-6)/12)*(G702/E702))</f>
        <v>0</v>
      </c>
      <c r="G704" s="97">
        <f>F704</f>
        <v>0</v>
      </c>
      <c r="H704" s="164"/>
      <c r="I704" s="101" t="s">
        <v>518</v>
      </c>
      <c r="J704" s="101" t="str">
        <f>VLOOKUP(I704,Presupuesto!$B$11:$C$565,2,0)</f>
        <v>DECIMOCUARTO MES</v>
      </c>
      <c r="K704" s="98" t="str">
        <f t="shared" si="22"/>
        <v>Posgrado</v>
      </c>
      <c r="L704" s="98" t="s">
        <v>394</v>
      </c>
    </row>
    <row r="705" spans="3:12" ht="15.75" thickBot="1" x14ac:dyDescent="0.3">
      <c r="C705" s="137" t="s">
        <v>489</v>
      </c>
      <c r="D705" s="199"/>
      <c r="E705" s="152">
        <v>12</v>
      </c>
      <c r="F705" s="301">
        <f>HLOOKUP($C705,$BZ$2:$CM$3,2,0)</f>
        <v>13896.4</v>
      </c>
      <c r="G705" s="113">
        <f>D705*E705*F705</f>
        <v>0</v>
      </c>
      <c r="H705" s="166"/>
      <c r="I705" s="114" t="s">
        <v>495</v>
      </c>
      <c r="J705" s="114" t="str">
        <f>VLOOKUP(I705,Presupuesto!$B$11:$C$565,2,0)</f>
        <v>SUELDOS Y SALARIOS PERMANENTES</v>
      </c>
      <c r="K705" s="98" t="str">
        <f t="shared" si="22"/>
        <v>Posgrado</v>
      </c>
      <c r="L705" s="98" t="s">
        <v>394</v>
      </c>
    </row>
    <row r="706" spans="3:12" x14ac:dyDescent="0.25">
      <c r="C706" s="171" t="s">
        <v>58</v>
      </c>
      <c r="D706" s="163"/>
      <c r="E706" s="154">
        <v>0</v>
      </c>
      <c r="F706" s="100">
        <f>IF(E705=0,"",(G705/E705)/12*E705)</f>
        <v>0</v>
      </c>
      <c r="G706" s="97">
        <f>F706</f>
        <v>0</v>
      </c>
      <c r="H706" s="164"/>
      <c r="I706" s="116" t="s">
        <v>515</v>
      </c>
      <c r="J706" s="116" t="str">
        <f>VLOOKUP(I706,Presupuesto!$B$11:$C$565,2,0)</f>
        <v>AGUINALDO Y DECIMO CUARTO MES</v>
      </c>
      <c r="K706" s="98" t="str">
        <f t="shared" si="22"/>
        <v>Posgrado</v>
      </c>
      <c r="L706" s="98" t="s">
        <v>394</v>
      </c>
    </row>
    <row r="707" spans="3:12" ht="15.75" thickBot="1" x14ac:dyDescent="0.3">
      <c r="C707" s="172" t="s">
        <v>59</v>
      </c>
      <c r="D707" s="163"/>
      <c r="E707" s="154">
        <v>0</v>
      </c>
      <c r="F707" s="117">
        <f>IF(E705&lt;6,"",((E705-6)/12)*(G705/E705))</f>
        <v>0</v>
      </c>
      <c r="G707" s="97">
        <f>F707</f>
        <v>0</v>
      </c>
      <c r="H707" s="164"/>
      <c r="I707" s="101" t="s">
        <v>518</v>
      </c>
      <c r="J707" s="101" t="str">
        <f>VLOOKUP(I707,Presupuesto!$B$11:$C$565,2,0)</f>
        <v>DECIMOCUARTO MES</v>
      </c>
      <c r="K707" s="98" t="str">
        <f t="shared" si="22"/>
        <v>Posgrado</v>
      </c>
      <c r="L707" s="98" t="s">
        <v>394</v>
      </c>
    </row>
    <row r="708" spans="3:12" ht="15.75" thickBot="1" x14ac:dyDescent="0.3">
      <c r="C708" s="137" t="s">
        <v>490</v>
      </c>
      <c r="D708" s="199"/>
      <c r="E708" s="152">
        <v>12</v>
      </c>
      <c r="F708" s="301">
        <f>HLOOKUP($C708,$BZ$2:$CM$3,2,0)</f>
        <v>15004.09</v>
      </c>
      <c r="G708" s="113">
        <f>D708*E708*F708</f>
        <v>0</v>
      </c>
      <c r="H708" s="166"/>
      <c r="I708" s="114" t="s">
        <v>495</v>
      </c>
      <c r="J708" s="114" t="str">
        <f>VLOOKUP(I708,Presupuesto!$B$11:$C$565,2,0)</f>
        <v>SUELDOS Y SALARIOS PERMANENTES</v>
      </c>
      <c r="K708" s="98" t="str">
        <f t="shared" si="22"/>
        <v>Posgrado</v>
      </c>
      <c r="L708" s="98" t="s">
        <v>394</v>
      </c>
    </row>
    <row r="709" spans="3:12" x14ac:dyDescent="0.25">
      <c r="C709" s="171" t="s">
        <v>58</v>
      </c>
      <c r="D709" s="163"/>
      <c r="E709" s="154">
        <v>0</v>
      </c>
      <c r="F709" s="100">
        <f>IF(E708=0,"",(G708/E708)/12*E708)</f>
        <v>0</v>
      </c>
      <c r="G709" s="97">
        <f>F709</f>
        <v>0</v>
      </c>
      <c r="H709" s="164"/>
      <c r="I709" s="116" t="s">
        <v>515</v>
      </c>
      <c r="J709" s="116" t="str">
        <f>VLOOKUP(I709,Presupuesto!$B$11:$C$565,2,0)</f>
        <v>AGUINALDO Y DECIMO CUARTO MES</v>
      </c>
      <c r="K709" s="98" t="str">
        <f t="shared" si="22"/>
        <v>Posgrado</v>
      </c>
      <c r="L709" s="98" t="s">
        <v>394</v>
      </c>
    </row>
    <row r="710" spans="3:12" ht="15.75" thickBot="1" x14ac:dyDescent="0.3">
      <c r="C710" s="172" t="s">
        <v>59</v>
      </c>
      <c r="D710" s="163"/>
      <c r="E710" s="154">
        <v>0</v>
      </c>
      <c r="F710" s="117">
        <f>IF(E708&lt;6,"",((E708-6)/12)*(G708/E708))</f>
        <v>0</v>
      </c>
      <c r="G710" s="97">
        <f>F710</f>
        <v>0</v>
      </c>
      <c r="H710" s="164"/>
      <c r="I710" s="101" t="s">
        <v>518</v>
      </c>
      <c r="J710" s="101" t="str">
        <f>VLOOKUP(I710,Presupuesto!$B$11:$C$565,2,0)</f>
        <v>DECIMOCUARTO MES</v>
      </c>
      <c r="K710" s="98" t="str">
        <f t="shared" si="22"/>
        <v>Posgrado</v>
      </c>
      <c r="L710" s="98" t="s">
        <v>394</v>
      </c>
    </row>
    <row r="711" spans="3:12" ht="15.75" thickBot="1" x14ac:dyDescent="0.3">
      <c r="C711" s="137" t="s">
        <v>491</v>
      </c>
      <c r="D711" s="199"/>
      <c r="E711" s="152">
        <v>12</v>
      </c>
      <c r="F711" s="301">
        <f>HLOOKUP($C711,$BZ$2:$CM$3,2,0)</f>
        <v>13238.9</v>
      </c>
      <c r="G711" s="113">
        <f>D711*E711*F711</f>
        <v>0</v>
      </c>
      <c r="H711" s="166"/>
      <c r="I711" s="114" t="s">
        <v>495</v>
      </c>
      <c r="J711" s="114" t="str">
        <f>VLOOKUP(I711,Presupuesto!$B$11:$C$565,2,0)</f>
        <v>SUELDOS Y SALARIOS PERMANENTES</v>
      </c>
      <c r="K711" s="98" t="str">
        <f t="shared" si="22"/>
        <v>Posgrado</v>
      </c>
      <c r="L711" s="98" t="s">
        <v>394</v>
      </c>
    </row>
    <row r="712" spans="3:12" x14ac:dyDescent="0.25">
      <c r="C712" s="171" t="s">
        <v>58</v>
      </c>
      <c r="D712" s="163"/>
      <c r="E712" s="154">
        <v>0</v>
      </c>
      <c r="F712" s="100">
        <f>IF(E711=0,"",(G711/E711)/12*E711)</f>
        <v>0</v>
      </c>
      <c r="G712" s="97">
        <f>F712</f>
        <v>0</v>
      </c>
      <c r="H712" s="164"/>
      <c r="I712" s="116" t="s">
        <v>515</v>
      </c>
      <c r="J712" s="116" t="str">
        <f>VLOOKUP(I712,Presupuesto!$B$11:$C$565,2,0)</f>
        <v>AGUINALDO Y DECIMO CUARTO MES</v>
      </c>
      <c r="K712" s="98" t="str">
        <f t="shared" si="22"/>
        <v>Posgrado</v>
      </c>
      <c r="L712" s="98" t="s">
        <v>394</v>
      </c>
    </row>
    <row r="713" spans="3:12" ht="15.75" thickBot="1" x14ac:dyDescent="0.3">
      <c r="C713" s="172" t="s">
        <v>59</v>
      </c>
      <c r="D713" s="163"/>
      <c r="E713" s="154">
        <v>0</v>
      </c>
      <c r="F713" s="117">
        <f>IF(E711&lt;6,"",((E711-6)/12)*(G711/E711))</f>
        <v>0</v>
      </c>
      <c r="G713" s="97">
        <f>F713</f>
        <v>0</v>
      </c>
      <c r="H713" s="164"/>
      <c r="I713" s="101" t="s">
        <v>518</v>
      </c>
      <c r="J713" s="101" t="str">
        <f>VLOOKUP(I713,Presupuesto!$B$11:$C$565,2,0)</f>
        <v>DECIMOCUARTO MES</v>
      </c>
      <c r="K713" s="98" t="str">
        <f t="shared" si="22"/>
        <v>Posgrado</v>
      </c>
      <c r="L713" s="98" t="s">
        <v>394</v>
      </c>
    </row>
    <row r="714" spans="3:12" ht="15.75" thickBot="1" x14ac:dyDescent="0.3">
      <c r="C714" s="137" t="s">
        <v>492</v>
      </c>
      <c r="D714" s="199"/>
      <c r="E714" s="152">
        <v>12</v>
      </c>
      <c r="F714" s="301">
        <f>HLOOKUP($C714,$BZ$2:$CM$3,2,0)</f>
        <v>12356.31</v>
      </c>
      <c r="G714" s="113">
        <f>D714*E714*F714</f>
        <v>0</v>
      </c>
      <c r="H714" s="166"/>
      <c r="I714" s="114" t="s">
        <v>495</v>
      </c>
      <c r="J714" s="114" t="str">
        <f>VLOOKUP(I714,Presupuesto!$B$11:$C$565,2,0)</f>
        <v>SUELDOS Y SALARIOS PERMANENTES</v>
      </c>
      <c r="K714" s="98" t="str">
        <f t="shared" ref="K714:K731" si="23">$K$681</f>
        <v>Posgrado</v>
      </c>
      <c r="L714" s="98" t="s">
        <v>394</v>
      </c>
    </row>
    <row r="715" spans="3:12" x14ac:dyDescent="0.25">
      <c r="C715" s="171" t="s">
        <v>58</v>
      </c>
      <c r="D715" s="163"/>
      <c r="E715" s="154">
        <v>0</v>
      </c>
      <c r="F715" s="100">
        <f>IF(E714=0,"",(G714/E714)/12*E714)</f>
        <v>0</v>
      </c>
      <c r="G715" s="97">
        <f>F715</f>
        <v>0</v>
      </c>
      <c r="H715" s="164"/>
      <c r="I715" s="116" t="s">
        <v>515</v>
      </c>
      <c r="J715" s="116" t="str">
        <f>VLOOKUP(I715,Presupuesto!$B$11:$C$565,2,0)</f>
        <v>AGUINALDO Y DECIMO CUARTO MES</v>
      </c>
      <c r="K715" s="98" t="str">
        <f t="shared" si="23"/>
        <v>Posgrado</v>
      </c>
      <c r="L715" s="98" t="s">
        <v>394</v>
      </c>
    </row>
    <row r="716" spans="3:12" ht="15.75" thickBot="1" x14ac:dyDescent="0.3">
      <c r="C716" s="172" t="s">
        <v>59</v>
      </c>
      <c r="D716" s="163"/>
      <c r="E716" s="154">
        <v>0</v>
      </c>
      <c r="F716" s="117">
        <f>IF(E714&lt;6,"",((E714-6)/12)*(G714/E714))</f>
        <v>0</v>
      </c>
      <c r="G716" s="97">
        <f>F716</f>
        <v>0</v>
      </c>
      <c r="H716" s="164"/>
      <c r="I716" s="101" t="s">
        <v>518</v>
      </c>
      <c r="J716" s="101" t="str">
        <f>VLOOKUP(I716,Presupuesto!$B$11:$C$565,2,0)</f>
        <v>DECIMOCUARTO MES</v>
      </c>
      <c r="K716" s="98" t="str">
        <f t="shared" si="23"/>
        <v>Posgrado</v>
      </c>
      <c r="L716" s="98" t="s">
        <v>394</v>
      </c>
    </row>
    <row r="717" spans="3:12" ht="15.75" thickBot="1" x14ac:dyDescent="0.3">
      <c r="C717" s="137" t="s">
        <v>493</v>
      </c>
      <c r="D717" s="199"/>
      <c r="E717" s="152">
        <v>12</v>
      </c>
      <c r="F717" s="301">
        <f>HLOOKUP($C717,$BZ$2:$CM$3,2,0)</f>
        <v>463.22</v>
      </c>
      <c r="G717" s="113">
        <f>D717*E717*F717</f>
        <v>0</v>
      </c>
      <c r="H717" s="166"/>
      <c r="I717" s="114" t="s">
        <v>495</v>
      </c>
      <c r="J717" s="114" t="str">
        <f>VLOOKUP(I717,Presupuesto!$B$11:$C$565,2,0)</f>
        <v>SUELDOS Y SALARIOS PERMANENTES</v>
      </c>
      <c r="K717" s="98" t="str">
        <f t="shared" si="23"/>
        <v>Posgrado</v>
      </c>
      <c r="L717" s="98" t="s">
        <v>394</v>
      </c>
    </row>
    <row r="718" spans="3:12" x14ac:dyDescent="0.25">
      <c r="C718" s="171" t="s">
        <v>58</v>
      </c>
      <c r="D718" s="163"/>
      <c r="E718" s="154">
        <v>0</v>
      </c>
      <c r="F718" s="100">
        <f>IF(E717=0,"",(G717/E717)/12*E717)</f>
        <v>0</v>
      </c>
      <c r="G718" s="97">
        <f>F718</f>
        <v>0</v>
      </c>
      <c r="H718" s="164"/>
      <c r="I718" s="116" t="s">
        <v>515</v>
      </c>
      <c r="J718" s="116" t="str">
        <f>VLOOKUP(I718,Presupuesto!$B$11:$C$565,2,0)</f>
        <v>AGUINALDO Y DECIMO CUARTO MES</v>
      </c>
      <c r="K718" s="98" t="str">
        <f t="shared" si="23"/>
        <v>Posgrado</v>
      </c>
      <c r="L718" s="98" t="s">
        <v>394</v>
      </c>
    </row>
    <row r="719" spans="3:12" ht="15.75" thickBot="1" x14ac:dyDescent="0.3">
      <c r="C719" s="172" t="s">
        <v>59</v>
      </c>
      <c r="D719" s="163"/>
      <c r="E719" s="154">
        <v>0</v>
      </c>
      <c r="F719" s="117">
        <f>IF(E717&lt;6,"",((E717-6)/12)*(G717/E717))</f>
        <v>0</v>
      </c>
      <c r="G719" s="97">
        <f>F719</f>
        <v>0</v>
      </c>
      <c r="H719" s="164"/>
      <c r="I719" s="101" t="s">
        <v>518</v>
      </c>
      <c r="J719" s="101" t="str">
        <f>VLOOKUP(I719,Presupuesto!$B$11:$C$565,2,0)</f>
        <v>DECIMOCUARTO MES</v>
      </c>
      <c r="K719" s="98" t="str">
        <f t="shared" si="23"/>
        <v>Posgrado</v>
      </c>
      <c r="L719" s="98" t="s">
        <v>394</v>
      </c>
    </row>
    <row r="720" spans="3:12" ht="15.75" thickBot="1" x14ac:dyDescent="0.3">
      <c r="C720" s="137" t="s">
        <v>494</v>
      </c>
      <c r="D720" s="199"/>
      <c r="E720" s="152">
        <v>12</v>
      </c>
      <c r="F720" s="301">
        <f>HLOOKUP($C720,$BZ$2:$CM$3,2,0)</f>
        <v>2007.3</v>
      </c>
      <c r="G720" s="113">
        <f>D720*E720*F720</f>
        <v>0</v>
      </c>
      <c r="H720" s="166"/>
      <c r="I720" s="114" t="s">
        <v>495</v>
      </c>
      <c r="J720" s="114" t="str">
        <f>VLOOKUP(I720,Presupuesto!$B$11:$C$565,2,0)</f>
        <v>SUELDOS Y SALARIOS PERMANENTES</v>
      </c>
      <c r="K720" s="98" t="str">
        <f t="shared" si="23"/>
        <v>Posgrado</v>
      </c>
      <c r="L720" s="98" t="s">
        <v>394</v>
      </c>
    </row>
    <row r="721" spans="3:12" x14ac:dyDescent="0.25">
      <c r="C721" s="171" t="s">
        <v>58</v>
      </c>
      <c r="D721" s="163"/>
      <c r="E721" s="154">
        <v>0</v>
      </c>
      <c r="F721" s="100">
        <f>IF(E720=0,"",(G720/E720)/12*E720)</f>
        <v>0</v>
      </c>
      <c r="G721" s="97">
        <f>F721</f>
        <v>0</v>
      </c>
      <c r="H721" s="164"/>
      <c r="I721" s="116" t="s">
        <v>515</v>
      </c>
      <c r="J721" s="116" t="str">
        <f>VLOOKUP(I721,Presupuesto!$B$11:$C$565,2,0)</f>
        <v>AGUINALDO Y DECIMO CUARTO MES</v>
      </c>
      <c r="K721" s="98" t="str">
        <f t="shared" si="23"/>
        <v>Posgrado</v>
      </c>
      <c r="L721" s="98" t="s">
        <v>394</v>
      </c>
    </row>
    <row r="722" spans="3:12" ht="15.75" thickBot="1" x14ac:dyDescent="0.3">
      <c r="C722" s="172" t="s">
        <v>59</v>
      </c>
      <c r="D722" s="163"/>
      <c r="E722" s="154">
        <v>0</v>
      </c>
      <c r="F722" s="117">
        <f>IF(E720&lt;6,"",((E720-6)/12)*(G720/E720))</f>
        <v>0</v>
      </c>
      <c r="G722" s="97">
        <f>F722</f>
        <v>0</v>
      </c>
      <c r="H722" s="164"/>
      <c r="I722" s="101" t="s">
        <v>518</v>
      </c>
      <c r="J722" s="101" t="str">
        <f>VLOOKUP(I722,Presupuesto!$B$11:$C$565,2,0)</f>
        <v>DECIMOCUARTO MES</v>
      </c>
      <c r="K722" s="98" t="str">
        <f t="shared" si="23"/>
        <v>Posgrado</v>
      </c>
      <c r="L722" s="98" t="s">
        <v>394</v>
      </c>
    </row>
    <row r="723" spans="3:12" ht="15.75" thickBot="1" x14ac:dyDescent="0.3">
      <c r="C723" s="140" t="s">
        <v>83</v>
      </c>
      <c r="D723" s="199"/>
      <c r="E723" s="152">
        <v>12</v>
      </c>
      <c r="F723" s="139">
        <v>30000</v>
      </c>
      <c r="G723" s="113">
        <f>D723*E723*F723</f>
        <v>0</v>
      </c>
      <c r="H723" s="166"/>
      <c r="I723" s="114" t="s">
        <v>563</v>
      </c>
      <c r="J723" s="114" t="str">
        <f>VLOOKUP(I723,Presupuesto!$B$11:$C$565,2,0)</f>
        <v>CONTRATOS ESPECIALES</v>
      </c>
      <c r="K723" s="98" t="str">
        <f t="shared" si="23"/>
        <v>Posgrado</v>
      </c>
      <c r="L723" s="98" t="s">
        <v>394</v>
      </c>
    </row>
    <row r="724" spans="3:12" x14ac:dyDescent="0.25">
      <c r="C724" s="171" t="s">
        <v>58</v>
      </c>
      <c r="D724" s="163"/>
      <c r="E724" s="154">
        <v>0</v>
      </c>
      <c r="F724" s="117">
        <f>IF(E723=0,"",(G723/E723)/12*E723)</f>
        <v>0</v>
      </c>
      <c r="G724" s="97">
        <f>F724</f>
        <v>0</v>
      </c>
      <c r="H724" s="164"/>
      <c r="I724" s="101" t="s">
        <v>563</v>
      </c>
      <c r="J724" s="101" t="str">
        <f>VLOOKUP(I724,Presupuesto!$B$11:$C$565,2,0)</f>
        <v>CONTRATOS ESPECIALES</v>
      </c>
      <c r="K724" s="98" t="str">
        <f t="shared" si="23"/>
        <v>Posgrado</v>
      </c>
      <c r="L724" s="98" t="s">
        <v>393</v>
      </c>
    </row>
    <row r="725" spans="3:12" ht="15.75" thickBot="1" x14ac:dyDescent="0.3">
      <c r="C725" s="172" t="s">
        <v>59</v>
      </c>
      <c r="D725" s="163"/>
      <c r="E725" s="154">
        <v>0</v>
      </c>
      <c r="F725" s="100">
        <f>IF(E723&lt;6,"",((E723-6)/12)*(G723/E723))</f>
        <v>0</v>
      </c>
      <c r="G725" s="97">
        <f>F725</f>
        <v>0</v>
      </c>
      <c r="H725" s="164"/>
      <c r="I725" s="101" t="s">
        <v>563</v>
      </c>
      <c r="J725" s="101" t="str">
        <f>VLOOKUP(I725,Presupuesto!$B$11:$C$565,2,0)</f>
        <v>CONTRATOS ESPECIALES</v>
      </c>
      <c r="K725" s="98" t="str">
        <f t="shared" si="23"/>
        <v>Posgrado</v>
      </c>
      <c r="L725" s="98" t="s">
        <v>398</v>
      </c>
    </row>
    <row r="726" spans="3:12" ht="15.75" thickBot="1" x14ac:dyDescent="0.3">
      <c r="C726" s="140" t="s">
        <v>60</v>
      </c>
      <c r="D726" s="199"/>
      <c r="E726" s="152">
        <v>12</v>
      </c>
      <c r="F726" s="118">
        <v>30000</v>
      </c>
      <c r="G726" s="113">
        <f>D726*E726*F726</f>
        <v>0</v>
      </c>
      <c r="H726" s="166"/>
      <c r="I726" s="114" t="s">
        <v>704</v>
      </c>
      <c r="J726" s="114" t="str">
        <f>VLOOKUP(I726,Presupuesto!$B$11:$C$565,2,0)</f>
        <v>OTROS SERVICIOS TECNICOS Y PROFESIONALES</v>
      </c>
      <c r="K726" s="98" t="str">
        <f t="shared" si="23"/>
        <v>Posgrado</v>
      </c>
      <c r="L726" s="98" t="s">
        <v>393</v>
      </c>
    </row>
    <row r="727" spans="3:12" x14ac:dyDescent="0.25">
      <c r="C727" s="171" t="s">
        <v>58</v>
      </c>
      <c r="D727" s="163"/>
      <c r="E727" s="154">
        <v>0</v>
      </c>
      <c r="F727" s="100">
        <v>0</v>
      </c>
      <c r="G727" s="97">
        <f>F727</f>
        <v>0</v>
      </c>
      <c r="H727" s="164"/>
      <c r="I727" s="101" t="s">
        <v>704</v>
      </c>
      <c r="J727" s="101" t="str">
        <f>VLOOKUP(I727,Presupuesto!$B$11:$C$565,2,0)</f>
        <v>OTROS SERVICIOS TECNICOS Y PROFESIONALES</v>
      </c>
      <c r="K727" s="98" t="str">
        <f t="shared" si="23"/>
        <v>Posgrado</v>
      </c>
      <c r="L727" s="98" t="s">
        <v>393</v>
      </c>
    </row>
    <row r="728" spans="3:12" ht="15.75" thickBot="1" x14ac:dyDescent="0.3">
      <c r="C728" s="172" t="s">
        <v>59</v>
      </c>
      <c r="D728" s="163"/>
      <c r="E728" s="154">
        <v>0</v>
      </c>
      <c r="F728" s="100">
        <v>0</v>
      </c>
      <c r="G728" s="97">
        <f>F728</f>
        <v>0</v>
      </c>
      <c r="H728" s="164"/>
      <c r="I728" s="101" t="s">
        <v>704</v>
      </c>
      <c r="J728" s="101" t="str">
        <f>VLOOKUP(I728,Presupuesto!$B$11:$C$565,2,0)</f>
        <v>OTROS SERVICIOS TECNICOS Y PROFESIONALES</v>
      </c>
      <c r="K728" s="98" t="str">
        <f t="shared" si="23"/>
        <v>Posgrado</v>
      </c>
      <c r="L728" s="98" t="s">
        <v>393</v>
      </c>
    </row>
    <row r="729" spans="3:12" ht="15.75" thickBot="1" x14ac:dyDescent="0.3">
      <c r="C729" s="140" t="s">
        <v>61</v>
      </c>
      <c r="D729" s="199"/>
      <c r="E729" s="152">
        <v>12</v>
      </c>
      <c r="F729" s="118">
        <v>30000</v>
      </c>
      <c r="G729" s="113">
        <f>D729*E729*F729</f>
        <v>0</v>
      </c>
      <c r="H729" s="166"/>
      <c r="I729" s="114" t="s">
        <v>495</v>
      </c>
      <c r="J729" s="114" t="str">
        <f>VLOOKUP(I729,Presupuesto!$B$11:$C$565,2,0)</f>
        <v>SUELDOS Y SALARIOS PERMANENTES</v>
      </c>
      <c r="K729" s="98" t="str">
        <f t="shared" si="23"/>
        <v>Posgrado</v>
      </c>
      <c r="L729" s="98" t="s">
        <v>393</v>
      </c>
    </row>
    <row r="730" spans="3:12" x14ac:dyDescent="0.25">
      <c r="C730" s="171" t="s">
        <v>58</v>
      </c>
      <c r="D730" s="169"/>
      <c r="E730" s="131">
        <v>0</v>
      </c>
      <c r="F730" s="119">
        <f>IF(E729=0,"",(G729/E729)/12*E729)</f>
        <v>0</v>
      </c>
      <c r="G730" s="120">
        <f>F730</f>
        <v>0</v>
      </c>
      <c r="H730" s="164"/>
      <c r="I730" s="101" t="s">
        <v>515</v>
      </c>
      <c r="J730" s="101" t="str">
        <f>VLOOKUP(I730,Presupuesto!$B$11:$C$565,2,0)</f>
        <v>AGUINALDO Y DECIMO CUARTO MES</v>
      </c>
      <c r="K730" s="98" t="str">
        <f t="shared" si="23"/>
        <v>Posgrado</v>
      </c>
      <c r="L730" s="98" t="s">
        <v>393</v>
      </c>
    </row>
    <row r="731" spans="3:12" ht="15.75" thickBot="1" x14ac:dyDescent="0.3">
      <c r="C731" s="173" t="s">
        <v>59</v>
      </c>
      <c r="D731" s="162"/>
      <c r="E731" s="132">
        <v>0</v>
      </c>
      <c r="F731" s="105">
        <f>IF(E729&lt;6,"",((E729-6)/12)*(G729/E729))</f>
        <v>0</v>
      </c>
      <c r="G731" s="105">
        <f>F731</f>
        <v>0</v>
      </c>
      <c r="H731" s="162"/>
      <c r="I731" s="106" t="s">
        <v>518</v>
      </c>
      <c r="J731" s="124" t="str">
        <f>VLOOKUP(I731,Presupuesto!$B$11:$C$565,2,0)</f>
        <v>DECIMOCUARTO MES</v>
      </c>
      <c r="K731" s="106" t="str">
        <f t="shared" si="23"/>
        <v>Posgrado</v>
      </c>
      <c r="L731" s="124" t="s">
        <v>393</v>
      </c>
    </row>
    <row r="733" spans="3:12" ht="15.75" thickBot="1" x14ac:dyDescent="0.3"/>
    <row r="734" spans="3:12" ht="15.75" thickBot="1" x14ac:dyDescent="0.3">
      <c r="C734" s="69" t="s">
        <v>43</v>
      </c>
      <c r="D734" s="30">
        <f>SUM(G741:G791)</f>
        <v>0</v>
      </c>
      <c r="E734" s="93"/>
      <c r="F734" s="93"/>
      <c r="G734" s="93"/>
      <c r="H734" s="76"/>
      <c r="I734" s="76"/>
      <c r="J734" s="76"/>
    </row>
    <row r="735" spans="3:12" x14ac:dyDescent="0.25">
      <c r="D735" s="31"/>
      <c r="E735" s="93"/>
      <c r="F735" s="93"/>
      <c r="G735" s="93"/>
      <c r="H735" s="76"/>
      <c r="I735" s="76"/>
      <c r="J735" s="76"/>
    </row>
    <row r="736" spans="3:12" x14ac:dyDescent="0.25">
      <c r="D736" s="31"/>
      <c r="E736" s="93"/>
      <c r="F736" s="93"/>
      <c r="G736" s="93"/>
      <c r="H736" s="76"/>
      <c r="I736" s="76"/>
      <c r="J736" s="76"/>
    </row>
    <row r="737" spans="3:12" ht="15.75" x14ac:dyDescent="0.25">
      <c r="C737" s="202" t="s">
        <v>391</v>
      </c>
      <c r="D737" s="365"/>
      <c r="E737" s="93"/>
      <c r="F737" s="93"/>
      <c r="G737" s="93"/>
      <c r="H737" s="76"/>
      <c r="I737" s="76"/>
      <c r="J737" s="76"/>
    </row>
    <row r="738" spans="3:12" ht="18.75" x14ac:dyDescent="0.25">
      <c r="C738" s="210" t="e">
        <f>IFERROR(VLOOKUP(D737,'1. Desarrollo e Innov. Curricu.'!$F:$G,2,FALSE),IFERROR(VLOOKUP(D737,'2. Investigación Científica'!$F:$G,2,FALSE),IFERROR(VLOOKUP(D737,'3. Vinculación Univ. Sociedad'!$F:$G,2,FALSE),IFERROR(VLOOKUP(D737,'4. Docencia y Profesorado Univ.'!$F:$G,2,FALSE),IFERROR(VLOOKUP(D737,'5. Estudiantes y Graduados'!$F:$G,2,FALSE),IFERROR(VLOOKUP(D737,'11. Gestion Administrativa'!$F:$G,2,FALSE),IFERROR(VLOOKUP(D737,'13. Gestión Académica'!$F:$G,2,FALSE),IFERROR(VLOOKUP(D737,'9. Asegura. de la Calid. y M'!$F:$G,2,FALSE),IFERROR(VLOOKUP(D737,'6. Gestión del Conocimiento'!$F:$G,2,FALSE),IFERROR(VLOOKUP(D737,'15. Gobernabilidad y Proceso...'!$F:$G,2,FALSE),IFERROR(VLOOKUP(D737,'12. Gestión del Talento Humano'!$F:$G,2,FALSE),IFERROR(VLOOKUP(D737,'14. Internacional... de la E.S.'!$F:$G,2,FALSE),IFERROR(VLOOKUP(D737,'10. Posgrado'!$F:$G,2,FALSE),IFERROR(VLOOKUP(D737,'17. Gestión TIC'!$F:$G,2,FALSE),IFERROR(VLOOKUP(D737,'16. Desa. del Sistema Educ.Sup.'!$F:$G,2,FALSE),IFERROR(VLOOKUP(D737,'8. Cultura de Inno. Insti...'!$F:$G,2,FALSE),VLOOKUP(D737,'7. Lo Esencial de la Reforma U.'!$F:$G,2,0)))))))))))))))))</f>
        <v>#N/A</v>
      </c>
      <c r="D738" s="31"/>
      <c r="E738" s="93"/>
      <c r="F738" s="93"/>
      <c r="G738" s="93"/>
      <c r="H738" s="76"/>
      <c r="I738" s="76"/>
      <c r="J738" s="76"/>
      <c r="K738" s="153"/>
    </row>
    <row r="739" spans="3:12" ht="15.75" thickBot="1" x14ac:dyDescent="0.3">
      <c r="C739" s="177"/>
      <c r="D739" s="31"/>
      <c r="E739" s="93"/>
      <c r="F739" s="93"/>
      <c r="G739" s="93"/>
      <c r="H739" s="76"/>
      <c r="I739" s="76"/>
      <c r="J739" s="76"/>
      <c r="K739" s="153"/>
    </row>
    <row r="740" spans="3:12" ht="30.75" thickBot="1" x14ac:dyDescent="0.3">
      <c r="C740" s="134" t="s">
        <v>44</v>
      </c>
      <c r="D740" s="138" t="s">
        <v>55</v>
      </c>
      <c r="E740" s="170" t="s">
        <v>56</v>
      </c>
      <c r="F740" s="138" t="s">
        <v>57</v>
      </c>
      <c r="G740" s="135" t="s">
        <v>27</v>
      </c>
      <c r="H740" s="133" t="s">
        <v>130</v>
      </c>
      <c r="I740" s="136" t="s">
        <v>46</v>
      </c>
      <c r="J740" s="136" t="s">
        <v>131</v>
      </c>
      <c r="K740" s="136" t="s">
        <v>409</v>
      </c>
      <c r="L740" s="136" t="s">
        <v>410</v>
      </c>
    </row>
    <row r="741" spans="3:12" ht="15.75" thickBot="1" x14ac:dyDescent="0.3">
      <c r="C741" s="137" t="s">
        <v>481</v>
      </c>
      <c r="D741" s="199"/>
      <c r="E741" s="152">
        <v>12</v>
      </c>
      <c r="F741" s="301">
        <f>HLOOKUP($C741,$BZ$2:$CM$3,2,0)</f>
        <v>43674.39</v>
      </c>
      <c r="G741" s="113">
        <f>D741*E741*F741</f>
        <v>0</v>
      </c>
      <c r="H741" s="166"/>
      <c r="I741" s="114" t="s">
        <v>495</v>
      </c>
      <c r="J741" s="114" t="str">
        <f>VLOOKUP(I741,Presupuesto!$B$11:$C$565,2,0)</f>
        <v>SUELDOS Y SALARIOS PERMANENTES</v>
      </c>
      <c r="K741" s="218" t="s">
        <v>1453</v>
      </c>
      <c r="L741" s="98" t="s">
        <v>393</v>
      </c>
    </row>
    <row r="742" spans="3:12" x14ac:dyDescent="0.25">
      <c r="C742" s="171" t="s">
        <v>58</v>
      </c>
      <c r="D742" s="163"/>
      <c r="E742" s="154">
        <v>0</v>
      </c>
      <c r="F742" s="100">
        <f>IF(E741=0,"",(G741/E741)/12*E741)</f>
        <v>0</v>
      </c>
      <c r="G742" s="97">
        <f>F742</f>
        <v>0</v>
      </c>
      <c r="H742" s="164"/>
      <c r="I742" s="116" t="s">
        <v>515</v>
      </c>
      <c r="J742" s="116" t="str">
        <f>VLOOKUP(I742,Presupuesto!$B$11:$C$565,2,0)</f>
        <v>AGUINALDO Y DECIMO CUARTO MES</v>
      </c>
      <c r="K742" s="98" t="str">
        <f t="shared" ref="K742:K773" si="24">$K$741</f>
        <v>Posgrado</v>
      </c>
      <c r="L742" s="98" t="s">
        <v>411</v>
      </c>
    </row>
    <row r="743" spans="3:12" ht="15.75" thickBot="1" x14ac:dyDescent="0.3">
      <c r="C743" s="172" t="s">
        <v>59</v>
      </c>
      <c r="D743" s="163"/>
      <c r="E743" s="154">
        <v>0</v>
      </c>
      <c r="F743" s="117">
        <f>IF(E741&lt;6,"",((E741-6)/12)*(G741/E741))</f>
        <v>0</v>
      </c>
      <c r="G743" s="97">
        <f>F743</f>
        <v>0</v>
      </c>
      <c r="H743" s="164"/>
      <c r="I743" s="101" t="s">
        <v>518</v>
      </c>
      <c r="J743" s="101" t="str">
        <f>VLOOKUP(I743,Presupuesto!$B$11:$C$565,2,0)</f>
        <v>DECIMOCUARTO MES</v>
      </c>
      <c r="K743" s="98" t="str">
        <f t="shared" si="24"/>
        <v>Posgrado</v>
      </c>
      <c r="L743" s="98" t="s">
        <v>394</v>
      </c>
    </row>
    <row r="744" spans="3:12" ht="15.75" thickBot="1" x14ac:dyDescent="0.3">
      <c r="C744" s="137" t="s">
        <v>482</v>
      </c>
      <c r="D744" s="199"/>
      <c r="E744" s="152">
        <v>12</v>
      </c>
      <c r="F744" s="301">
        <f>HLOOKUP($C744,$BZ$2:$CM$3,2,0)</f>
        <v>39703.99</v>
      </c>
      <c r="G744" s="113">
        <f>D744*E744*F744</f>
        <v>0</v>
      </c>
      <c r="H744" s="166"/>
      <c r="I744" s="114" t="s">
        <v>495</v>
      </c>
      <c r="J744" s="114" t="str">
        <f>VLOOKUP(I744,Presupuesto!$B$11:$C$565,2,0)</f>
        <v>SUELDOS Y SALARIOS PERMANENTES</v>
      </c>
      <c r="K744" s="98" t="str">
        <f t="shared" si="24"/>
        <v>Posgrado</v>
      </c>
      <c r="L744" s="98" t="s">
        <v>394</v>
      </c>
    </row>
    <row r="745" spans="3:12" x14ac:dyDescent="0.25">
      <c r="C745" s="171" t="s">
        <v>58</v>
      </c>
      <c r="D745" s="163"/>
      <c r="E745" s="154">
        <v>0</v>
      </c>
      <c r="F745" s="100">
        <f>IF(E744=0,"",(G744/E744)/12*E744)</f>
        <v>0</v>
      </c>
      <c r="G745" s="97">
        <f>F745</f>
        <v>0</v>
      </c>
      <c r="H745" s="164"/>
      <c r="I745" s="116" t="s">
        <v>515</v>
      </c>
      <c r="J745" s="116" t="str">
        <f>VLOOKUP(I745,Presupuesto!$B$11:$C$565,2,0)</f>
        <v>AGUINALDO Y DECIMO CUARTO MES</v>
      </c>
      <c r="K745" s="98" t="str">
        <f t="shared" si="24"/>
        <v>Posgrado</v>
      </c>
      <c r="L745" s="98" t="s">
        <v>394</v>
      </c>
    </row>
    <row r="746" spans="3:12" ht="15.75" thickBot="1" x14ac:dyDescent="0.3">
      <c r="C746" s="172" t="s">
        <v>59</v>
      </c>
      <c r="D746" s="163"/>
      <c r="E746" s="154">
        <v>0</v>
      </c>
      <c r="F746" s="117">
        <f>IF(E744&lt;6,"",((E744-6)/12)*(G744/E744))</f>
        <v>0</v>
      </c>
      <c r="G746" s="97">
        <f>F746</f>
        <v>0</v>
      </c>
      <c r="H746" s="164"/>
      <c r="I746" s="101" t="s">
        <v>518</v>
      </c>
      <c r="J746" s="101" t="str">
        <f>VLOOKUP(I746,Presupuesto!$B$11:$C$565,2,0)</f>
        <v>DECIMOCUARTO MES</v>
      </c>
      <c r="K746" s="98" t="str">
        <f t="shared" si="24"/>
        <v>Posgrado</v>
      </c>
      <c r="L746" s="98" t="s">
        <v>394</v>
      </c>
    </row>
    <row r="747" spans="3:12" ht="15.75" thickBot="1" x14ac:dyDescent="0.3">
      <c r="C747" s="137" t="s">
        <v>483</v>
      </c>
      <c r="D747" s="199"/>
      <c r="E747" s="152">
        <v>12</v>
      </c>
      <c r="F747" s="301">
        <f>HLOOKUP($C747,$BZ$2:$CM$3,2,0)</f>
        <v>35733.589999999997</v>
      </c>
      <c r="G747" s="113">
        <f>D747*E747*F747</f>
        <v>0</v>
      </c>
      <c r="H747" s="166"/>
      <c r="I747" s="114" t="s">
        <v>495</v>
      </c>
      <c r="J747" s="114" t="str">
        <f>VLOOKUP(I747,Presupuesto!$B$11:$C$565,2,0)</f>
        <v>SUELDOS Y SALARIOS PERMANENTES</v>
      </c>
      <c r="K747" s="98" t="str">
        <f t="shared" si="24"/>
        <v>Posgrado</v>
      </c>
      <c r="L747" s="98" t="s">
        <v>394</v>
      </c>
    </row>
    <row r="748" spans="3:12" x14ac:dyDescent="0.25">
      <c r="C748" s="171" t="s">
        <v>58</v>
      </c>
      <c r="D748" s="163"/>
      <c r="E748" s="154">
        <v>0</v>
      </c>
      <c r="F748" s="100">
        <f>IF(E747=0,"",(G747/E747)/12*E747)</f>
        <v>0</v>
      </c>
      <c r="G748" s="97">
        <f>F748</f>
        <v>0</v>
      </c>
      <c r="H748" s="164"/>
      <c r="I748" s="116" t="s">
        <v>515</v>
      </c>
      <c r="J748" s="116" t="str">
        <f>VLOOKUP(I748,Presupuesto!$B$11:$C$565,2,0)</f>
        <v>AGUINALDO Y DECIMO CUARTO MES</v>
      </c>
      <c r="K748" s="98" t="str">
        <f t="shared" si="24"/>
        <v>Posgrado</v>
      </c>
      <c r="L748" s="98" t="s">
        <v>394</v>
      </c>
    </row>
    <row r="749" spans="3:12" ht="15.75" thickBot="1" x14ac:dyDescent="0.3">
      <c r="C749" s="172" t="s">
        <v>59</v>
      </c>
      <c r="D749" s="163"/>
      <c r="E749" s="154">
        <v>0</v>
      </c>
      <c r="F749" s="117">
        <f>IF(E747&lt;6,"",((E747-6)/12)*(G747/E747))</f>
        <v>0</v>
      </c>
      <c r="G749" s="97">
        <f>F749</f>
        <v>0</v>
      </c>
      <c r="H749" s="164"/>
      <c r="I749" s="101" t="s">
        <v>518</v>
      </c>
      <c r="J749" s="101" t="str">
        <f>VLOOKUP(I749,Presupuesto!$B$11:$C$565,2,0)</f>
        <v>DECIMOCUARTO MES</v>
      </c>
      <c r="K749" s="98" t="str">
        <f t="shared" si="24"/>
        <v>Posgrado</v>
      </c>
      <c r="L749" s="98" t="s">
        <v>394</v>
      </c>
    </row>
    <row r="750" spans="3:12" ht="15.75" thickBot="1" x14ac:dyDescent="0.3">
      <c r="C750" s="137" t="s">
        <v>484</v>
      </c>
      <c r="D750" s="199"/>
      <c r="E750" s="152">
        <v>12</v>
      </c>
      <c r="F750" s="301">
        <f>HLOOKUP($C750,$BZ$2:$CM$3,2,0)</f>
        <v>31763.19</v>
      </c>
      <c r="G750" s="113">
        <f>D750*E750*F750</f>
        <v>0</v>
      </c>
      <c r="H750" s="166"/>
      <c r="I750" s="114" t="s">
        <v>495</v>
      </c>
      <c r="J750" s="114" t="str">
        <f>VLOOKUP(I750,Presupuesto!$B$11:$C$565,2,0)</f>
        <v>SUELDOS Y SALARIOS PERMANENTES</v>
      </c>
      <c r="K750" s="98" t="str">
        <f t="shared" si="24"/>
        <v>Posgrado</v>
      </c>
      <c r="L750" s="98" t="s">
        <v>394</v>
      </c>
    </row>
    <row r="751" spans="3:12" x14ac:dyDescent="0.25">
      <c r="C751" s="171" t="s">
        <v>58</v>
      </c>
      <c r="D751" s="163"/>
      <c r="E751" s="154">
        <v>0</v>
      </c>
      <c r="F751" s="100">
        <f>IF(E750=0,"",(G750/E750)/12*E750)</f>
        <v>0</v>
      </c>
      <c r="G751" s="97">
        <f>F751</f>
        <v>0</v>
      </c>
      <c r="H751" s="164"/>
      <c r="I751" s="116" t="s">
        <v>515</v>
      </c>
      <c r="J751" s="116" t="str">
        <f>VLOOKUP(I751,Presupuesto!$B$11:$C$565,2,0)</f>
        <v>AGUINALDO Y DECIMO CUARTO MES</v>
      </c>
      <c r="K751" s="98" t="str">
        <f t="shared" si="24"/>
        <v>Posgrado</v>
      </c>
      <c r="L751" s="98" t="s">
        <v>394</v>
      </c>
    </row>
    <row r="752" spans="3:12" ht="15.75" thickBot="1" x14ac:dyDescent="0.3">
      <c r="C752" s="172" t="s">
        <v>59</v>
      </c>
      <c r="D752" s="163"/>
      <c r="E752" s="154">
        <v>0</v>
      </c>
      <c r="F752" s="117">
        <f>IF(E750&lt;6,"",((E750-6)/12)*(G750/E750))</f>
        <v>0</v>
      </c>
      <c r="G752" s="97">
        <f>F752</f>
        <v>0</v>
      </c>
      <c r="H752" s="164"/>
      <c r="I752" s="101" t="s">
        <v>518</v>
      </c>
      <c r="J752" s="101" t="str">
        <f>VLOOKUP(I752,Presupuesto!$B$11:$C$565,2,0)</f>
        <v>DECIMOCUARTO MES</v>
      </c>
      <c r="K752" s="98" t="str">
        <f t="shared" si="24"/>
        <v>Posgrado</v>
      </c>
      <c r="L752" s="98" t="s">
        <v>394</v>
      </c>
    </row>
    <row r="753" spans="3:12" ht="15.75" thickBot="1" x14ac:dyDescent="0.3">
      <c r="C753" s="137" t="s">
        <v>485</v>
      </c>
      <c r="D753" s="199"/>
      <c r="E753" s="152">
        <v>12</v>
      </c>
      <c r="F753" s="301">
        <f>HLOOKUP($C753,$BZ$2:$CM$3,2,0)</f>
        <v>29777.99</v>
      </c>
      <c r="G753" s="113">
        <f>D753*E753*F753</f>
        <v>0</v>
      </c>
      <c r="H753" s="166"/>
      <c r="I753" s="114" t="s">
        <v>495</v>
      </c>
      <c r="J753" s="114" t="str">
        <f>VLOOKUP(I753,Presupuesto!$B$11:$C$565,2,0)</f>
        <v>SUELDOS Y SALARIOS PERMANENTES</v>
      </c>
      <c r="K753" s="98" t="str">
        <f t="shared" si="24"/>
        <v>Posgrado</v>
      </c>
      <c r="L753" s="98" t="s">
        <v>394</v>
      </c>
    </row>
    <row r="754" spans="3:12" x14ac:dyDescent="0.25">
      <c r="C754" s="171" t="s">
        <v>58</v>
      </c>
      <c r="D754" s="163"/>
      <c r="E754" s="154">
        <v>0</v>
      </c>
      <c r="F754" s="100">
        <f>IF(E753=0,"",(G753/E753)/12*E753)</f>
        <v>0</v>
      </c>
      <c r="G754" s="97">
        <f>F754</f>
        <v>0</v>
      </c>
      <c r="H754" s="164"/>
      <c r="I754" s="116" t="s">
        <v>515</v>
      </c>
      <c r="J754" s="116" t="str">
        <f>VLOOKUP(I754,Presupuesto!$B$11:$C$565,2,0)</f>
        <v>AGUINALDO Y DECIMO CUARTO MES</v>
      </c>
      <c r="K754" s="98" t="str">
        <f t="shared" si="24"/>
        <v>Posgrado</v>
      </c>
      <c r="L754" s="98" t="s">
        <v>394</v>
      </c>
    </row>
    <row r="755" spans="3:12" ht="15.75" thickBot="1" x14ac:dyDescent="0.3">
      <c r="C755" s="172" t="s">
        <v>59</v>
      </c>
      <c r="D755" s="163"/>
      <c r="E755" s="154">
        <v>0</v>
      </c>
      <c r="F755" s="117">
        <f>IF(E753&lt;6,"",((E753-6)/12)*(G753/E753))</f>
        <v>0</v>
      </c>
      <c r="G755" s="97">
        <f>F755</f>
        <v>0</v>
      </c>
      <c r="H755" s="164"/>
      <c r="I755" s="101" t="s">
        <v>518</v>
      </c>
      <c r="J755" s="101" t="str">
        <f>VLOOKUP(I755,Presupuesto!$B$11:$C$565,2,0)</f>
        <v>DECIMOCUARTO MES</v>
      </c>
      <c r="K755" s="98" t="str">
        <f t="shared" si="24"/>
        <v>Posgrado</v>
      </c>
      <c r="L755" s="98" t="s">
        <v>394</v>
      </c>
    </row>
    <row r="756" spans="3:12" ht="15.75" thickBot="1" x14ac:dyDescent="0.3">
      <c r="C756" s="137" t="s">
        <v>486</v>
      </c>
      <c r="D756" s="199"/>
      <c r="E756" s="152">
        <v>12</v>
      </c>
      <c r="F756" s="301">
        <f>HLOOKUP($C756,$BZ$2:$CM$3,2,0)</f>
        <v>27792.79</v>
      </c>
      <c r="G756" s="113">
        <f>D756*E756*F756</f>
        <v>0</v>
      </c>
      <c r="H756" s="166"/>
      <c r="I756" s="114" t="s">
        <v>495</v>
      </c>
      <c r="J756" s="114" t="str">
        <f>VLOOKUP(I756,Presupuesto!$B$11:$C$565,2,0)</f>
        <v>SUELDOS Y SALARIOS PERMANENTES</v>
      </c>
      <c r="K756" s="98" t="str">
        <f t="shared" si="24"/>
        <v>Posgrado</v>
      </c>
      <c r="L756" s="98" t="s">
        <v>394</v>
      </c>
    </row>
    <row r="757" spans="3:12" x14ac:dyDescent="0.25">
      <c r="C757" s="171" t="s">
        <v>58</v>
      </c>
      <c r="D757" s="163"/>
      <c r="E757" s="154">
        <v>0</v>
      </c>
      <c r="F757" s="100">
        <f>IF(E756=0,"",(G756/E756)/12*E756)</f>
        <v>0</v>
      </c>
      <c r="G757" s="97">
        <f>F757</f>
        <v>0</v>
      </c>
      <c r="H757" s="164"/>
      <c r="I757" s="116" t="s">
        <v>515</v>
      </c>
      <c r="J757" s="116" t="str">
        <f>VLOOKUP(I757,Presupuesto!$B$11:$C$565,2,0)</f>
        <v>AGUINALDO Y DECIMO CUARTO MES</v>
      </c>
      <c r="K757" s="98" t="str">
        <f t="shared" si="24"/>
        <v>Posgrado</v>
      </c>
      <c r="L757" s="98" t="s">
        <v>394</v>
      </c>
    </row>
    <row r="758" spans="3:12" ht="15.75" thickBot="1" x14ac:dyDescent="0.3">
      <c r="C758" s="172" t="s">
        <v>59</v>
      </c>
      <c r="D758" s="163"/>
      <c r="E758" s="154">
        <v>0</v>
      </c>
      <c r="F758" s="117">
        <f>IF(E756&lt;6,"",((E756-6)/12)*(G756/E756))</f>
        <v>0</v>
      </c>
      <c r="G758" s="97">
        <f>F758</f>
        <v>0</v>
      </c>
      <c r="H758" s="164"/>
      <c r="I758" s="101" t="s">
        <v>518</v>
      </c>
      <c r="J758" s="101" t="str">
        <f>VLOOKUP(I758,Presupuesto!$B$11:$C$565,2,0)</f>
        <v>DECIMOCUARTO MES</v>
      </c>
      <c r="K758" s="98" t="str">
        <f t="shared" si="24"/>
        <v>Posgrado</v>
      </c>
      <c r="L758" s="98" t="s">
        <v>394</v>
      </c>
    </row>
    <row r="759" spans="3:12" ht="15.75" thickBot="1" x14ac:dyDescent="0.3">
      <c r="C759" s="137" t="s">
        <v>487</v>
      </c>
      <c r="D759" s="199"/>
      <c r="E759" s="152">
        <v>12</v>
      </c>
      <c r="F759" s="301">
        <f>HLOOKUP($C759,$BZ$2:$CM$3,2,0)</f>
        <v>18859.39</v>
      </c>
      <c r="G759" s="113">
        <f>D759*E759*F759</f>
        <v>0</v>
      </c>
      <c r="H759" s="166"/>
      <c r="I759" s="114" t="s">
        <v>495</v>
      </c>
      <c r="J759" s="114" t="str">
        <f>VLOOKUP(I759,Presupuesto!$B$11:$C$565,2,0)</f>
        <v>SUELDOS Y SALARIOS PERMANENTES</v>
      </c>
      <c r="K759" s="98" t="str">
        <f t="shared" si="24"/>
        <v>Posgrado</v>
      </c>
      <c r="L759" s="98" t="s">
        <v>394</v>
      </c>
    </row>
    <row r="760" spans="3:12" x14ac:dyDescent="0.25">
      <c r="C760" s="171" t="s">
        <v>58</v>
      </c>
      <c r="D760" s="163"/>
      <c r="E760" s="154">
        <v>0</v>
      </c>
      <c r="F760" s="100">
        <f>IF(E759=0,"",(G759/E759)/12*E759)</f>
        <v>0</v>
      </c>
      <c r="G760" s="97">
        <f>F760</f>
        <v>0</v>
      </c>
      <c r="H760" s="164"/>
      <c r="I760" s="116" t="s">
        <v>515</v>
      </c>
      <c r="J760" s="116" t="str">
        <f>VLOOKUP(I760,Presupuesto!$B$11:$C$565,2,0)</f>
        <v>AGUINALDO Y DECIMO CUARTO MES</v>
      </c>
      <c r="K760" s="98" t="str">
        <f t="shared" si="24"/>
        <v>Posgrado</v>
      </c>
      <c r="L760" s="98" t="s">
        <v>394</v>
      </c>
    </row>
    <row r="761" spans="3:12" ht="15.75" thickBot="1" x14ac:dyDescent="0.3">
      <c r="C761" s="172" t="s">
        <v>59</v>
      </c>
      <c r="D761" s="163"/>
      <c r="E761" s="154">
        <v>0</v>
      </c>
      <c r="F761" s="117">
        <f>IF(E759&lt;6,"",((E759-6)/12)*(G759/E759))</f>
        <v>0</v>
      </c>
      <c r="G761" s="97">
        <f>F761</f>
        <v>0</v>
      </c>
      <c r="H761" s="164"/>
      <c r="I761" s="101" t="s">
        <v>518</v>
      </c>
      <c r="J761" s="101" t="str">
        <f>VLOOKUP(I761,Presupuesto!$B$11:$C$565,2,0)</f>
        <v>DECIMOCUARTO MES</v>
      </c>
      <c r="K761" s="98" t="str">
        <f t="shared" si="24"/>
        <v>Posgrado</v>
      </c>
      <c r="L761" s="98" t="s">
        <v>394</v>
      </c>
    </row>
    <row r="762" spans="3:12" ht="15.75" thickBot="1" x14ac:dyDescent="0.3">
      <c r="C762" s="137" t="s">
        <v>488</v>
      </c>
      <c r="D762" s="199"/>
      <c r="E762" s="152">
        <v>12</v>
      </c>
      <c r="F762" s="301">
        <f>HLOOKUP($C762,$BZ$2:$CM$3,2,0)</f>
        <v>17866.8</v>
      </c>
      <c r="G762" s="113">
        <f>D762*E762*F762</f>
        <v>0</v>
      </c>
      <c r="H762" s="166"/>
      <c r="I762" s="114" t="s">
        <v>495</v>
      </c>
      <c r="J762" s="114" t="str">
        <f>VLOOKUP(I762,Presupuesto!$B$11:$C$565,2,0)</f>
        <v>SUELDOS Y SALARIOS PERMANENTES</v>
      </c>
      <c r="K762" s="98" t="str">
        <f t="shared" si="24"/>
        <v>Posgrado</v>
      </c>
      <c r="L762" s="98" t="s">
        <v>394</v>
      </c>
    </row>
    <row r="763" spans="3:12" x14ac:dyDescent="0.25">
      <c r="C763" s="171" t="s">
        <v>58</v>
      </c>
      <c r="D763" s="163"/>
      <c r="E763" s="154">
        <v>0</v>
      </c>
      <c r="F763" s="100">
        <f>IF(E762=0,"",(G762/E762)/12*E762)</f>
        <v>0</v>
      </c>
      <c r="G763" s="97">
        <f>F763</f>
        <v>0</v>
      </c>
      <c r="H763" s="164"/>
      <c r="I763" s="116" t="s">
        <v>515</v>
      </c>
      <c r="J763" s="116" t="str">
        <f>VLOOKUP(I763,Presupuesto!$B$11:$C$565,2,0)</f>
        <v>AGUINALDO Y DECIMO CUARTO MES</v>
      </c>
      <c r="K763" s="98" t="str">
        <f t="shared" si="24"/>
        <v>Posgrado</v>
      </c>
      <c r="L763" s="98" t="s">
        <v>394</v>
      </c>
    </row>
    <row r="764" spans="3:12" ht="15.75" thickBot="1" x14ac:dyDescent="0.3">
      <c r="C764" s="172" t="s">
        <v>59</v>
      </c>
      <c r="D764" s="163"/>
      <c r="E764" s="154">
        <v>0</v>
      </c>
      <c r="F764" s="117">
        <f>IF(E762&lt;6,"",((E762-6)/12)*(G762/E762))</f>
        <v>0</v>
      </c>
      <c r="G764" s="97">
        <f>F764</f>
        <v>0</v>
      </c>
      <c r="H764" s="164"/>
      <c r="I764" s="101" t="s">
        <v>518</v>
      </c>
      <c r="J764" s="101" t="str">
        <f>VLOOKUP(I764,Presupuesto!$B$11:$C$565,2,0)</f>
        <v>DECIMOCUARTO MES</v>
      </c>
      <c r="K764" s="98" t="str">
        <f t="shared" si="24"/>
        <v>Posgrado</v>
      </c>
      <c r="L764" s="98" t="s">
        <v>394</v>
      </c>
    </row>
    <row r="765" spans="3:12" ht="15.75" thickBot="1" x14ac:dyDescent="0.3">
      <c r="C765" s="137" t="s">
        <v>489</v>
      </c>
      <c r="D765" s="199"/>
      <c r="E765" s="152">
        <v>12</v>
      </c>
      <c r="F765" s="301">
        <f>HLOOKUP($C765,$BZ$2:$CM$3,2,0)</f>
        <v>13896.4</v>
      </c>
      <c r="G765" s="113">
        <f>D765*E765*F765</f>
        <v>0</v>
      </c>
      <c r="H765" s="166"/>
      <c r="I765" s="114" t="s">
        <v>495</v>
      </c>
      <c r="J765" s="114" t="str">
        <f>VLOOKUP(I765,Presupuesto!$B$11:$C$565,2,0)</f>
        <v>SUELDOS Y SALARIOS PERMANENTES</v>
      </c>
      <c r="K765" s="98" t="str">
        <f t="shared" si="24"/>
        <v>Posgrado</v>
      </c>
      <c r="L765" s="98" t="s">
        <v>394</v>
      </c>
    </row>
    <row r="766" spans="3:12" x14ac:dyDescent="0.25">
      <c r="C766" s="171" t="s">
        <v>58</v>
      </c>
      <c r="D766" s="163"/>
      <c r="E766" s="154">
        <v>0</v>
      </c>
      <c r="F766" s="100">
        <f>IF(E765=0,"",(G765/E765)/12*E765)</f>
        <v>0</v>
      </c>
      <c r="G766" s="97">
        <f>F766</f>
        <v>0</v>
      </c>
      <c r="H766" s="164"/>
      <c r="I766" s="116" t="s">
        <v>515</v>
      </c>
      <c r="J766" s="116" t="str">
        <f>VLOOKUP(I766,Presupuesto!$B$11:$C$565,2,0)</f>
        <v>AGUINALDO Y DECIMO CUARTO MES</v>
      </c>
      <c r="K766" s="98" t="str">
        <f t="shared" si="24"/>
        <v>Posgrado</v>
      </c>
      <c r="L766" s="98" t="s">
        <v>394</v>
      </c>
    </row>
    <row r="767" spans="3:12" ht="15.75" thickBot="1" x14ac:dyDescent="0.3">
      <c r="C767" s="172" t="s">
        <v>59</v>
      </c>
      <c r="D767" s="163"/>
      <c r="E767" s="154">
        <v>0</v>
      </c>
      <c r="F767" s="117">
        <f>IF(E765&lt;6,"",((E765-6)/12)*(G765/E765))</f>
        <v>0</v>
      </c>
      <c r="G767" s="97">
        <f>F767</f>
        <v>0</v>
      </c>
      <c r="H767" s="164"/>
      <c r="I767" s="101" t="s">
        <v>518</v>
      </c>
      <c r="J767" s="101" t="str">
        <f>VLOOKUP(I767,Presupuesto!$B$11:$C$565,2,0)</f>
        <v>DECIMOCUARTO MES</v>
      </c>
      <c r="K767" s="98" t="str">
        <f t="shared" si="24"/>
        <v>Posgrado</v>
      </c>
      <c r="L767" s="98" t="s">
        <v>394</v>
      </c>
    </row>
    <row r="768" spans="3:12" ht="15.75" thickBot="1" x14ac:dyDescent="0.3">
      <c r="C768" s="137" t="s">
        <v>490</v>
      </c>
      <c r="D768" s="199"/>
      <c r="E768" s="152">
        <v>12</v>
      </c>
      <c r="F768" s="301">
        <f>HLOOKUP($C768,$BZ$2:$CM$3,2,0)</f>
        <v>15004.09</v>
      </c>
      <c r="G768" s="113">
        <f>D768*E768*F768</f>
        <v>0</v>
      </c>
      <c r="H768" s="166"/>
      <c r="I768" s="114" t="s">
        <v>495</v>
      </c>
      <c r="J768" s="114" t="str">
        <f>VLOOKUP(I768,Presupuesto!$B$11:$C$565,2,0)</f>
        <v>SUELDOS Y SALARIOS PERMANENTES</v>
      </c>
      <c r="K768" s="98" t="str">
        <f t="shared" si="24"/>
        <v>Posgrado</v>
      </c>
      <c r="L768" s="98" t="s">
        <v>394</v>
      </c>
    </row>
    <row r="769" spans="3:12" x14ac:dyDescent="0.25">
      <c r="C769" s="171" t="s">
        <v>58</v>
      </c>
      <c r="D769" s="163"/>
      <c r="E769" s="154">
        <v>0</v>
      </c>
      <c r="F769" s="100">
        <f>IF(E768=0,"",(G768/E768)/12*E768)</f>
        <v>0</v>
      </c>
      <c r="G769" s="97">
        <f>F769</f>
        <v>0</v>
      </c>
      <c r="H769" s="164"/>
      <c r="I769" s="116" t="s">
        <v>515</v>
      </c>
      <c r="J769" s="116" t="str">
        <f>VLOOKUP(I769,Presupuesto!$B$11:$C$565,2,0)</f>
        <v>AGUINALDO Y DECIMO CUARTO MES</v>
      </c>
      <c r="K769" s="98" t="str">
        <f t="shared" si="24"/>
        <v>Posgrado</v>
      </c>
      <c r="L769" s="98" t="s">
        <v>394</v>
      </c>
    </row>
    <row r="770" spans="3:12" ht="15.75" thickBot="1" x14ac:dyDescent="0.3">
      <c r="C770" s="172" t="s">
        <v>59</v>
      </c>
      <c r="D770" s="163"/>
      <c r="E770" s="154">
        <v>0</v>
      </c>
      <c r="F770" s="117">
        <f>IF(E768&lt;6,"",((E768-6)/12)*(G768/E768))</f>
        <v>0</v>
      </c>
      <c r="G770" s="97">
        <f>F770</f>
        <v>0</v>
      </c>
      <c r="H770" s="164"/>
      <c r="I770" s="101" t="s">
        <v>518</v>
      </c>
      <c r="J770" s="101" t="str">
        <f>VLOOKUP(I770,Presupuesto!$B$11:$C$565,2,0)</f>
        <v>DECIMOCUARTO MES</v>
      </c>
      <c r="K770" s="98" t="str">
        <f t="shared" si="24"/>
        <v>Posgrado</v>
      </c>
      <c r="L770" s="98" t="s">
        <v>394</v>
      </c>
    </row>
    <row r="771" spans="3:12" ht="15.75" thickBot="1" x14ac:dyDescent="0.3">
      <c r="C771" s="137" t="s">
        <v>491</v>
      </c>
      <c r="D771" s="199"/>
      <c r="E771" s="152">
        <v>12</v>
      </c>
      <c r="F771" s="301">
        <f>HLOOKUP($C771,$BZ$2:$CM$3,2,0)</f>
        <v>13238.9</v>
      </c>
      <c r="G771" s="113">
        <f>D771*E771*F771</f>
        <v>0</v>
      </c>
      <c r="H771" s="166"/>
      <c r="I771" s="114" t="s">
        <v>495</v>
      </c>
      <c r="J771" s="114" t="str">
        <f>VLOOKUP(I771,Presupuesto!$B$11:$C$565,2,0)</f>
        <v>SUELDOS Y SALARIOS PERMANENTES</v>
      </c>
      <c r="K771" s="98" t="str">
        <f t="shared" si="24"/>
        <v>Posgrado</v>
      </c>
      <c r="L771" s="98" t="s">
        <v>394</v>
      </c>
    </row>
    <row r="772" spans="3:12" x14ac:dyDescent="0.25">
      <c r="C772" s="171" t="s">
        <v>58</v>
      </c>
      <c r="D772" s="163"/>
      <c r="E772" s="154">
        <v>0</v>
      </c>
      <c r="F772" s="100">
        <f>IF(E771=0,"",(G771/E771)/12*E771)</f>
        <v>0</v>
      </c>
      <c r="G772" s="97">
        <f>F772</f>
        <v>0</v>
      </c>
      <c r="H772" s="164"/>
      <c r="I772" s="116" t="s">
        <v>515</v>
      </c>
      <c r="J772" s="116" t="str">
        <f>VLOOKUP(I772,Presupuesto!$B$11:$C$565,2,0)</f>
        <v>AGUINALDO Y DECIMO CUARTO MES</v>
      </c>
      <c r="K772" s="98" t="str">
        <f t="shared" si="24"/>
        <v>Posgrado</v>
      </c>
      <c r="L772" s="98" t="s">
        <v>394</v>
      </c>
    </row>
    <row r="773" spans="3:12" ht="15.75" thickBot="1" x14ac:dyDescent="0.3">
      <c r="C773" s="172" t="s">
        <v>59</v>
      </c>
      <c r="D773" s="163"/>
      <c r="E773" s="154">
        <v>0</v>
      </c>
      <c r="F773" s="117">
        <f>IF(E771&lt;6,"",((E771-6)/12)*(G771/E771))</f>
        <v>0</v>
      </c>
      <c r="G773" s="97">
        <f>F773</f>
        <v>0</v>
      </c>
      <c r="H773" s="164"/>
      <c r="I773" s="101" t="s">
        <v>518</v>
      </c>
      <c r="J773" s="101" t="str">
        <f>VLOOKUP(I773,Presupuesto!$B$11:$C$565,2,0)</f>
        <v>DECIMOCUARTO MES</v>
      </c>
      <c r="K773" s="98" t="str">
        <f t="shared" si="24"/>
        <v>Posgrado</v>
      </c>
      <c r="L773" s="98" t="s">
        <v>394</v>
      </c>
    </row>
    <row r="774" spans="3:12" ht="15.75" thickBot="1" x14ac:dyDescent="0.3">
      <c r="C774" s="137" t="s">
        <v>492</v>
      </c>
      <c r="D774" s="199"/>
      <c r="E774" s="152">
        <v>12</v>
      </c>
      <c r="F774" s="301">
        <f>HLOOKUP($C774,$BZ$2:$CM$3,2,0)</f>
        <v>12356.31</v>
      </c>
      <c r="G774" s="113">
        <f>D774*E774*F774</f>
        <v>0</v>
      </c>
      <c r="H774" s="166"/>
      <c r="I774" s="114" t="s">
        <v>495</v>
      </c>
      <c r="J774" s="114" t="str">
        <f>VLOOKUP(I774,Presupuesto!$B$11:$C$565,2,0)</f>
        <v>SUELDOS Y SALARIOS PERMANENTES</v>
      </c>
      <c r="K774" s="98" t="str">
        <f t="shared" ref="K774:K791" si="25">$K$741</f>
        <v>Posgrado</v>
      </c>
      <c r="L774" s="98" t="s">
        <v>394</v>
      </c>
    </row>
    <row r="775" spans="3:12" x14ac:dyDescent="0.25">
      <c r="C775" s="171" t="s">
        <v>58</v>
      </c>
      <c r="D775" s="163"/>
      <c r="E775" s="154">
        <v>0</v>
      </c>
      <c r="F775" s="100">
        <f>IF(E774=0,"",(G774/E774)/12*E774)</f>
        <v>0</v>
      </c>
      <c r="G775" s="97">
        <f>F775</f>
        <v>0</v>
      </c>
      <c r="H775" s="164"/>
      <c r="I775" s="116" t="s">
        <v>515</v>
      </c>
      <c r="J775" s="116" t="str">
        <f>VLOOKUP(I775,Presupuesto!$B$11:$C$565,2,0)</f>
        <v>AGUINALDO Y DECIMO CUARTO MES</v>
      </c>
      <c r="K775" s="98" t="str">
        <f t="shared" si="25"/>
        <v>Posgrado</v>
      </c>
      <c r="L775" s="98" t="s">
        <v>394</v>
      </c>
    </row>
    <row r="776" spans="3:12" ht="15.75" thickBot="1" x14ac:dyDescent="0.3">
      <c r="C776" s="172" t="s">
        <v>59</v>
      </c>
      <c r="D776" s="163"/>
      <c r="E776" s="154">
        <v>0</v>
      </c>
      <c r="F776" s="117">
        <f>IF(E774&lt;6,"",((E774-6)/12)*(G774/E774))</f>
        <v>0</v>
      </c>
      <c r="G776" s="97">
        <f>F776</f>
        <v>0</v>
      </c>
      <c r="H776" s="164"/>
      <c r="I776" s="101" t="s">
        <v>518</v>
      </c>
      <c r="J776" s="101" t="str">
        <f>VLOOKUP(I776,Presupuesto!$B$11:$C$565,2,0)</f>
        <v>DECIMOCUARTO MES</v>
      </c>
      <c r="K776" s="98" t="str">
        <f t="shared" si="25"/>
        <v>Posgrado</v>
      </c>
      <c r="L776" s="98" t="s">
        <v>394</v>
      </c>
    </row>
    <row r="777" spans="3:12" ht="15.75" thickBot="1" x14ac:dyDescent="0.3">
      <c r="C777" s="137" t="s">
        <v>493</v>
      </c>
      <c r="D777" s="199"/>
      <c r="E777" s="152">
        <v>12</v>
      </c>
      <c r="F777" s="301">
        <f>HLOOKUP($C777,$BZ$2:$CM$3,2,0)</f>
        <v>463.22</v>
      </c>
      <c r="G777" s="113">
        <f>D777*E777*F777</f>
        <v>0</v>
      </c>
      <c r="H777" s="166"/>
      <c r="I777" s="114" t="s">
        <v>495</v>
      </c>
      <c r="J777" s="114" t="str">
        <f>VLOOKUP(I777,Presupuesto!$B$11:$C$565,2,0)</f>
        <v>SUELDOS Y SALARIOS PERMANENTES</v>
      </c>
      <c r="K777" s="98" t="str">
        <f t="shared" si="25"/>
        <v>Posgrado</v>
      </c>
      <c r="L777" s="98" t="s">
        <v>394</v>
      </c>
    </row>
    <row r="778" spans="3:12" x14ac:dyDescent="0.25">
      <c r="C778" s="171" t="s">
        <v>58</v>
      </c>
      <c r="D778" s="163"/>
      <c r="E778" s="154">
        <v>0</v>
      </c>
      <c r="F778" s="100">
        <f>IF(E777=0,"",(G777/E777)/12*E777)</f>
        <v>0</v>
      </c>
      <c r="G778" s="97">
        <f>F778</f>
        <v>0</v>
      </c>
      <c r="H778" s="164"/>
      <c r="I778" s="116" t="s">
        <v>515</v>
      </c>
      <c r="J778" s="116" t="str">
        <f>VLOOKUP(I778,Presupuesto!$B$11:$C$565,2,0)</f>
        <v>AGUINALDO Y DECIMO CUARTO MES</v>
      </c>
      <c r="K778" s="98" t="str">
        <f t="shared" si="25"/>
        <v>Posgrado</v>
      </c>
      <c r="L778" s="98" t="s">
        <v>394</v>
      </c>
    </row>
    <row r="779" spans="3:12" ht="15.75" thickBot="1" x14ac:dyDescent="0.3">
      <c r="C779" s="172" t="s">
        <v>59</v>
      </c>
      <c r="D779" s="163"/>
      <c r="E779" s="154">
        <v>0</v>
      </c>
      <c r="F779" s="117">
        <f>IF(E777&lt;6,"",((E777-6)/12)*(G777/E777))</f>
        <v>0</v>
      </c>
      <c r="G779" s="97">
        <f>F779</f>
        <v>0</v>
      </c>
      <c r="H779" s="164"/>
      <c r="I779" s="101" t="s">
        <v>518</v>
      </c>
      <c r="J779" s="101" t="str">
        <f>VLOOKUP(I779,Presupuesto!$B$11:$C$565,2,0)</f>
        <v>DECIMOCUARTO MES</v>
      </c>
      <c r="K779" s="98" t="str">
        <f t="shared" si="25"/>
        <v>Posgrado</v>
      </c>
      <c r="L779" s="98" t="s">
        <v>394</v>
      </c>
    </row>
    <row r="780" spans="3:12" ht="15.75" thickBot="1" x14ac:dyDescent="0.3">
      <c r="C780" s="137" t="s">
        <v>494</v>
      </c>
      <c r="D780" s="199"/>
      <c r="E780" s="152">
        <v>12</v>
      </c>
      <c r="F780" s="301">
        <f>HLOOKUP($C780,$BZ$2:$CM$3,2,0)</f>
        <v>2007.3</v>
      </c>
      <c r="G780" s="113">
        <f>D780*E780*F780</f>
        <v>0</v>
      </c>
      <c r="H780" s="166"/>
      <c r="I780" s="114" t="s">
        <v>495</v>
      </c>
      <c r="J780" s="114" t="str">
        <f>VLOOKUP(I780,Presupuesto!$B$11:$C$565,2,0)</f>
        <v>SUELDOS Y SALARIOS PERMANENTES</v>
      </c>
      <c r="K780" s="98" t="str">
        <f t="shared" si="25"/>
        <v>Posgrado</v>
      </c>
      <c r="L780" s="98" t="s">
        <v>394</v>
      </c>
    </row>
    <row r="781" spans="3:12" x14ac:dyDescent="0.25">
      <c r="C781" s="171" t="s">
        <v>58</v>
      </c>
      <c r="D781" s="163"/>
      <c r="E781" s="154">
        <v>0</v>
      </c>
      <c r="F781" s="100">
        <f>IF(E780=0,"",(G780/E780)/12*E780)</f>
        <v>0</v>
      </c>
      <c r="G781" s="97">
        <f>F781</f>
        <v>0</v>
      </c>
      <c r="H781" s="164"/>
      <c r="I781" s="116" t="s">
        <v>515</v>
      </c>
      <c r="J781" s="116" t="str">
        <f>VLOOKUP(I781,Presupuesto!$B$11:$C$565,2,0)</f>
        <v>AGUINALDO Y DECIMO CUARTO MES</v>
      </c>
      <c r="K781" s="98" t="str">
        <f t="shared" si="25"/>
        <v>Posgrado</v>
      </c>
      <c r="L781" s="98" t="s">
        <v>394</v>
      </c>
    </row>
    <row r="782" spans="3:12" ht="15.75" thickBot="1" x14ac:dyDescent="0.3">
      <c r="C782" s="172" t="s">
        <v>59</v>
      </c>
      <c r="D782" s="163"/>
      <c r="E782" s="154">
        <v>0</v>
      </c>
      <c r="F782" s="117">
        <f>IF(E780&lt;6,"",((E780-6)/12)*(G780/E780))</f>
        <v>0</v>
      </c>
      <c r="G782" s="97">
        <f>F782</f>
        <v>0</v>
      </c>
      <c r="H782" s="164"/>
      <c r="I782" s="101" t="s">
        <v>518</v>
      </c>
      <c r="J782" s="101" t="str">
        <f>VLOOKUP(I782,Presupuesto!$B$11:$C$565,2,0)</f>
        <v>DECIMOCUARTO MES</v>
      </c>
      <c r="K782" s="98" t="str">
        <f t="shared" si="25"/>
        <v>Posgrado</v>
      </c>
      <c r="L782" s="98" t="s">
        <v>394</v>
      </c>
    </row>
    <row r="783" spans="3:12" ht="15.75" thickBot="1" x14ac:dyDescent="0.3">
      <c r="C783" s="140" t="s">
        <v>83</v>
      </c>
      <c r="D783" s="199"/>
      <c r="E783" s="152">
        <v>12</v>
      </c>
      <c r="F783" s="139">
        <v>30000</v>
      </c>
      <c r="G783" s="113">
        <f>D783*E783*F783</f>
        <v>0</v>
      </c>
      <c r="H783" s="166"/>
      <c r="I783" s="114" t="s">
        <v>563</v>
      </c>
      <c r="J783" s="114" t="str">
        <f>VLOOKUP(I783,Presupuesto!$B$11:$C$565,2,0)</f>
        <v>CONTRATOS ESPECIALES</v>
      </c>
      <c r="K783" s="98" t="str">
        <f t="shared" si="25"/>
        <v>Posgrado</v>
      </c>
      <c r="L783" s="98" t="s">
        <v>394</v>
      </c>
    </row>
    <row r="784" spans="3:12" x14ac:dyDescent="0.25">
      <c r="C784" s="171" t="s">
        <v>58</v>
      </c>
      <c r="D784" s="163"/>
      <c r="E784" s="154">
        <v>0</v>
      </c>
      <c r="F784" s="117">
        <f>IF(E783=0,"",(G783/E783)/12*E783)</f>
        <v>0</v>
      </c>
      <c r="G784" s="97">
        <f>F784</f>
        <v>0</v>
      </c>
      <c r="H784" s="164"/>
      <c r="I784" s="101" t="s">
        <v>563</v>
      </c>
      <c r="J784" s="101" t="str">
        <f>VLOOKUP(I784,Presupuesto!$B$11:$C$565,2,0)</f>
        <v>CONTRATOS ESPECIALES</v>
      </c>
      <c r="K784" s="98" t="str">
        <f t="shared" si="25"/>
        <v>Posgrado</v>
      </c>
      <c r="L784" s="98" t="s">
        <v>393</v>
      </c>
    </row>
    <row r="785" spans="3:12" ht="15.75" thickBot="1" x14ac:dyDescent="0.3">
      <c r="C785" s="172" t="s">
        <v>59</v>
      </c>
      <c r="D785" s="163"/>
      <c r="E785" s="154">
        <v>0</v>
      </c>
      <c r="F785" s="100">
        <f>IF(E783&lt;6,"",((E783-6)/12)*(G783/E783))</f>
        <v>0</v>
      </c>
      <c r="G785" s="97">
        <f>F785</f>
        <v>0</v>
      </c>
      <c r="H785" s="164"/>
      <c r="I785" s="101" t="s">
        <v>563</v>
      </c>
      <c r="J785" s="101" t="str">
        <f>VLOOKUP(I785,Presupuesto!$B$11:$C$565,2,0)</f>
        <v>CONTRATOS ESPECIALES</v>
      </c>
      <c r="K785" s="98" t="str">
        <f t="shared" si="25"/>
        <v>Posgrado</v>
      </c>
      <c r="L785" s="98" t="s">
        <v>398</v>
      </c>
    </row>
    <row r="786" spans="3:12" ht="15.75" thickBot="1" x14ac:dyDescent="0.3">
      <c r="C786" s="140" t="s">
        <v>60</v>
      </c>
      <c r="D786" s="199"/>
      <c r="E786" s="152">
        <v>12</v>
      </c>
      <c r="F786" s="118">
        <v>30000</v>
      </c>
      <c r="G786" s="113">
        <f>D786*E786*F786</f>
        <v>0</v>
      </c>
      <c r="H786" s="166"/>
      <c r="I786" s="114" t="s">
        <v>704</v>
      </c>
      <c r="J786" s="114" t="str">
        <f>VLOOKUP(I786,Presupuesto!$B$11:$C$565,2,0)</f>
        <v>OTROS SERVICIOS TECNICOS Y PROFESIONALES</v>
      </c>
      <c r="K786" s="98" t="str">
        <f t="shared" si="25"/>
        <v>Posgrado</v>
      </c>
      <c r="L786" s="98" t="s">
        <v>393</v>
      </c>
    </row>
    <row r="787" spans="3:12" x14ac:dyDescent="0.25">
      <c r="C787" s="171" t="s">
        <v>58</v>
      </c>
      <c r="D787" s="163"/>
      <c r="E787" s="154">
        <v>0</v>
      </c>
      <c r="F787" s="100">
        <v>0</v>
      </c>
      <c r="G787" s="97">
        <f>F787</f>
        <v>0</v>
      </c>
      <c r="H787" s="164"/>
      <c r="I787" s="101" t="s">
        <v>704</v>
      </c>
      <c r="J787" s="101" t="str">
        <f>VLOOKUP(I787,Presupuesto!$B$11:$C$565,2,0)</f>
        <v>OTROS SERVICIOS TECNICOS Y PROFESIONALES</v>
      </c>
      <c r="K787" s="98" t="str">
        <f t="shared" si="25"/>
        <v>Posgrado</v>
      </c>
      <c r="L787" s="98" t="s">
        <v>393</v>
      </c>
    </row>
    <row r="788" spans="3:12" ht="15.75" thickBot="1" x14ac:dyDescent="0.3">
      <c r="C788" s="172" t="s">
        <v>59</v>
      </c>
      <c r="D788" s="163"/>
      <c r="E788" s="154">
        <v>0</v>
      </c>
      <c r="F788" s="100">
        <v>0</v>
      </c>
      <c r="G788" s="97">
        <f>F788</f>
        <v>0</v>
      </c>
      <c r="H788" s="164"/>
      <c r="I788" s="101" t="s">
        <v>704</v>
      </c>
      <c r="J788" s="101" t="str">
        <f>VLOOKUP(I788,Presupuesto!$B$11:$C$565,2,0)</f>
        <v>OTROS SERVICIOS TECNICOS Y PROFESIONALES</v>
      </c>
      <c r="K788" s="98" t="str">
        <f t="shared" si="25"/>
        <v>Posgrado</v>
      </c>
      <c r="L788" s="98" t="s">
        <v>393</v>
      </c>
    </row>
    <row r="789" spans="3:12" ht="15.75" thickBot="1" x14ac:dyDescent="0.3">
      <c r="C789" s="140" t="s">
        <v>61</v>
      </c>
      <c r="D789" s="199"/>
      <c r="E789" s="152">
        <v>12</v>
      </c>
      <c r="F789" s="118">
        <v>30000</v>
      </c>
      <c r="G789" s="113">
        <f>D789*E789*F789</f>
        <v>0</v>
      </c>
      <c r="H789" s="166"/>
      <c r="I789" s="114" t="s">
        <v>495</v>
      </c>
      <c r="J789" s="114" t="str">
        <f>VLOOKUP(I789,Presupuesto!$B$11:$C$565,2,0)</f>
        <v>SUELDOS Y SALARIOS PERMANENTES</v>
      </c>
      <c r="K789" s="98" t="str">
        <f t="shared" si="25"/>
        <v>Posgrado</v>
      </c>
      <c r="L789" s="98" t="s">
        <v>393</v>
      </c>
    </row>
    <row r="790" spans="3:12" x14ac:dyDescent="0.25">
      <c r="C790" s="171" t="s">
        <v>58</v>
      </c>
      <c r="D790" s="169"/>
      <c r="E790" s="131">
        <v>0</v>
      </c>
      <c r="F790" s="119">
        <f>IF(E789=0,"",(G789/E789)/12*E789)</f>
        <v>0</v>
      </c>
      <c r="G790" s="120">
        <f>F790</f>
        <v>0</v>
      </c>
      <c r="H790" s="164"/>
      <c r="I790" s="101" t="s">
        <v>515</v>
      </c>
      <c r="J790" s="101" t="str">
        <f>VLOOKUP(I790,Presupuesto!$B$11:$C$565,2,0)</f>
        <v>AGUINALDO Y DECIMO CUARTO MES</v>
      </c>
      <c r="K790" s="98" t="str">
        <f t="shared" si="25"/>
        <v>Posgrado</v>
      </c>
      <c r="L790" s="98" t="s">
        <v>393</v>
      </c>
    </row>
    <row r="791" spans="3:12" ht="15.75" thickBot="1" x14ac:dyDescent="0.3">
      <c r="C791" s="173" t="s">
        <v>59</v>
      </c>
      <c r="D791" s="162"/>
      <c r="E791" s="132">
        <v>0</v>
      </c>
      <c r="F791" s="105">
        <f>IF(E789&lt;6,"",((E789-6)/12)*(G789/E789))</f>
        <v>0</v>
      </c>
      <c r="G791" s="105">
        <f>F791</f>
        <v>0</v>
      </c>
      <c r="H791" s="162"/>
      <c r="I791" s="106" t="s">
        <v>518</v>
      </c>
      <c r="J791" s="124" t="str">
        <f>VLOOKUP(I791,Presupuesto!$B$11:$C$565,2,0)</f>
        <v>DECIMOCUARTO MES</v>
      </c>
      <c r="K791" s="106" t="str">
        <f t="shared" si="25"/>
        <v>Posgrado</v>
      </c>
      <c r="L791" s="124" t="s">
        <v>393</v>
      </c>
    </row>
    <row r="793" spans="3:12" ht="15.75" thickBot="1" x14ac:dyDescent="0.3"/>
    <row r="794" spans="3:12" ht="15.75" thickBot="1" x14ac:dyDescent="0.3">
      <c r="C794" s="69" t="s">
        <v>43</v>
      </c>
      <c r="D794" s="30">
        <f>SUM(G801:G851)</f>
        <v>0</v>
      </c>
      <c r="E794" s="93"/>
      <c r="F794" s="93"/>
      <c r="G794" s="93"/>
      <c r="H794" s="76"/>
      <c r="I794" s="76"/>
      <c r="J794" s="76"/>
    </row>
    <row r="795" spans="3:12" x14ac:dyDescent="0.25">
      <c r="D795" s="31"/>
      <c r="E795" s="93"/>
      <c r="F795" s="93"/>
      <c r="G795" s="93"/>
      <c r="H795" s="76"/>
      <c r="I795" s="76"/>
      <c r="J795" s="76"/>
    </row>
    <row r="796" spans="3:12" x14ac:dyDescent="0.25">
      <c r="D796" s="31"/>
      <c r="E796" s="93"/>
      <c r="F796" s="93"/>
      <c r="G796" s="93"/>
      <c r="H796" s="76"/>
      <c r="I796" s="76"/>
      <c r="J796" s="76"/>
    </row>
    <row r="797" spans="3:12" ht="15.75" x14ac:dyDescent="0.25">
      <c r="C797" s="202" t="s">
        <v>391</v>
      </c>
      <c r="D797" s="365"/>
      <c r="E797" s="93"/>
      <c r="F797" s="93"/>
      <c r="G797" s="93"/>
      <c r="H797" s="76"/>
      <c r="I797" s="76"/>
      <c r="J797" s="76"/>
    </row>
    <row r="798" spans="3:12" ht="18.75" x14ac:dyDescent="0.25">
      <c r="C798" s="210" t="e">
        <f>IFERROR(VLOOKUP(D797,'1. Desarrollo e Innov. Curricu.'!$F:$G,2,FALSE),IFERROR(VLOOKUP(D797,'2. Investigación Científica'!$F:$G,2,FALSE),IFERROR(VLOOKUP(D797,'3. Vinculación Univ. Sociedad'!$F:$G,2,FALSE),IFERROR(VLOOKUP(D797,'4. Docencia y Profesorado Univ.'!$F:$G,2,FALSE),IFERROR(VLOOKUP(D797,'5. Estudiantes y Graduados'!$F:$G,2,FALSE),IFERROR(VLOOKUP(D797,'11. Gestion Administrativa'!$F:$G,2,FALSE),IFERROR(VLOOKUP(D797,'13. Gestión Académica'!$F:$G,2,FALSE),IFERROR(VLOOKUP(D797,'9. Asegura. de la Calid. y M'!$F:$G,2,FALSE),IFERROR(VLOOKUP(D797,'6. Gestión del Conocimiento'!$F:$G,2,FALSE),IFERROR(VLOOKUP(D797,'15. Gobernabilidad y Proceso...'!$F:$G,2,FALSE),IFERROR(VLOOKUP(D797,'12. Gestión del Talento Humano'!$F:$G,2,FALSE),IFERROR(VLOOKUP(D797,'14. Internacional... de la E.S.'!$F:$G,2,FALSE),IFERROR(VLOOKUP(D797,'10. Posgrado'!$F:$G,2,FALSE),IFERROR(VLOOKUP(D797,'17. Gestión TIC'!$F:$G,2,FALSE),IFERROR(VLOOKUP(D797,'16. Desa. del Sistema Educ.Sup.'!$F:$G,2,FALSE),IFERROR(VLOOKUP(D797,'8. Cultura de Inno. Insti...'!$F:$G,2,FALSE),VLOOKUP(D797,'7. Lo Esencial de la Reforma U.'!$F:$G,2,0)))))))))))))))))</f>
        <v>#N/A</v>
      </c>
      <c r="D798" s="31"/>
      <c r="E798" s="93"/>
      <c r="F798" s="93"/>
      <c r="G798" s="93"/>
      <c r="H798" s="76"/>
      <c r="I798" s="76"/>
      <c r="J798" s="76"/>
    </row>
    <row r="799" spans="3:12" ht="15.75" thickBot="1" x14ac:dyDescent="0.3">
      <c r="C799" s="177"/>
      <c r="D799" s="31"/>
      <c r="E799" s="93"/>
      <c r="F799" s="93"/>
      <c r="G799" s="93"/>
      <c r="H799" s="76"/>
      <c r="I799" s="76"/>
      <c r="J799" s="76"/>
      <c r="K799" s="153"/>
    </row>
    <row r="800" spans="3:12" ht="30.75" thickBot="1" x14ac:dyDescent="0.3">
      <c r="C800" s="134" t="s">
        <v>44</v>
      </c>
      <c r="D800" s="138" t="s">
        <v>55</v>
      </c>
      <c r="E800" s="170" t="s">
        <v>56</v>
      </c>
      <c r="F800" s="138" t="s">
        <v>57</v>
      </c>
      <c r="G800" s="135" t="s">
        <v>27</v>
      </c>
      <c r="H800" s="133" t="s">
        <v>130</v>
      </c>
      <c r="I800" s="136" t="s">
        <v>46</v>
      </c>
      <c r="J800" s="136" t="s">
        <v>131</v>
      </c>
      <c r="K800" s="136" t="s">
        <v>409</v>
      </c>
      <c r="L800" s="136" t="s">
        <v>410</v>
      </c>
    </row>
    <row r="801" spans="3:12" ht="15.75" thickBot="1" x14ac:dyDescent="0.3">
      <c r="C801" s="137" t="s">
        <v>481</v>
      </c>
      <c r="D801" s="199"/>
      <c r="E801" s="152">
        <v>12</v>
      </c>
      <c r="F801" s="301">
        <f>HLOOKUP($C801,$BZ$2:$CM$3,2,0)</f>
        <v>43674.39</v>
      </c>
      <c r="G801" s="113">
        <f>D801*E801*F801</f>
        <v>0</v>
      </c>
      <c r="H801" s="166"/>
      <c r="I801" s="114" t="s">
        <v>495</v>
      </c>
      <c r="J801" s="114" t="str">
        <f>VLOOKUP(I801,Presupuesto!$B$11:$C$565,2,0)</f>
        <v>SUELDOS Y SALARIOS PERMANENTES</v>
      </c>
      <c r="K801" s="218" t="s">
        <v>1478</v>
      </c>
      <c r="L801" s="98" t="s">
        <v>393</v>
      </c>
    </row>
    <row r="802" spans="3:12" x14ac:dyDescent="0.25">
      <c r="C802" s="171" t="s">
        <v>58</v>
      </c>
      <c r="D802" s="163"/>
      <c r="E802" s="154">
        <v>0</v>
      </c>
      <c r="F802" s="100">
        <f>IF(E801=0,"",(G801/E801)/12*E801)</f>
        <v>0</v>
      </c>
      <c r="G802" s="97">
        <f>F802</f>
        <v>0</v>
      </c>
      <c r="H802" s="164"/>
      <c r="I802" s="116" t="s">
        <v>515</v>
      </c>
      <c r="J802" s="116" t="str">
        <f>VLOOKUP(I802,Presupuesto!$B$11:$C$565,2,0)</f>
        <v>AGUINALDO Y DECIMO CUARTO MES</v>
      </c>
      <c r="K802" s="98" t="str">
        <f t="shared" ref="K802:K833" si="26">$K$801</f>
        <v>Desarrollo del Sistema de Educación Superior</v>
      </c>
      <c r="L802" s="98" t="s">
        <v>411</v>
      </c>
    </row>
    <row r="803" spans="3:12" ht="15.75" thickBot="1" x14ac:dyDescent="0.3">
      <c r="C803" s="172" t="s">
        <v>59</v>
      </c>
      <c r="D803" s="163"/>
      <c r="E803" s="154">
        <v>0</v>
      </c>
      <c r="F803" s="117">
        <f>IF(E801&lt;6,"",((E801-6)/12)*(G801/E801))</f>
        <v>0</v>
      </c>
      <c r="G803" s="97">
        <f>F803</f>
        <v>0</v>
      </c>
      <c r="H803" s="164"/>
      <c r="I803" s="101" t="s">
        <v>518</v>
      </c>
      <c r="J803" s="101" t="str">
        <f>VLOOKUP(I803,Presupuesto!$B$11:$C$565,2,0)</f>
        <v>DECIMOCUARTO MES</v>
      </c>
      <c r="K803" s="98" t="str">
        <f t="shared" si="26"/>
        <v>Desarrollo del Sistema de Educación Superior</v>
      </c>
      <c r="L803" s="98" t="s">
        <v>394</v>
      </c>
    </row>
    <row r="804" spans="3:12" ht="15.75" thickBot="1" x14ac:dyDescent="0.3">
      <c r="C804" s="137" t="s">
        <v>482</v>
      </c>
      <c r="D804" s="199"/>
      <c r="E804" s="152">
        <v>12</v>
      </c>
      <c r="F804" s="301">
        <f>HLOOKUP($C804,$BZ$2:$CM$3,2,0)</f>
        <v>39703.99</v>
      </c>
      <c r="G804" s="113">
        <f>D804*E804*F804</f>
        <v>0</v>
      </c>
      <c r="H804" s="166"/>
      <c r="I804" s="114" t="s">
        <v>495</v>
      </c>
      <c r="J804" s="114" t="str">
        <f>VLOOKUP(I804,Presupuesto!$B$11:$C$565,2,0)</f>
        <v>SUELDOS Y SALARIOS PERMANENTES</v>
      </c>
      <c r="K804" s="98" t="str">
        <f t="shared" si="26"/>
        <v>Desarrollo del Sistema de Educación Superior</v>
      </c>
      <c r="L804" s="98" t="s">
        <v>394</v>
      </c>
    </row>
    <row r="805" spans="3:12" x14ac:dyDescent="0.25">
      <c r="C805" s="171" t="s">
        <v>58</v>
      </c>
      <c r="D805" s="163"/>
      <c r="E805" s="154">
        <v>0</v>
      </c>
      <c r="F805" s="100">
        <f>IF(E804=0,"",(G804/E804)/12*E804)</f>
        <v>0</v>
      </c>
      <c r="G805" s="97">
        <f>F805</f>
        <v>0</v>
      </c>
      <c r="H805" s="164"/>
      <c r="I805" s="116" t="s">
        <v>515</v>
      </c>
      <c r="J805" s="116" t="str">
        <f>VLOOKUP(I805,Presupuesto!$B$11:$C$565,2,0)</f>
        <v>AGUINALDO Y DECIMO CUARTO MES</v>
      </c>
      <c r="K805" s="98" t="str">
        <f t="shared" si="26"/>
        <v>Desarrollo del Sistema de Educación Superior</v>
      </c>
      <c r="L805" s="98" t="s">
        <v>394</v>
      </c>
    </row>
    <row r="806" spans="3:12" ht="15.75" thickBot="1" x14ac:dyDescent="0.3">
      <c r="C806" s="172" t="s">
        <v>59</v>
      </c>
      <c r="D806" s="163"/>
      <c r="E806" s="154">
        <v>0</v>
      </c>
      <c r="F806" s="117">
        <f>IF(E804&lt;6,"",((E804-6)/12)*(G804/E804))</f>
        <v>0</v>
      </c>
      <c r="G806" s="97">
        <f>F806</f>
        <v>0</v>
      </c>
      <c r="H806" s="164"/>
      <c r="I806" s="101" t="s">
        <v>518</v>
      </c>
      <c r="J806" s="101" t="str">
        <f>VLOOKUP(I806,Presupuesto!$B$11:$C$565,2,0)</f>
        <v>DECIMOCUARTO MES</v>
      </c>
      <c r="K806" s="98" t="str">
        <f t="shared" si="26"/>
        <v>Desarrollo del Sistema de Educación Superior</v>
      </c>
      <c r="L806" s="98" t="s">
        <v>394</v>
      </c>
    </row>
    <row r="807" spans="3:12" ht="15.75" thickBot="1" x14ac:dyDescent="0.3">
      <c r="C807" s="137" t="s">
        <v>483</v>
      </c>
      <c r="D807" s="199"/>
      <c r="E807" s="152">
        <v>12</v>
      </c>
      <c r="F807" s="301">
        <f>HLOOKUP($C807,$BZ$2:$CM$3,2,0)</f>
        <v>35733.589999999997</v>
      </c>
      <c r="G807" s="113">
        <f>D807*E807*F807</f>
        <v>0</v>
      </c>
      <c r="H807" s="166"/>
      <c r="I807" s="114" t="s">
        <v>495</v>
      </c>
      <c r="J807" s="114" t="str">
        <f>VLOOKUP(I807,Presupuesto!$B$11:$C$565,2,0)</f>
        <v>SUELDOS Y SALARIOS PERMANENTES</v>
      </c>
      <c r="K807" s="98" t="str">
        <f t="shared" si="26"/>
        <v>Desarrollo del Sistema de Educación Superior</v>
      </c>
      <c r="L807" s="98" t="s">
        <v>394</v>
      </c>
    </row>
    <row r="808" spans="3:12" x14ac:dyDescent="0.25">
      <c r="C808" s="171" t="s">
        <v>58</v>
      </c>
      <c r="D808" s="163"/>
      <c r="E808" s="154">
        <v>0</v>
      </c>
      <c r="F808" s="100">
        <f>IF(E807=0,"",(G807/E807)/12*E807)</f>
        <v>0</v>
      </c>
      <c r="G808" s="97">
        <f>F808</f>
        <v>0</v>
      </c>
      <c r="H808" s="164"/>
      <c r="I808" s="116" t="s">
        <v>515</v>
      </c>
      <c r="J808" s="116" t="str">
        <f>VLOOKUP(I808,Presupuesto!$B$11:$C$565,2,0)</f>
        <v>AGUINALDO Y DECIMO CUARTO MES</v>
      </c>
      <c r="K808" s="98" t="str">
        <f t="shared" si="26"/>
        <v>Desarrollo del Sistema de Educación Superior</v>
      </c>
      <c r="L808" s="98" t="s">
        <v>394</v>
      </c>
    </row>
    <row r="809" spans="3:12" ht="15.75" thickBot="1" x14ac:dyDescent="0.3">
      <c r="C809" s="172" t="s">
        <v>59</v>
      </c>
      <c r="D809" s="163"/>
      <c r="E809" s="154">
        <v>0</v>
      </c>
      <c r="F809" s="117">
        <f>IF(E807&lt;6,"",((E807-6)/12)*(G807/E807))</f>
        <v>0</v>
      </c>
      <c r="G809" s="97">
        <f>F809</f>
        <v>0</v>
      </c>
      <c r="H809" s="164"/>
      <c r="I809" s="101" t="s">
        <v>518</v>
      </c>
      <c r="J809" s="101" t="str">
        <f>VLOOKUP(I809,Presupuesto!$B$11:$C$565,2,0)</f>
        <v>DECIMOCUARTO MES</v>
      </c>
      <c r="K809" s="98" t="str">
        <f t="shared" si="26"/>
        <v>Desarrollo del Sistema de Educación Superior</v>
      </c>
      <c r="L809" s="98" t="s">
        <v>394</v>
      </c>
    </row>
    <row r="810" spans="3:12" ht="15.75" thickBot="1" x14ac:dyDescent="0.3">
      <c r="C810" s="137" t="s">
        <v>484</v>
      </c>
      <c r="D810" s="199"/>
      <c r="E810" s="152">
        <v>12</v>
      </c>
      <c r="F810" s="301">
        <f>HLOOKUP($C810,$BZ$2:$CM$3,2,0)</f>
        <v>31763.19</v>
      </c>
      <c r="G810" s="113">
        <f>D810*E810*F810</f>
        <v>0</v>
      </c>
      <c r="H810" s="166"/>
      <c r="I810" s="114" t="s">
        <v>495</v>
      </c>
      <c r="J810" s="114" t="str">
        <f>VLOOKUP(I810,Presupuesto!$B$11:$C$565,2,0)</f>
        <v>SUELDOS Y SALARIOS PERMANENTES</v>
      </c>
      <c r="K810" s="98" t="str">
        <f t="shared" si="26"/>
        <v>Desarrollo del Sistema de Educación Superior</v>
      </c>
      <c r="L810" s="98" t="s">
        <v>394</v>
      </c>
    </row>
    <row r="811" spans="3:12" x14ac:dyDescent="0.25">
      <c r="C811" s="171" t="s">
        <v>58</v>
      </c>
      <c r="D811" s="163"/>
      <c r="E811" s="154">
        <v>0</v>
      </c>
      <c r="F811" s="100">
        <f>IF(E810=0,"",(G810/E810)/12*E810)</f>
        <v>0</v>
      </c>
      <c r="G811" s="97">
        <f>F811</f>
        <v>0</v>
      </c>
      <c r="H811" s="164"/>
      <c r="I811" s="116" t="s">
        <v>515</v>
      </c>
      <c r="J811" s="116" t="str">
        <f>VLOOKUP(I811,Presupuesto!$B$11:$C$565,2,0)</f>
        <v>AGUINALDO Y DECIMO CUARTO MES</v>
      </c>
      <c r="K811" s="98" t="str">
        <f t="shared" si="26"/>
        <v>Desarrollo del Sistema de Educación Superior</v>
      </c>
      <c r="L811" s="98" t="s">
        <v>394</v>
      </c>
    </row>
    <row r="812" spans="3:12" ht="15.75" thickBot="1" x14ac:dyDescent="0.3">
      <c r="C812" s="172" t="s">
        <v>59</v>
      </c>
      <c r="D812" s="163"/>
      <c r="E812" s="154">
        <v>0</v>
      </c>
      <c r="F812" s="117">
        <f>IF(E810&lt;6,"",((E810-6)/12)*(G810/E810))</f>
        <v>0</v>
      </c>
      <c r="G812" s="97">
        <f>F812</f>
        <v>0</v>
      </c>
      <c r="H812" s="164"/>
      <c r="I812" s="101" t="s">
        <v>518</v>
      </c>
      <c r="J812" s="101" t="str">
        <f>VLOOKUP(I812,Presupuesto!$B$11:$C$565,2,0)</f>
        <v>DECIMOCUARTO MES</v>
      </c>
      <c r="K812" s="98" t="str">
        <f t="shared" si="26"/>
        <v>Desarrollo del Sistema de Educación Superior</v>
      </c>
      <c r="L812" s="98" t="s">
        <v>394</v>
      </c>
    </row>
    <row r="813" spans="3:12" ht="15.75" thickBot="1" x14ac:dyDescent="0.3">
      <c r="C813" s="137" t="s">
        <v>485</v>
      </c>
      <c r="D813" s="199"/>
      <c r="E813" s="152">
        <v>12</v>
      </c>
      <c r="F813" s="301">
        <f>HLOOKUP($C813,$BZ$2:$CM$3,2,0)</f>
        <v>29777.99</v>
      </c>
      <c r="G813" s="113">
        <f>D813*E813*F813</f>
        <v>0</v>
      </c>
      <c r="H813" s="166"/>
      <c r="I813" s="114" t="s">
        <v>495</v>
      </c>
      <c r="J813" s="114" t="str">
        <f>VLOOKUP(I813,Presupuesto!$B$11:$C$565,2,0)</f>
        <v>SUELDOS Y SALARIOS PERMANENTES</v>
      </c>
      <c r="K813" s="98" t="str">
        <f t="shared" si="26"/>
        <v>Desarrollo del Sistema de Educación Superior</v>
      </c>
      <c r="L813" s="98" t="s">
        <v>394</v>
      </c>
    </row>
    <row r="814" spans="3:12" x14ac:dyDescent="0.25">
      <c r="C814" s="171" t="s">
        <v>58</v>
      </c>
      <c r="D814" s="163"/>
      <c r="E814" s="154">
        <v>0</v>
      </c>
      <c r="F814" s="100">
        <f>IF(E813=0,"",(G813/E813)/12*E813)</f>
        <v>0</v>
      </c>
      <c r="G814" s="97">
        <f>F814</f>
        <v>0</v>
      </c>
      <c r="H814" s="164"/>
      <c r="I814" s="116" t="s">
        <v>515</v>
      </c>
      <c r="J814" s="116" t="str">
        <f>VLOOKUP(I814,Presupuesto!$B$11:$C$565,2,0)</f>
        <v>AGUINALDO Y DECIMO CUARTO MES</v>
      </c>
      <c r="K814" s="98" t="str">
        <f t="shared" si="26"/>
        <v>Desarrollo del Sistema de Educación Superior</v>
      </c>
      <c r="L814" s="98" t="s">
        <v>394</v>
      </c>
    </row>
    <row r="815" spans="3:12" ht="15.75" thickBot="1" x14ac:dyDescent="0.3">
      <c r="C815" s="172" t="s">
        <v>59</v>
      </c>
      <c r="D815" s="163"/>
      <c r="E815" s="154">
        <v>0</v>
      </c>
      <c r="F815" s="117">
        <f>IF(E813&lt;6,"",((E813-6)/12)*(G813/E813))</f>
        <v>0</v>
      </c>
      <c r="G815" s="97">
        <f>F815</f>
        <v>0</v>
      </c>
      <c r="H815" s="164"/>
      <c r="I815" s="101" t="s">
        <v>518</v>
      </c>
      <c r="J815" s="101" t="str">
        <f>VLOOKUP(I815,Presupuesto!$B$11:$C$565,2,0)</f>
        <v>DECIMOCUARTO MES</v>
      </c>
      <c r="K815" s="98" t="str">
        <f t="shared" si="26"/>
        <v>Desarrollo del Sistema de Educación Superior</v>
      </c>
      <c r="L815" s="98" t="s">
        <v>394</v>
      </c>
    </row>
    <row r="816" spans="3:12" ht="15.75" thickBot="1" x14ac:dyDescent="0.3">
      <c r="C816" s="137" t="s">
        <v>486</v>
      </c>
      <c r="D816" s="199"/>
      <c r="E816" s="152">
        <v>12</v>
      </c>
      <c r="F816" s="301">
        <f>HLOOKUP($C816,$BZ$2:$CM$3,2,0)</f>
        <v>27792.79</v>
      </c>
      <c r="G816" s="113">
        <f>D816*E816*F816</f>
        <v>0</v>
      </c>
      <c r="H816" s="166"/>
      <c r="I816" s="114" t="s">
        <v>495</v>
      </c>
      <c r="J816" s="114" t="str">
        <f>VLOOKUP(I816,Presupuesto!$B$11:$C$565,2,0)</f>
        <v>SUELDOS Y SALARIOS PERMANENTES</v>
      </c>
      <c r="K816" s="98" t="str">
        <f t="shared" si="26"/>
        <v>Desarrollo del Sistema de Educación Superior</v>
      </c>
      <c r="L816" s="98" t="s">
        <v>394</v>
      </c>
    </row>
    <row r="817" spans="3:12" x14ac:dyDescent="0.25">
      <c r="C817" s="171" t="s">
        <v>58</v>
      </c>
      <c r="D817" s="163"/>
      <c r="E817" s="154">
        <v>0</v>
      </c>
      <c r="F817" s="100">
        <f>IF(E816=0,"",(G816/E816)/12*E816)</f>
        <v>0</v>
      </c>
      <c r="G817" s="97">
        <f>F817</f>
        <v>0</v>
      </c>
      <c r="H817" s="164"/>
      <c r="I817" s="116" t="s">
        <v>515</v>
      </c>
      <c r="J817" s="116" t="str">
        <f>VLOOKUP(I817,Presupuesto!$B$11:$C$565,2,0)</f>
        <v>AGUINALDO Y DECIMO CUARTO MES</v>
      </c>
      <c r="K817" s="98" t="str">
        <f t="shared" si="26"/>
        <v>Desarrollo del Sistema de Educación Superior</v>
      </c>
      <c r="L817" s="98" t="s">
        <v>394</v>
      </c>
    </row>
    <row r="818" spans="3:12" ht="15.75" thickBot="1" x14ac:dyDescent="0.3">
      <c r="C818" s="172" t="s">
        <v>59</v>
      </c>
      <c r="D818" s="163"/>
      <c r="E818" s="154">
        <v>0</v>
      </c>
      <c r="F818" s="117">
        <f>IF(E816&lt;6,"",((E816-6)/12)*(G816/E816))</f>
        <v>0</v>
      </c>
      <c r="G818" s="97">
        <f>F818</f>
        <v>0</v>
      </c>
      <c r="H818" s="164"/>
      <c r="I818" s="101" t="s">
        <v>518</v>
      </c>
      <c r="J818" s="101" t="str">
        <f>VLOOKUP(I818,Presupuesto!$B$11:$C$565,2,0)</f>
        <v>DECIMOCUARTO MES</v>
      </c>
      <c r="K818" s="98" t="str">
        <f t="shared" si="26"/>
        <v>Desarrollo del Sistema de Educación Superior</v>
      </c>
      <c r="L818" s="98" t="s">
        <v>394</v>
      </c>
    </row>
    <row r="819" spans="3:12" ht="15.75" thickBot="1" x14ac:dyDescent="0.3">
      <c r="C819" s="137" t="s">
        <v>487</v>
      </c>
      <c r="D819" s="199"/>
      <c r="E819" s="152">
        <v>12</v>
      </c>
      <c r="F819" s="301">
        <f>HLOOKUP($C819,$BZ$2:$CM$3,2,0)</f>
        <v>18859.39</v>
      </c>
      <c r="G819" s="113">
        <f>D819*E819*F819</f>
        <v>0</v>
      </c>
      <c r="H819" s="166"/>
      <c r="I819" s="114" t="s">
        <v>495</v>
      </c>
      <c r="J819" s="114" t="str">
        <f>VLOOKUP(I819,Presupuesto!$B$11:$C$565,2,0)</f>
        <v>SUELDOS Y SALARIOS PERMANENTES</v>
      </c>
      <c r="K819" s="98" t="str">
        <f t="shared" si="26"/>
        <v>Desarrollo del Sistema de Educación Superior</v>
      </c>
      <c r="L819" s="98" t="s">
        <v>394</v>
      </c>
    </row>
    <row r="820" spans="3:12" x14ac:dyDescent="0.25">
      <c r="C820" s="171" t="s">
        <v>58</v>
      </c>
      <c r="D820" s="163"/>
      <c r="E820" s="154">
        <v>0</v>
      </c>
      <c r="F820" s="100">
        <f>IF(E819=0,"",(G819/E819)/12*E819)</f>
        <v>0</v>
      </c>
      <c r="G820" s="97">
        <f>F820</f>
        <v>0</v>
      </c>
      <c r="H820" s="164"/>
      <c r="I820" s="116" t="s">
        <v>515</v>
      </c>
      <c r="J820" s="116" t="str">
        <f>VLOOKUP(I820,Presupuesto!$B$11:$C$565,2,0)</f>
        <v>AGUINALDO Y DECIMO CUARTO MES</v>
      </c>
      <c r="K820" s="98" t="str">
        <f t="shared" si="26"/>
        <v>Desarrollo del Sistema de Educación Superior</v>
      </c>
      <c r="L820" s="98" t="s">
        <v>394</v>
      </c>
    </row>
    <row r="821" spans="3:12" ht="15.75" thickBot="1" x14ac:dyDescent="0.3">
      <c r="C821" s="172" t="s">
        <v>59</v>
      </c>
      <c r="D821" s="163"/>
      <c r="E821" s="154">
        <v>0</v>
      </c>
      <c r="F821" s="117">
        <f>IF(E819&lt;6,"",((E819-6)/12)*(G819/E819))</f>
        <v>0</v>
      </c>
      <c r="G821" s="97">
        <f>F821</f>
        <v>0</v>
      </c>
      <c r="H821" s="164"/>
      <c r="I821" s="101" t="s">
        <v>518</v>
      </c>
      <c r="J821" s="101" t="str">
        <f>VLOOKUP(I821,Presupuesto!$B$11:$C$565,2,0)</f>
        <v>DECIMOCUARTO MES</v>
      </c>
      <c r="K821" s="98" t="str">
        <f t="shared" si="26"/>
        <v>Desarrollo del Sistema de Educación Superior</v>
      </c>
      <c r="L821" s="98" t="s">
        <v>394</v>
      </c>
    </row>
    <row r="822" spans="3:12" ht="15.75" thickBot="1" x14ac:dyDescent="0.3">
      <c r="C822" s="137" t="s">
        <v>488</v>
      </c>
      <c r="D822" s="199"/>
      <c r="E822" s="152">
        <v>12</v>
      </c>
      <c r="F822" s="301">
        <f>HLOOKUP($C822,$BZ$2:$CM$3,2,0)</f>
        <v>17866.8</v>
      </c>
      <c r="G822" s="113">
        <f>D822*E822*F822</f>
        <v>0</v>
      </c>
      <c r="H822" s="166"/>
      <c r="I822" s="114" t="s">
        <v>495</v>
      </c>
      <c r="J822" s="114" t="str">
        <f>VLOOKUP(I822,Presupuesto!$B$11:$C$565,2,0)</f>
        <v>SUELDOS Y SALARIOS PERMANENTES</v>
      </c>
      <c r="K822" s="98" t="str">
        <f t="shared" si="26"/>
        <v>Desarrollo del Sistema de Educación Superior</v>
      </c>
      <c r="L822" s="98" t="s">
        <v>394</v>
      </c>
    </row>
    <row r="823" spans="3:12" x14ac:dyDescent="0.25">
      <c r="C823" s="171" t="s">
        <v>58</v>
      </c>
      <c r="D823" s="163"/>
      <c r="E823" s="154">
        <v>0</v>
      </c>
      <c r="F823" s="100">
        <f>IF(E822=0,"",(G822/E822)/12*E822)</f>
        <v>0</v>
      </c>
      <c r="G823" s="97">
        <f>F823</f>
        <v>0</v>
      </c>
      <c r="H823" s="164"/>
      <c r="I823" s="116" t="s">
        <v>515</v>
      </c>
      <c r="J823" s="116" t="str">
        <f>VLOOKUP(I823,Presupuesto!$B$11:$C$565,2,0)</f>
        <v>AGUINALDO Y DECIMO CUARTO MES</v>
      </c>
      <c r="K823" s="98" t="str">
        <f t="shared" si="26"/>
        <v>Desarrollo del Sistema de Educación Superior</v>
      </c>
      <c r="L823" s="98" t="s">
        <v>394</v>
      </c>
    </row>
    <row r="824" spans="3:12" ht="15.75" thickBot="1" x14ac:dyDescent="0.3">
      <c r="C824" s="172" t="s">
        <v>59</v>
      </c>
      <c r="D824" s="163"/>
      <c r="E824" s="154">
        <v>0</v>
      </c>
      <c r="F824" s="117">
        <f>IF(E822&lt;6,"",((E822-6)/12)*(G822/E822))</f>
        <v>0</v>
      </c>
      <c r="G824" s="97">
        <f>F824</f>
        <v>0</v>
      </c>
      <c r="H824" s="164"/>
      <c r="I824" s="101" t="s">
        <v>518</v>
      </c>
      <c r="J824" s="101" t="str">
        <f>VLOOKUP(I824,Presupuesto!$B$11:$C$565,2,0)</f>
        <v>DECIMOCUARTO MES</v>
      </c>
      <c r="K824" s="98" t="str">
        <f t="shared" si="26"/>
        <v>Desarrollo del Sistema de Educación Superior</v>
      </c>
      <c r="L824" s="98" t="s">
        <v>394</v>
      </c>
    </row>
    <row r="825" spans="3:12" ht="15.75" thickBot="1" x14ac:dyDescent="0.3">
      <c r="C825" s="137" t="s">
        <v>489</v>
      </c>
      <c r="D825" s="199"/>
      <c r="E825" s="152">
        <v>12</v>
      </c>
      <c r="F825" s="301">
        <f>HLOOKUP($C825,$BZ$2:$CM$3,2,0)</f>
        <v>13896.4</v>
      </c>
      <c r="G825" s="113">
        <f>D825*E825*F825</f>
        <v>0</v>
      </c>
      <c r="H825" s="166"/>
      <c r="I825" s="114" t="s">
        <v>495</v>
      </c>
      <c r="J825" s="114" t="str">
        <f>VLOOKUP(I825,Presupuesto!$B$11:$C$565,2,0)</f>
        <v>SUELDOS Y SALARIOS PERMANENTES</v>
      </c>
      <c r="K825" s="98" t="str">
        <f t="shared" si="26"/>
        <v>Desarrollo del Sistema de Educación Superior</v>
      </c>
      <c r="L825" s="98" t="s">
        <v>394</v>
      </c>
    </row>
    <row r="826" spans="3:12" x14ac:dyDescent="0.25">
      <c r="C826" s="171" t="s">
        <v>58</v>
      </c>
      <c r="D826" s="163"/>
      <c r="E826" s="154">
        <v>0</v>
      </c>
      <c r="F826" s="100">
        <f>IF(E825=0,"",(G825/E825)/12*E825)</f>
        <v>0</v>
      </c>
      <c r="G826" s="97">
        <f>F826</f>
        <v>0</v>
      </c>
      <c r="H826" s="164"/>
      <c r="I826" s="116" t="s">
        <v>515</v>
      </c>
      <c r="J826" s="116" t="str">
        <f>VLOOKUP(I826,Presupuesto!$B$11:$C$565,2,0)</f>
        <v>AGUINALDO Y DECIMO CUARTO MES</v>
      </c>
      <c r="K826" s="98" t="str">
        <f t="shared" si="26"/>
        <v>Desarrollo del Sistema de Educación Superior</v>
      </c>
      <c r="L826" s="98" t="s">
        <v>394</v>
      </c>
    </row>
    <row r="827" spans="3:12" ht="15.75" thickBot="1" x14ac:dyDescent="0.3">
      <c r="C827" s="172" t="s">
        <v>59</v>
      </c>
      <c r="D827" s="163"/>
      <c r="E827" s="154">
        <v>0</v>
      </c>
      <c r="F827" s="117">
        <f>IF(E825&lt;6,"",((E825-6)/12)*(G825/E825))</f>
        <v>0</v>
      </c>
      <c r="G827" s="97">
        <f>F827</f>
        <v>0</v>
      </c>
      <c r="H827" s="164"/>
      <c r="I827" s="101" t="s">
        <v>518</v>
      </c>
      <c r="J827" s="101" t="str">
        <f>VLOOKUP(I827,Presupuesto!$B$11:$C$565,2,0)</f>
        <v>DECIMOCUARTO MES</v>
      </c>
      <c r="K827" s="98" t="str">
        <f t="shared" si="26"/>
        <v>Desarrollo del Sistema de Educación Superior</v>
      </c>
      <c r="L827" s="98" t="s">
        <v>394</v>
      </c>
    </row>
    <row r="828" spans="3:12" ht="15.75" thickBot="1" x14ac:dyDescent="0.3">
      <c r="C828" s="137" t="s">
        <v>490</v>
      </c>
      <c r="D828" s="199"/>
      <c r="E828" s="152">
        <v>12</v>
      </c>
      <c r="F828" s="301">
        <f>HLOOKUP($C828,$BZ$2:$CM$3,2,0)</f>
        <v>15004.09</v>
      </c>
      <c r="G828" s="113">
        <f>D828*E828*F828</f>
        <v>0</v>
      </c>
      <c r="H828" s="166"/>
      <c r="I828" s="114" t="s">
        <v>495</v>
      </c>
      <c r="J828" s="114" t="str">
        <f>VLOOKUP(I828,Presupuesto!$B$11:$C$565,2,0)</f>
        <v>SUELDOS Y SALARIOS PERMANENTES</v>
      </c>
      <c r="K828" s="98" t="str">
        <f t="shared" si="26"/>
        <v>Desarrollo del Sistema de Educación Superior</v>
      </c>
      <c r="L828" s="98" t="s">
        <v>394</v>
      </c>
    </row>
    <row r="829" spans="3:12" x14ac:dyDescent="0.25">
      <c r="C829" s="171" t="s">
        <v>58</v>
      </c>
      <c r="D829" s="163"/>
      <c r="E829" s="154">
        <v>0</v>
      </c>
      <c r="F829" s="100">
        <f>IF(E828=0,"",(G828/E828)/12*E828)</f>
        <v>0</v>
      </c>
      <c r="G829" s="97">
        <f>F829</f>
        <v>0</v>
      </c>
      <c r="H829" s="164"/>
      <c r="I829" s="116" t="s">
        <v>515</v>
      </c>
      <c r="J829" s="116" t="str">
        <f>VLOOKUP(I829,Presupuesto!$B$11:$C$565,2,0)</f>
        <v>AGUINALDO Y DECIMO CUARTO MES</v>
      </c>
      <c r="K829" s="98" t="str">
        <f t="shared" si="26"/>
        <v>Desarrollo del Sistema de Educación Superior</v>
      </c>
      <c r="L829" s="98" t="s">
        <v>394</v>
      </c>
    </row>
    <row r="830" spans="3:12" ht="15.75" thickBot="1" x14ac:dyDescent="0.3">
      <c r="C830" s="172" t="s">
        <v>59</v>
      </c>
      <c r="D830" s="163"/>
      <c r="E830" s="154">
        <v>0</v>
      </c>
      <c r="F830" s="117">
        <f>IF(E828&lt;6,"",((E828-6)/12)*(G828/E828))</f>
        <v>0</v>
      </c>
      <c r="G830" s="97">
        <f>F830</f>
        <v>0</v>
      </c>
      <c r="H830" s="164"/>
      <c r="I830" s="101" t="s">
        <v>518</v>
      </c>
      <c r="J830" s="101" t="str">
        <f>VLOOKUP(I830,Presupuesto!$B$11:$C$565,2,0)</f>
        <v>DECIMOCUARTO MES</v>
      </c>
      <c r="K830" s="98" t="str">
        <f t="shared" si="26"/>
        <v>Desarrollo del Sistema de Educación Superior</v>
      </c>
      <c r="L830" s="98" t="s">
        <v>394</v>
      </c>
    </row>
    <row r="831" spans="3:12" ht="15.75" thickBot="1" x14ac:dyDescent="0.3">
      <c r="C831" s="137" t="s">
        <v>491</v>
      </c>
      <c r="D831" s="199"/>
      <c r="E831" s="152">
        <v>12</v>
      </c>
      <c r="F831" s="301">
        <f>HLOOKUP($C831,$BZ$2:$CM$3,2,0)</f>
        <v>13238.9</v>
      </c>
      <c r="G831" s="113">
        <f>D831*E831*F831</f>
        <v>0</v>
      </c>
      <c r="H831" s="166"/>
      <c r="I831" s="114" t="s">
        <v>495</v>
      </c>
      <c r="J831" s="114" t="str">
        <f>VLOOKUP(I831,Presupuesto!$B$11:$C$565,2,0)</f>
        <v>SUELDOS Y SALARIOS PERMANENTES</v>
      </c>
      <c r="K831" s="98" t="str">
        <f t="shared" si="26"/>
        <v>Desarrollo del Sistema de Educación Superior</v>
      </c>
      <c r="L831" s="98" t="s">
        <v>394</v>
      </c>
    </row>
    <row r="832" spans="3:12" x14ac:dyDescent="0.25">
      <c r="C832" s="171" t="s">
        <v>58</v>
      </c>
      <c r="D832" s="163"/>
      <c r="E832" s="154">
        <v>0</v>
      </c>
      <c r="F832" s="100">
        <f>IF(E831=0,"",(G831/E831)/12*E831)</f>
        <v>0</v>
      </c>
      <c r="G832" s="97">
        <f>F832</f>
        <v>0</v>
      </c>
      <c r="H832" s="164"/>
      <c r="I832" s="116" t="s">
        <v>515</v>
      </c>
      <c r="J832" s="116" t="str">
        <f>VLOOKUP(I832,Presupuesto!$B$11:$C$565,2,0)</f>
        <v>AGUINALDO Y DECIMO CUARTO MES</v>
      </c>
      <c r="K832" s="98" t="str">
        <f t="shared" si="26"/>
        <v>Desarrollo del Sistema de Educación Superior</v>
      </c>
      <c r="L832" s="98" t="s">
        <v>394</v>
      </c>
    </row>
    <row r="833" spans="3:12" ht="15.75" thickBot="1" x14ac:dyDescent="0.3">
      <c r="C833" s="172" t="s">
        <v>59</v>
      </c>
      <c r="D833" s="163"/>
      <c r="E833" s="154">
        <v>0</v>
      </c>
      <c r="F833" s="117">
        <f>IF(E831&lt;6,"",((E831-6)/12)*(G831/E831))</f>
        <v>0</v>
      </c>
      <c r="G833" s="97">
        <f>F833</f>
        <v>0</v>
      </c>
      <c r="H833" s="164"/>
      <c r="I833" s="101" t="s">
        <v>518</v>
      </c>
      <c r="J833" s="101" t="str">
        <f>VLOOKUP(I833,Presupuesto!$B$11:$C$565,2,0)</f>
        <v>DECIMOCUARTO MES</v>
      </c>
      <c r="K833" s="98" t="str">
        <f t="shared" si="26"/>
        <v>Desarrollo del Sistema de Educación Superior</v>
      </c>
      <c r="L833" s="98" t="s">
        <v>394</v>
      </c>
    </row>
    <row r="834" spans="3:12" ht="15.75" thickBot="1" x14ac:dyDescent="0.3">
      <c r="C834" s="137" t="s">
        <v>492</v>
      </c>
      <c r="D834" s="199"/>
      <c r="E834" s="152">
        <v>12</v>
      </c>
      <c r="F834" s="301">
        <f>HLOOKUP($C834,$BZ$2:$CM$3,2,0)</f>
        <v>12356.31</v>
      </c>
      <c r="G834" s="113">
        <f>D834*E834*F834</f>
        <v>0</v>
      </c>
      <c r="H834" s="166"/>
      <c r="I834" s="114" t="s">
        <v>495</v>
      </c>
      <c r="J834" s="114" t="str">
        <f>VLOOKUP(I834,Presupuesto!$B$11:$C$565,2,0)</f>
        <v>SUELDOS Y SALARIOS PERMANENTES</v>
      </c>
      <c r="K834" s="98" t="str">
        <f t="shared" ref="K834:K851" si="27">$K$801</f>
        <v>Desarrollo del Sistema de Educación Superior</v>
      </c>
      <c r="L834" s="98" t="s">
        <v>394</v>
      </c>
    </row>
    <row r="835" spans="3:12" x14ac:dyDescent="0.25">
      <c r="C835" s="171" t="s">
        <v>58</v>
      </c>
      <c r="D835" s="163"/>
      <c r="E835" s="154">
        <v>0</v>
      </c>
      <c r="F835" s="100">
        <f>IF(E834=0,"",(G834/E834)/12*E834)</f>
        <v>0</v>
      </c>
      <c r="G835" s="97">
        <f>F835</f>
        <v>0</v>
      </c>
      <c r="H835" s="164"/>
      <c r="I835" s="116" t="s">
        <v>515</v>
      </c>
      <c r="J835" s="116" t="str">
        <f>VLOOKUP(I835,Presupuesto!$B$11:$C$565,2,0)</f>
        <v>AGUINALDO Y DECIMO CUARTO MES</v>
      </c>
      <c r="K835" s="98" t="str">
        <f t="shared" si="27"/>
        <v>Desarrollo del Sistema de Educación Superior</v>
      </c>
      <c r="L835" s="98" t="s">
        <v>394</v>
      </c>
    </row>
    <row r="836" spans="3:12" ht="15.75" thickBot="1" x14ac:dyDescent="0.3">
      <c r="C836" s="172" t="s">
        <v>59</v>
      </c>
      <c r="D836" s="163"/>
      <c r="E836" s="154">
        <v>0</v>
      </c>
      <c r="F836" s="117">
        <f>IF(E834&lt;6,"",((E834-6)/12)*(G834/E834))</f>
        <v>0</v>
      </c>
      <c r="G836" s="97">
        <f>F836</f>
        <v>0</v>
      </c>
      <c r="H836" s="164"/>
      <c r="I836" s="101" t="s">
        <v>518</v>
      </c>
      <c r="J836" s="101" t="str">
        <f>VLOOKUP(I836,Presupuesto!$B$11:$C$565,2,0)</f>
        <v>DECIMOCUARTO MES</v>
      </c>
      <c r="K836" s="98" t="str">
        <f t="shared" si="27"/>
        <v>Desarrollo del Sistema de Educación Superior</v>
      </c>
      <c r="L836" s="98" t="s">
        <v>394</v>
      </c>
    </row>
    <row r="837" spans="3:12" ht="15.75" thickBot="1" x14ac:dyDescent="0.3">
      <c r="C837" s="137" t="s">
        <v>493</v>
      </c>
      <c r="D837" s="199"/>
      <c r="E837" s="152">
        <v>12</v>
      </c>
      <c r="F837" s="301">
        <f>HLOOKUP($C837,$BZ$2:$CM$3,2,0)</f>
        <v>463.22</v>
      </c>
      <c r="G837" s="113">
        <f>D837*E837*F837</f>
        <v>0</v>
      </c>
      <c r="H837" s="166"/>
      <c r="I837" s="114" t="s">
        <v>495</v>
      </c>
      <c r="J837" s="114" t="str">
        <f>VLOOKUP(I837,Presupuesto!$B$11:$C$565,2,0)</f>
        <v>SUELDOS Y SALARIOS PERMANENTES</v>
      </c>
      <c r="K837" s="98" t="str">
        <f t="shared" si="27"/>
        <v>Desarrollo del Sistema de Educación Superior</v>
      </c>
      <c r="L837" s="98" t="s">
        <v>394</v>
      </c>
    </row>
    <row r="838" spans="3:12" x14ac:dyDescent="0.25">
      <c r="C838" s="171" t="s">
        <v>58</v>
      </c>
      <c r="D838" s="163"/>
      <c r="E838" s="154">
        <v>0</v>
      </c>
      <c r="F838" s="100">
        <f>IF(E837=0,"",(G837/E837)/12*E837)</f>
        <v>0</v>
      </c>
      <c r="G838" s="97">
        <f>F838</f>
        <v>0</v>
      </c>
      <c r="H838" s="164"/>
      <c r="I838" s="116" t="s">
        <v>515</v>
      </c>
      <c r="J838" s="116" t="str">
        <f>VLOOKUP(I838,Presupuesto!$B$11:$C$565,2,0)</f>
        <v>AGUINALDO Y DECIMO CUARTO MES</v>
      </c>
      <c r="K838" s="98" t="str">
        <f t="shared" si="27"/>
        <v>Desarrollo del Sistema de Educación Superior</v>
      </c>
      <c r="L838" s="98" t="s">
        <v>394</v>
      </c>
    </row>
    <row r="839" spans="3:12" ht="15.75" thickBot="1" x14ac:dyDescent="0.3">
      <c r="C839" s="172" t="s">
        <v>59</v>
      </c>
      <c r="D839" s="163"/>
      <c r="E839" s="154">
        <v>0</v>
      </c>
      <c r="F839" s="117">
        <f>IF(E837&lt;6,"",((E837-6)/12)*(G837/E837))</f>
        <v>0</v>
      </c>
      <c r="G839" s="97">
        <f>F839</f>
        <v>0</v>
      </c>
      <c r="H839" s="164"/>
      <c r="I839" s="101" t="s">
        <v>518</v>
      </c>
      <c r="J839" s="101" t="str">
        <f>VLOOKUP(I839,Presupuesto!$B$11:$C$565,2,0)</f>
        <v>DECIMOCUARTO MES</v>
      </c>
      <c r="K839" s="98" t="str">
        <f t="shared" si="27"/>
        <v>Desarrollo del Sistema de Educación Superior</v>
      </c>
      <c r="L839" s="98" t="s">
        <v>394</v>
      </c>
    </row>
    <row r="840" spans="3:12" ht="15.75" thickBot="1" x14ac:dyDescent="0.3">
      <c r="C840" s="137" t="s">
        <v>494</v>
      </c>
      <c r="D840" s="199"/>
      <c r="E840" s="152">
        <v>12</v>
      </c>
      <c r="F840" s="301">
        <f>HLOOKUP($C840,$BZ$2:$CM$3,2,0)</f>
        <v>2007.3</v>
      </c>
      <c r="G840" s="113">
        <f>D840*E840*F840</f>
        <v>0</v>
      </c>
      <c r="H840" s="166"/>
      <c r="I840" s="114" t="s">
        <v>495</v>
      </c>
      <c r="J840" s="114" t="str">
        <f>VLOOKUP(I840,Presupuesto!$B$11:$C$565,2,0)</f>
        <v>SUELDOS Y SALARIOS PERMANENTES</v>
      </c>
      <c r="K840" s="98" t="str">
        <f t="shared" si="27"/>
        <v>Desarrollo del Sistema de Educación Superior</v>
      </c>
      <c r="L840" s="98" t="s">
        <v>394</v>
      </c>
    </row>
    <row r="841" spans="3:12" x14ac:dyDescent="0.25">
      <c r="C841" s="171" t="s">
        <v>58</v>
      </c>
      <c r="D841" s="163"/>
      <c r="E841" s="154">
        <v>0</v>
      </c>
      <c r="F841" s="100">
        <f>IF(E840=0,"",(G840/E840)/12*E840)</f>
        <v>0</v>
      </c>
      <c r="G841" s="97">
        <f>F841</f>
        <v>0</v>
      </c>
      <c r="H841" s="164"/>
      <c r="I841" s="116" t="s">
        <v>515</v>
      </c>
      <c r="J841" s="116" t="str">
        <f>VLOOKUP(I841,Presupuesto!$B$11:$C$565,2,0)</f>
        <v>AGUINALDO Y DECIMO CUARTO MES</v>
      </c>
      <c r="K841" s="98" t="str">
        <f t="shared" si="27"/>
        <v>Desarrollo del Sistema de Educación Superior</v>
      </c>
      <c r="L841" s="98" t="s">
        <v>394</v>
      </c>
    </row>
    <row r="842" spans="3:12" ht="15.75" thickBot="1" x14ac:dyDescent="0.3">
      <c r="C842" s="172" t="s">
        <v>59</v>
      </c>
      <c r="D842" s="163"/>
      <c r="E842" s="154">
        <v>0</v>
      </c>
      <c r="F842" s="117">
        <f>IF(E840&lt;6,"",((E840-6)/12)*(G840/E840))</f>
        <v>0</v>
      </c>
      <c r="G842" s="97">
        <f>F842</f>
        <v>0</v>
      </c>
      <c r="H842" s="164"/>
      <c r="I842" s="101" t="s">
        <v>518</v>
      </c>
      <c r="J842" s="101" t="str">
        <f>VLOOKUP(I842,Presupuesto!$B$11:$C$565,2,0)</f>
        <v>DECIMOCUARTO MES</v>
      </c>
      <c r="K842" s="98" t="str">
        <f t="shared" si="27"/>
        <v>Desarrollo del Sistema de Educación Superior</v>
      </c>
      <c r="L842" s="98" t="s">
        <v>394</v>
      </c>
    </row>
    <row r="843" spans="3:12" ht="15.75" thickBot="1" x14ac:dyDescent="0.3">
      <c r="C843" s="140" t="s">
        <v>83</v>
      </c>
      <c r="D843" s="199"/>
      <c r="E843" s="152">
        <v>12</v>
      </c>
      <c r="F843" s="139">
        <v>30000</v>
      </c>
      <c r="G843" s="113">
        <f>D843*E843*F843</f>
        <v>0</v>
      </c>
      <c r="H843" s="166"/>
      <c r="I843" s="114" t="s">
        <v>563</v>
      </c>
      <c r="J843" s="114" t="str">
        <f>VLOOKUP(I843,Presupuesto!$B$11:$C$565,2,0)</f>
        <v>CONTRATOS ESPECIALES</v>
      </c>
      <c r="K843" s="98" t="str">
        <f t="shared" si="27"/>
        <v>Desarrollo del Sistema de Educación Superior</v>
      </c>
      <c r="L843" s="98" t="s">
        <v>394</v>
      </c>
    </row>
    <row r="844" spans="3:12" x14ac:dyDescent="0.25">
      <c r="C844" s="171" t="s">
        <v>58</v>
      </c>
      <c r="D844" s="163"/>
      <c r="E844" s="154">
        <v>0</v>
      </c>
      <c r="F844" s="117">
        <f>IF(E843=0,"",(G843/E843)/12*E843)</f>
        <v>0</v>
      </c>
      <c r="G844" s="97">
        <f>F844</f>
        <v>0</v>
      </c>
      <c r="H844" s="164"/>
      <c r="I844" s="101" t="s">
        <v>563</v>
      </c>
      <c r="J844" s="101" t="str">
        <f>VLOOKUP(I844,Presupuesto!$B$11:$C$565,2,0)</f>
        <v>CONTRATOS ESPECIALES</v>
      </c>
      <c r="K844" s="98" t="str">
        <f t="shared" si="27"/>
        <v>Desarrollo del Sistema de Educación Superior</v>
      </c>
      <c r="L844" s="98" t="s">
        <v>393</v>
      </c>
    </row>
    <row r="845" spans="3:12" ht="15.75" thickBot="1" x14ac:dyDescent="0.3">
      <c r="C845" s="172" t="s">
        <v>59</v>
      </c>
      <c r="D845" s="163"/>
      <c r="E845" s="154">
        <v>0</v>
      </c>
      <c r="F845" s="100">
        <f>IF(E843&lt;6,"",((E843-6)/12)*(G843/E843))</f>
        <v>0</v>
      </c>
      <c r="G845" s="97">
        <f>F845</f>
        <v>0</v>
      </c>
      <c r="H845" s="164"/>
      <c r="I845" s="101" t="s">
        <v>563</v>
      </c>
      <c r="J845" s="101" t="str">
        <f>VLOOKUP(I845,Presupuesto!$B$11:$C$565,2,0)</f>
        <v>CONTRATOS ESPECIALES</v>
      </c>
      <c r="K845" s="98" t="str">
        <f t="shared" si="27"/>
        <v>Desarrollo del Sistema de Educación Superior</v>
      </c>
      <c r="L845" s="98" t="s">
        <v>398</v>
      </c>
    </row>
    <row r="846" spans="3:12" ht="15.75" thickBot="1" x14ac:dyDescent="0.3">
      <c r="C846" s="140" t="s">
        <v>60</v>
      </c>
      <c r="D846" s="199"/>
      <c r="E846" s="152">
        <v>12</v>
      </c>
      <c r="F846" s="118">
        <v>30000</v>
      </c>
      <c r="G846" s="113">
        <f>D846*E846*F846</f>
        <v>0</v>
      </c>
      <c r="H846" s="166"/>
      <c r="I846" s="114" t="s">
        <v>704</v>
      </c>
      <c r="J846" s="114" t="str">
        <f>VLOOKUP(I846,Presupuesto!$B$11:$C$565,2,0)</f>
        <v>OTROS SERVICIOS TECNICOS Y PROFESIONALES</v>
      </c>
      <c r="K846" s="98" t="str">
        <f t="shared" si="27"/>
        <v>Desarrollo del Sistema de Educación Superior</v>
      </c>
      <c r="L846" s="98" t="s">
        <v>393</v>
      </c>
    </row>
    <row r="847" spans="3:12" x14ac:dyDescent="0.25">
      <c r="C847" s="171" t="s">
        <v>58</v>
      </c>
      <c r="D847" s="163"/>
      <c r="E847" s="154">
        <v>0</v>
      </c>
      <c r="F847" s="100">
        <v>0</v>
      </c>
      <c r="G847" s="97">
        <f>F847</f>
        <v>0</v>
      </c>
      <c r="H847" s="164"/>
      <c r="I847" s="101" t="s">
        <v>704</v>
      </c>
      <c r="J847" s="101" t="str">
        <f>VLOOKUP(I847,Presupuesto!$B$11:$C$565,2,0)</f>
        <v>OTROS SERVICIOS TECNICOS Y PROFESIONALES</v>
      </c>
      <c r="K847" s="98" t="str">
        <f t="shared" si="27"/>
        <v>Desarrollo del Sistema de Educación Superior</v>
      </c>
      <c r="L847" s="98" t="s">
        <v>393</v>
      </c>
    </row>
    <row r="848" spans="3:12" ht="15.75" thickBot="1" x14ac:dyDescent="0.3">
      <c r="C848" s="172" t="s">
        <v>59</v>
      </c>
      <c r="D848" s="163"/>
      <c r="E848" s="154">
        <v>0</v>
      </c>
      <c r="F848" s="100">
        <v>0</v>
      </c>
      <c r="G848" s="97">
        <f>F848</f>
        <v>0</v>
      </c>
      <c r="H848" s="164"/>
      <c r="I848" s="101" t="s">
        <v>704</v>
      </c>
      <c r="J848" s="101" t="str">
        <f>VLOOKUP(I848,Presupuesto!$B$11:$C$565,2,0)</f>
        <v>OTROS SERVICIOS TECNICOS Y PROFESIONALES</v>
      </c>
      <c r="K848" s="98" t="str">
        <f t="shared" si="27"/>
        <v>Desarrollo del Sistema de Educación Superior</v>
      </c>
      <c r="L848" s="98" t="s">
        <v>393</v>
      </c>
    </row>
    <row r="849" spans="3:12" ht="15.75" thickBot="1" x14ac:dyDescent="0.3">
      <c r="C849" s="140" t="s">
        <v>61</v>
      </c>
      <c r="D849" s="199"/>
      <c r="E849" s="152">
        <v>12</v>
      </c>
      <c r="F849" s="118">
        <v>30000</v>
      </c>
      <c r="G849" s="113">
        <f>D849*E849*F849</f>
        <v>0</v>
      </c>
      <c r="H849" s="166"/>
      <c r="I849" s="114" t="s">
        <v>495</v>
      </c>
      <c r="J849" s="114" t="str">
        <f>VLOOKUP(I849,Presupuesto!$B$11:$C$565,2,0)</f>
        <v>SUELDOS Y SALARIOS PERMANENTES</v>
      </c>
      <c r="K849" s="98" t="str">
        <f t="shared" si="27"/>
        <v>Desarrollo del Sistema de Educación Superior</v>
      </c>
      <c r="L849" s="98" t="s">
        <v>393</v>
      </c>
    </row>
    <row r="850" spans="3:12" x14ac:dyDescent="0.25">
      <c r="C850" s="171" t="s">
        <v>58</v>
      </c>
      <c r="D850" s="169"/>
      <c r="E850" s="131">
        <v>0</v>
      </c>
      <c r="F850" s="119">
        <f>IF(E849=0,"",(G849/E849)/12*E849)</f>
        <v>0</v>
      </c>
      <c r="G850" s="120">
        <f>F850</f>
        <v>0</v>
      </c>
      <c r="H850" s="164"/>
      <c r="I850" s="101" t="s">
        <v>515</v>
      </c>
      <c r="J850" s="101" t="str">
        <f>VLOOKUP(I850,Presupuesto!$B$11:$C$565,2,0)</f>
        <v>AGUINALDO Y DECIMO CUARTO MES</v>
      </c>
      <c r="K850" s="98" t="str">
        <f t="shared" si="27"/>
        <v>Desarrollo del Sistema de Educación Superior</v>
      </c>
      <c r="L850" s="98" t="s">
        <v>393</v>
      </c>
    </row>
    <row r="851" spans="3:12" ht="15.75" thickBot="1" x14ac:dyDescent="0.3">
      <c r="C851" s="173" t="s">
        <v>59</v>
      </c>
      <c r="D851" s="162"/>
      <c r="E851" s="132">
        <v>0</v>
      </c>
      <c r="F851" s="105">
        <f>IF(E849&lt;6,"",((E849-6)/12)*(G849/E849))</f>
        <v>0</v>
      </c>
      <c r="G851" s="105">
        <f>F851</f>
        <v>0</v>
      </c>
      <c r="H851" s="162"/>
      <c r="I851" s="106" t="s">
        <v>518</v>
      </c>
      <c r="J851" s="124" t="str">
        <f>VLOOKUP(I851,Presupuesto!$B$11:$C$565,2,0)</f>
        <v>DECIMOCUARTO MES</v>
      </c>
      <c r="K851" s="106" t="str">
        <f t="shared" si="27"/>
        <v>Desarrollo del Sistema de Educación Superior</v>
      </c>
      <c r="L851" s="124" t="s">
        <v>393</v>
      </c>
    </row>
  </sheetData>
  <conditionalFormatting sqref="E56">
    <cfRule type="cellIs" dxfId="14" priority="17" operator="greaterThan">
      <formula>12</formula>
    </cfRule>
  </conditionalFormatting>
  <conditionalFormatting sqref="E840">
    <cfRule type="cellIs" dxfId="13" priority="1" operator="greaterThan">
      <formula>12</formula>
    </cfRule>
  </conditionalFormatting>
  <conditionalFormatting sqref="E116">
    <cfRule type="cellIs" dxfId="12" priority="15" operator="greaterThan">
      <formula>12</formula>
    </cfRule>
  </conditionalFormatting>
  <conditionalFormatting sqref="E178">
    <cfRule type="cellIs" dxfId="11" priority="13" operator="greaterThan">
      <formula>12</formula>
    </cfRule>
  </conditionalFormatting>
  <conditionalFormatting sqref="E238">
    <cfRule type="cellIs" dxfId="10" priority="12" operator="greaterThan">
      <formula>12</formula>
    </cfRule>
  </conditionalFormatting>
  <conditionalFormatting sqref="E298">
    <cfRule type="cellIs" dxfId="9" priority="11" operator="greaterThan">
      <formula>12</formula>
    </cfRule>
  </conditionalFormatting>
  <conditionalFormatting sqref="E360">
    <cfRule type="cellIs" dxfId="8" priority="9" operator="greaterThan">
      <formula>12</formula>
    </cfRule>
  </conditionalFormatting>
  <conditionalFormatting sqref="E420">
    <cfRule type="cellIs" dxfId="7" priority="8" operator="greaterThan">
      <formula>12</formula>
    </cfRule>
  </conditionalFormatting>
  <conditionalFormatting sqref="E480">
    <cfRule type="cellIs" dxfId="6" priority="7" operator="greaterThan">
      <formula>12</formula>
    </cfRule>
  </conditionalFormatting>
  <conditionalFormatting sqref="E540">
    <cfRule type="cellIs" dxfId="5" priority="6" operator="greaterThan">
      <formula>12</formula>
    </cfRule>
  </conditionalFormatting>
  <conditionalFormatting sqref="E600">
    <cfRule type="cellIs" dxfId="4" priority="5" operator="greaterThan">
      <formula>12</formula>
    </cfRule>
  </conditionalFormatting>
  <conditionalFormatting sqref="E660">
    <cfRule type="cellIs" dxfId="3" priority="4" operator="greaterThan">
      <formula>12</formula>
    </cfRule>
  </conditionalFormatting>
  <conditionalFormatting sqref="E720">
    <cfRule type="cellIs" dxfId="2" priority="3" operator="greaterThan">
      <formula>12</formula>
    </cfRule>
  </conditionalFormatting>
  <conditionalFormatting sqref="E780">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9:H189 H199:H249 H259:H309 H321:H371 H381:H431 H441:H491 H501:H551 H561:H611 H621:H671 H681:H731 H741:H791 H801:H851">
      <formula1>$R$2:$S$2</formula1>
    </dataValidation>
    <dataValidation type="list" allowBlank="1" showInputMessage="1" showErrorMessage="1" errorTitle="¡Ingreso Inválido!" error="Seleccione una opción de la lista" promptTitle="Mes Requerido" prompt="Seleccione el mes en el que requiere el recurso." sqref="L17:L67 L77:L127 L139:L189 L199:L249 L259:L309 L321:L371 L381:L431 L441:L491 L501:L551 L561:L611 L621:L671 L681:L731 L741:L791 L801:L851">
      <formula1>$U$2:$AF$2</formula1>
    </dataValidation>
    <dataValidation type="list" allowBlank="1" showInputMessage="1" showErrorMessage="1" sqref="C17 C20 C23 C26 C29 C32 C35 C38 C41 C44 C47 C50 C53 C56 C77 C80 C83 C86 C89 C92 C95 C98 C101 C104 C107 C110 C113 C116 C139 C142 C145 C148 C151 C154 C157 C160 C163 C166 C169 C172 C175 C178 C199 C202 C205 C208 C211 C214 C217 C220 C223 C226 C229 C232 C235 C238 C259 C262 C265 C268 C271 C274 C277 C280 C283 C286 C289 C292 C295 C298 C321 C324 C327 C330 C333 C336 C339 C342 C345 C348 C351 C354 C357 C360 C381 C384 C387 C390 C393 C396 C399 C402 C405 C408 C411 C414 C417 C420 C441 C444 C447 C450 C453 C456 C459 C462 C465 C468 C471 C474 C477 C480 C501 C504 C507 C510 C513 C516 C519 C522 C525 C528 C531 C534 C537 C540 C561 C564 C567 C570 C573 C576 C579 C582 C585 C588 C591 C594 C597 C600 C621 C624 C627 C630 C633 C636 C639 C642 C645 C648 C651 C654 C657 C660 C681 C684 C687 C690 C693 C696 C699 C702 C705 C708 C711 C714 C717 C720 C741 C744 C747 C750 C753 C756 C759 C762 C765 C768 C771 C774 C777 C780 C801 C804 C807 C810 C813 C816 C819 C822 C825 C828 C831 C834 C837 C840">
      <formula1>$BZ$2:$CM$2</formula1>
    </dataValidation>
    <dataValidation type="list" allowBlank="1" showInputMessage="1" showErrorMessage="1" errorTitle="¡Ingreso Inválido!" error="Verifique el valor ingresado." sqref="I17:I67 I77:I127 I139:I189 I199:I249 I259:I309 I321:I371 I381:I431 I441:I491 I501:I551 I561:I611 I621:I671 I681:I731 I741:I791 I801:I851">
      <formula1>$A$1:$UI$1</formula1>
    </dataValidation>
    <dataValidation type="list" allowBlank="1" showInputMessage="1" showErrorMessage="1" errorTitle="¡Ingreso Inválido!" error="Seleccione una opción de la lista." promptTitle="Dimensión Estratégica" prompt="Seleccione una opción de la lista." sqref="K78:K127 K140:K189 K200:K249 K260:K309 K322:K371 K382:K431 K442:K491 K502:K551 K562:K611 K622:K671 K682:K731 K742:K791 K802:K851 K18:K67">
      <formula1>$A$2:$P$2</formula1>
    </dataValidation>
    <dataValidation type="list" allowBlank="1" showInputMessage="1" showErrorMessage="1" errorTitle="¡Ingreso Inválido!" error="Seleccione una opción de la lista." promptTitle="Dimensión Estratégica" prompt="Seleccione una opción de la lista." sqref="K17 K77 K139 K199 K259 K321 K381 K441 K501 K561 K621 K681 K741 K801">
      <formula1>$A$2:$Q$2</formula1>
    </dataValidation>
  </dataValidations>
  <pageMargins left="0.70866141732283472" right="0.70866141732283472" top="0.74803149606299213" bottom="0.74803149606299213" header="0.31496062992125984" footer="0.31496062992125984"/>
  <pageSetup paperSize="5" scale="70" orientation="landscape" horizontalDpi="4294967294"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O16" sqref="O16"/>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57" t="str">
        <f>+Presupuesto!D11</f>
        <v>Recurrente</v>
      </c>
      <c r="S2" s="45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56">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5"/>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1453</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3"/>
      <c r="D28" s="334"/>
      <c r="E28" s="335"/>
      <c r="F28" s="335"/>
      <c r="G28" s="336"/>
      <c r="H28" s="335"/>
      <c r="I28" s="335"/>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5"/>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5"/>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1453</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3"/>
      <c r="D66" s="334"/>
      <c r="E66" s="335"/>
      <c r="F66" s="335"/>
      <c r="G66" s="336"/>
      <c r="H66" s="335"/>
      <c r="I66" s="335"/>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5"/>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1453</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5"/>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1453</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3"/>
      <c r="D104" s="334"/>
      <c r="E104" s="335"/>
      <c r="F104" s="335"/>
      <c r="G104" s="336"/>
      <c r="H104" s="335"/>
      <c r="I104" s="335"/>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5"/>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1453</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5"/>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3"/>
      <c r="D142" s="334"/>
      <c r="E142" s="335"/>
      <c r="F142" s="335"/>
      <c r="G142" s="336"/>
      <c r="H142" s="335"/>
      <c r="I142" s="335"/>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5"/>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5"/>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3"/>
      <c r="D180" s="334"/>
      <c r="E180" s="335"/>
      <c r="F180" s="335"/>
      <c r="G180" s="336"/>
      <c r="H180" s="335"/>
      <c r="I180" s="335"/>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5"/>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5"/>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3"/>
      <c r="D218" s="334"/>
      <c r="E218" s="335"/>
      <c r="F218" s="335"/>
      <c r="G218" s="336"/>
      <c r="H218" s="335"/>
      <c r="I218" s="335"/>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5"/>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1478</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22" workbookViewId="0">
      <selection activeCell="C14" sqref="C1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57" t="str">
        <f>+Presupuesto!D11</f>
        <v>Recurrente</v>
      </c>
      <c r="S2" s="45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2" t="s">
        <v>419</v>
      </c>
      <c r="AI2" s="452" t="s">
        <v>420</v>
      </c>
      <c r="AJ2" s="452" t="s">
        <v>421</v>
      </c>
      <c r="AK2" s="452" t="s">
        <v>422</v>
      </c>
      <c r="AL2" s="452" t="s">
        <v>423</v>
      </c>
      <c r="AM2" s="452" t="s">
        <v>426</v>
      </c>
      <c r="AN2" s="452" t="s">
        <v>424</v>
      </c>
      <c r="AO2" s="452" t="s">
        <v>425</v>
      </c>
      <c r="AP2" s="452" t="s">
        <v>427</v>
      </c>
      <c r="AQ2" s="452" t="s">
        <v>428</v>
      </c>
      <c r="AR2" s="452" t="s">
        <v>429</v>
      </c>
      <c r="AS2" s="452" t="s">
        <v>430</v>
      </c>
      <c r="AT2" s="452" t="s">
        <v>431</v>
      </c>
      <c r="AU2" s="452" t="s">
        <v>432</v>
      </c>
      <c r="AV2" s="452" t="s">
        <v>433</v>
      </c>
      <c r="AW2" s="452" t="s">
        <v>434</v>
      </c>
      <c r="AX2" s="452" t="s">
        <v>435</v>
      </c>
      <c r="AY2" s="452" t="s">
        <v>436</v>
      </c>
      <c r="AZ2" s="452" t="s">
        <v>437</v>
      </c>
      <c r="BA2" s="452" t="s">
        <v>438</v>
      </c>
      <c r="BB2" s="452" t="s">
        <v>439</v>
      </c>
      <c r="BC2" s="452" t="s">
        <v>440</v>
      </c>
      <c r="BD2" s="452" t="s">
        <v>441</v>
      </c>
      <c r="BE2" s="452" t="s">
        <v>442</v>
      </c>
      <c r="BF2" s="452" t="s">
        <v>443</v>
      </c>
      <c r="BG2" s="452" t="s">
        <v>444</v>
      </c>
      <c r="BH2" s="452" t="s">
        <v>445</v>
      </c>
      <c r="BI2" s="452" t="s">
        <v>446</v>
      </c>
      <c r="BJ2" s="452" t="s">
        <v>447</v>
      </c>
      <c r="BK2" s="452" t="s">
        <v>448</v>
      </c>
      <c r="BL2" s="452" t="s">
        <v>449</v>
      </c>
      <c r="BM2" s="452" t="s">
        <v>450</v>
      </c>
      <c r="BN2" s="452" t="s">
        <v>451</v>
      </c>
      <c r="BO2" s="452" t="s">
        <v>452</v>
      </c>
      <c r="BP2" s="452" t="s">
        <v>453</v>
      </c>
      <c r="BQ2" s="452" t="s">
        <v>454</v>
      </c>
      <c r="BR2" s="452" t="s">
        <v>455</v>
      </c>
      <c r="BS2" s="452" t="s">
        <v>456</v>
      </c>
      <c r="BT2" s="452" t="s">
        <v>457</v>
      </c>
      <c r="BU2" s="452" t="s">
        <v>458</v>
      </c>
      <c r="CB2" s="122" t="s">
        <v>1336</v>
      </c>
      <c r="CC2" s="122" t="s">
        <v>1337</v>
      </c>
      <c r="CD2" s="122" t="s">
        <v>1335</v>
      </c>
      <c r="CE2" s="122" t="s">
        <v>1338</v>
      </c>
    </row>
    <row r="3" spans="1:555" hidden="1" x14ac:dyDescent="0.25">
      <c r="AH3" s="453">
        <v>2500</v>
      </c>
      <c r="AI3" s="453">
        <v>1900</v>
      </c>
      <c r="AJ3" s="453">
        <v>1650</v>
      </c>
      <c r="AK3" s="453">
        <v>1580</v>
      </c>
      <c r="AL3" s="453">
        <v>2250</v>
      </c>
      <c r="AM3" s="453">
        <v>1650</v>
      </c>
      <c r="AN3" s="453">
        <v>1400</v>
      </c>
      <c r="AO3" s="454">
        <v>1340</v>
      </c>
      <c r="AP3" s="454">
        <v>2000</v>
      </c>
      <c r="AQ3" s="454">
        <v>1400</v>
      </c>
      <c r="AR3" s="454">
        <v>1150</v>
      </c>
      <c r="AS3" s="454">
        <v>1100</v>
      </c>
      <c r="AT3" s="454">
        <v>1750</v>
      </c>
      <c r="AU3" s="454">
        <v>1150</v>
      </c>
      <c r="AV3" s="454">
        <v>900</v>
      </c>
      <c r="AW3" s="454">
        <v>860</v>
      </c>
      <c r="AX3" s="454">
        <v>1200</v>
      </c>
      <c r="AY3" s="455">
        <v>900</v>
      </c>
      <c r="AZ3" s="455">
        <v>650</v>
      </c>
      <c r="BA3" s="455">
        <v>620</v>
      </c>
      <c r="BB3" s="453">
        <f>+'Cuadro Resumen'!C213</f>
        <v>5759.1495000000004</v>
      </c>
      <c r="BC3" s="453">
        <f>+'Cuadro Resumen'!D213</f>
        <v>5307.4515000000001</v>
      </c>
      <c r="BD3" s="453">
        <f>+'Cuadro Resumen'!E213</f>
        <v>6775.47</v>
      </c>
      <c r="BE3" s="453">
        <f>+'Cuadro Resumen'!F213</f>
        <v>6323.7719999999999</v>
      </c>
      <c r="BF3" s="453">
        <f>+'Cuadro Resumen'!C214</f>
        <v>5081.6025</v>
      </c>
      <c r="BG3" s="453">
        <f>+'Cuadro Resumen'!D214</f>
        <v>4629.9045000000006</v>
      </c>
      <c r="BH3" s="453">
        <f>+'Cuadro Resumen'!E214</f>
        <v>6097.9230000000007</v>
      </c>
      <c r="BI3" s="453">
        <f>+'Cuadro Resumen'!F214</f>
        <v>5646.2250000000004</v>
      </c>
      <c r="BJ3" s="454">
        <f>+'Cuadro Resumen'!C215</f>
        <v>4404.0555000000004</v>
      </c>
      <c r="BK3" s="454">
        <f>+'Cuadro Resumen'!D215</f>
        <v>4065.2820000000002</v>
      </c>
      <c r="BL3" s="454">
        <f>+'Cuadro Resumen'!E215</f>
        <v>5420.3760000000002</v>
      </c>
      <c r="BM3" s="454">
        <f>+'Cuadro Resumen'!F215</f>
        <v>4968.6779999999999</v>
      </c>
      <c r="BN3" s="454">
        <f>+'Cuadro Resumen'!C216</f>
        <v>3726.5085000000004</v>
      </c>
      <c r="BO3" s="454">
        <f>+'Cuadro Resumen'!D216</f>
        <v>3387.7350000000001</v>
      </c>
      <c r="BP3" s="454">
        <f>+'Cuadro Resumen'!E216</f>
        <v>4742.8290000000006</v>
      </c>
      <c r="BQ3" s="454">
        <f>+'Cuadro Resumen'!F216</f>
        <v>4404.0555000000004</v>
      </c>
      <c r="BR3" s="454">
        <f>+'Cuadro Resumen'!C217</f>
        <v>3274.8105</v>
      </c>
      <c r="BS3" s="454">
        <f>+'Cuadro Resumen'!D217</f>
        <v>3048.9615000000003</v>
      </c>
      <c r="BT3" s="454">
        <f>+'Cuadro Resumen'!E217</f>
        <v>4178.2065000000002</v>
      </c>
      <c r="BU3" s="454">
        <f>+'Cuadro Resumen'!F217</f>
        <v>3839.433</v>
      </c>
      <c r="CB3" s="86">
        <v>35000</v>
      </c>
      <c r="CC3" s="86">
        <v>15000</v>
      </c>
      <c r="CD3" s="86">
        <v>35000</v>
      </c>
      <c r="CE3" s="86">
        <v>15000</v>
      </c>
    </row>
    <row r="4" spans="1:555" ht="15.75" thickBot="1" x14ac:dyDescent="0.3"/>
    <row r="5" spans="1:555" ht="53.25" thickBot="1" x14ac:dyDescent="0.3">
      <c r="C5" s="87" t="s">
        <v>382</v>
      </c>
      <c r="D5" s="198">
        <f>SUMIF(C:C,$C$10,D:D)</f>
        <v>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5"/>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2" t="s">
        <v>1338</v>
      </c>
      <c r="D17" s="158"/>
      <c r="E17" s="96">
        <f>HLOOKUP($C17,$CB$2:$CE$3,2,0)</f>
        <v>15000</v>
      </c>
      <c r="F17" s="97">
        <f>D17*E17</f>
        <v>0</v>
      </c>
      <c r="G17" s="165"/>
      <c r="H17" s="98" t="s">
        <v>1013</v>
      </c>
      <c r="I17" s="98" t="str">
        <f>VLOOKUP(H17,Presupuesto!$B$11:$C$565,2,0)</f>
        <v>EQUIPO DE COMPUTACION</v>
      </c>
      <c r="J17" s="218" t="s">
        <v>1453</v>
      </c>
      <c r="K17" s="98" t="s">
        <v>393</v>
      </c>
      <c r="L17" s="98"/>
    </row>
    <row r="18" spans="2:12" x14ac:dyDescent="0.25">
      <c r="B18" s="93"/>
      <c r="C18" s="302" t="s">
        <v>1336</v>
      </c>
      <c r="D18" s="151"/>
      <c r="E18" s="96">
        <f>HLOOKUP($C18,$CB$2:$CE$3,2,0)</f>
        <v>35000</v>
      </c>
      <c r="F18" s="97">
        <f>D18*E18</f>
        <v>0</v>
      </c>
      <c r="G18" s="165"/>
      <c r="H18" s="101" t="s">
        <v>1013</v>
      </c>
      <c r="I18" s="101" t="str">
        <f>VLOOKUP(H18,Presupuesto!$B$11:$C$565,2,0)</f>
        <v>EQUIPO DE COMPUTACION</v>
      </c>
      <c r="J18" s="98" t="str">
        <f t="shared" ref="J18:J29" si="0">$J$17</f>
        <v>Posgrado</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Posgrado</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Posgrado</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Posgrado</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x14ac:dyDescent="0.25">
      <c r="C25" s="99" t="s">
        <v>78</v>
      </c>
      <c r="D25" s="151"/>
      <c r="E25" s="100">
        <v>10000</v>
      </c>
      <c r="F25" s="97">
        <f t="shared" si="1"/>
        <v>0</v>
      </c>
      <c r="G25" s="165"/>
      <c r="H25" s="101" t="s">
        <v>1045</v>
      </c>
      <c r="I25" s="101" t="str">
        <f>VLOOKUP(H25,Presupuesto!$B$11:$C$565,2,0)</f>
        <v>APLICACIONES INFORMATICAS</v>
      </c>
      <c r="J25" s="98" t="str">
        <f t="shared" si="0"/>
        <v>Posgrado</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x14ac:dyDescent="0.25">
      <c r="C27" s="109" t="s">
        <v>1481</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Posgrado</v>
      </c>
      <c r="K28" s="98" t="s">
        <v>394</v>
      </c>
      <c r="L28" s="98"/>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Posgrado</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5"/>
      <c r="E36" s="93"/>
      <c r="F36" s="93"/>
      <c r="G36" s="93"/>
      <c r="H36" s="76"/>
      <c r="I36" s="76"/>
      <c r="J36" s="76"/>
      <c r="K36" s="112"/>
    </row>
    <row r="37" spans="3:12" ht="18.75" x14ac:dyDescent="0.2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2" t="s">
        <v>1338</v>
      </c>
      <c r="D40" s="158"/>
      <c r="E40" s="96">
        <f>HLOOKUP($C40,$CB$2:$CE$3,2,0)</f>
        <v>15000</v>
      </c>
      <c r="F40" s="97">
        <f>D40*E40</f>
        <v>0</v>
      </c>
      <c r="G40" s="165"/>
      <c r="H40" s="98" t="s">
        <v>1013</v>
      </c>
      <c r="I40" s="98" t="str">
        <f>VLOOKUP(H40,Presupuesto!$B$11:$C$565,2,0)</f>
        <v>EQUIPO DE COMPUTACION</v>
      </c>
      <c r="J40" s="218" t="s">
        <v>1453</v>
      </c>
      <c r="K40" s="98" t="s">
        <v>393</v>
      </c>
      <c r="L40" s="98"/>
    </row>
    <row r="41" spans="3:12" x14ac:dyDescent="0.25">
      <c r="C41" s="302"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Posgrado</v>
      </c>
      <c r="K49" s="98" t="s">
        <v>394</v>
      </c>
      <c r="L49" s="98"/>
    </row>
    <row r="50" spans="3:12" x14ac:dyDescent="0.25">
      <c r="C50" s="109" t="s">
        <v>1481</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5"/>
      <c r="E59" s="93"/>
      <c r="F59" s="93"/>
      <c r="G59" s="93"/>
      <c r="H59" s="76"/>
      <c r="I59" s="76"/>
      <c r="J59" s="76"/>
      <c r="K59" s="112"/>
    </row>
    <row r="60" spans="3:12" ht="18.75"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2"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x14ac:dyDescent="0.25">
      <c r="C64" s="302"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x14ac:dyDescent="0.25">
      <c r="C73" s="109" t="s">
        <v>1481</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5"/>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2"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x14ac:dyDescent="0.25">
      <c r="C87" s="302"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1481</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5"/>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2"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x14ac:dyDescent="0.25">
      <c r="C110" s="302"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1481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5"/>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2"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2"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1481</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5"/>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2"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2"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1481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5"/>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2"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2"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1481</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5"/>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2"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2"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1481</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5"/>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2"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2"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1481</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5"/>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2"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2"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1481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5"/>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2"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x14ac:dyDescent="0.25">
      <c r="C271" s="302"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1481</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386"/>
  <sheetViews>
    <sheetView showGridLines="0" topLeftCell="A28" zoomScale="86" zoomScaleNormal="86" workbookViewId="0">
      <selection activeCell="I10" sqref="I10"/>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67" t="s">
        <v>250</v>
      </c>
      <c r="B1" s="468" t="s">
        <v>251</v>
      </c>
      <c r="C1" s="465" t="s">
        <v>252</v>
      </c>
      <c r="D1" s="465" t="s">
        <v>495</v>
      </c>
      <c r="E1" s="465" t="s">
        <v>497</v>
      </c>
      <c r="F1" s="465" t="s">
        <v>499</v>
      </c>
      <c r="G1" s="465" t="s">
        <v>501</v>
      </c>
      <c r="H1" s="465" t="s">
        <v>503</v>
      </c>
      <c r="I1" s="465" t="s">
        <v>505</v>
      </c>
      <c r="J1" s="465" t="s">
        <v>253</v>
      </c>
      <c r="K1" s="465" t="s">
        <v>508</v>
      </c>
      <c r="L1" s="465" t="s">
        <v>254</v>
      </c>
      <c r="M1" s="465" t="s">
        <v>510</v>
      </c>
      <c r="N1" s="465" t="s">
        <v>512</v>
      </c>
      <c r="O1" s="465" t="s">
        <v>514</v>
      </c>
      <c r="P1" s="465" t="s">
        <v>255</v>
      </c>
      <c r="Q1" s="465" t="s">
        <v>515</v>
      </c>
      <c r="R1" s="465" t="s">
        <v>518</v>
      </c>
      <c r="S1" s="465" t="s">
        <v>256</v>
      </c>
      <c r="T1" s="465" t="s">
        <v>520</v>
      </c>
      <c r="U1" s="465" t="s">
        <v>257</v>
      </c>
      <c r="V1" s="465" t="s">
        <v>521</v>
      </c>
      <c r="W1" s="465" t="s">
        <v>522</v>
      </c>
      <c r="X1" s="465" t="s">
        <v>526</v>
      </c>
      <c r="Y1" s="465" t="s">
        <v>273</v>
      </c>
      <c r="Z1" s="465" t="s">
        <v>527</v>
      </c>
      <c r="AA1" s="465" t="s">
        <v>529</v>
      </c>
      <c r="AB1" s="465" t="s">
        <v>531</v>
      </c>
      <c r="AC1" s="465" t="s">
        <v>274</v>
      </c>
      <c r="AD1" s="465" t="s">
        <v>533</v>
      </c>
      <c r="AE1" s="465" t="s">
        <v>535</v>
      </c>
      <c r="AF1" s="465" t="s">
        <v>537</v>
      </c>
      <c r="AG1" s="465" t="s">
        <v>539</v>
      </c>
      <c r="AH1" s="465" t="s">
        <v>249</v>
      </c>
      <c r="AI1" s="465" t="s">
        <v>541</v>
      </c>
      <c r="AJ1" s="468" t="s">
        <v>258</v>
      </c>
      <c r="AK1" s="465" t="s">
        <v>543</v>
      </c>
      <c r="AL1" s="465" t="s">
        <v>259</v>
      </c>
      <c r="AM1" s="465" t="s">
        <v>545</v>
      </c>
      <c r="AN1" s="465" t="s">
        <v>547</v>
      </c>
      <c r="AO1" s="465" t="s">
        <v>260</v>
      </c>
      <c r="AP1" s="465" t="s">
        <v>549</v>
      </c>
      <c r="AQ1" s="465" t="s">
        <v>551</v>
      </c>
      <c r="AR1" s="465" t="s">
        <v>261</v>
      </c>
      <c r="AS1" s="465" t="s">
        <v>552</v>
      </c>
      <c r="AT1" s="465" t="s">
        <v>554</v>
      </c>
      <c r="AU1" s="465" t="s">
        <v>555</v>
      </c>
      <c r="AV1" s="465" t="s">
        <v>556</v>
      </c>
      <c r="AW1" s="465" t="s">
        <v>558</v>
      </c>
      <c r="AX1" s="465" t="s">
        <v>560</v>
      </c>
      <c r="AY1" s="465" t="s">
        <v>561</v>
      </c>
      <c r="AZ1" s="465" t="s">
        <v>262</v>
      </c>
      <c r="BA1" s="465" t="s">
        <v>563</v>
      </c>
      <c r="BB1" s="465" t="s">
        <v>565</v>
      </c>
      <c r="BC1" s="465" t="s">
        <v>567</v>
      </c>
      <c r="BD1" s="465" t="s">
        <v>569</v>
      </c>
      <c r="BE1" s="465" t="s">
        <v>571</v>
      </c>
      <c r="BF1" s="465" t="s">
        <v>573</v>
      </c>
      <c r="BG1" s="465" t="s">
        <v>575</v>
      </c>
      <c r="BH1" s="465" t="s">
        <v>577</v>
      </c>
      <c r="BI1" s="465" t="s">
        <v>275</v>
      </c>
      <c r="BJ1" s="465" t="s">
        <v>579</v>
      </c>
      <c r="BK1" s="465" t="s">
        <v>581</v>
      </c>
      <c r="BL1" s="465" t="s">
        <v>583</v>
      </c>
      <c r="BM1" s="465" t="s">
        <v>585</v>
      </c>
      <c r="BN1" s="465" t="s">
        <v>587</v>
      </c>
      <c r="BO1" s="465" t="s">
        <v>589</v>
      </c>
      <c r="BP1" s="465" t="s">
        <v>591</v>
      </c>
      <c r="BQ1" s="465" t="s">
        <v>593</v>
      </c>
      <c r="BR1" s="465" t="s">
        <v>595</v>
      </c>
      <c r="BS1" s="465" t="s">
        <v>597</v>
      </c>
      <c r="BT1" s="468" t="s">
        <v>263</v>
      </c>
      <c r="BU1" s="465" t="s">
        <v>264</v>
      </c>
      <c r="BV1" s="465" t="s">
        <v>599</v>
      </c>
      <c r="BW1" s="465" t="s">
        <v>265</v>
      </c>
      <c r="BX1" s="465" t="s">
        <v>601</v>
      </c>
      <c r="BY1" s="465" t="s">
        <v>603</v>
      </c>
      <c r="BZ1" s="468" t="s">
        <v>266</v>
      </c>
      <c r="CA1" s="465" t="s">
        <v>267</v>
      </c>
      <c r="CB1" s="465" t="s">
        <v>605</v>
      </c>
      <c r="CC1" s="465" t="s">
        <v>268</v>
      </c>
      <c r="CD1" s="465" t="s">
        <v>607</v>
      </c>
      <c r="CE1" s="465" t="s">
        <v>609</v>
      </c>
      <c r="CF1" s="465" t="s">
        <v>611</v>
      </c>
      <c r="CG1" s="468" t="s">
        <v>269</v>
      </c>
      <c r="CH1" s="465" t="s">
        <v>617</v>
      </c>
      <c r="CI1" s="465" t="s">
        <v>619</v>
      </c>
      <c r="CJ1" s="465" t="s">
        <v>270</v>
      </c>
      <c r="CK1" s="465" t="s">
        <v>613</v>
      </c>
      <c r="CL1" s="465" t="s">
        <v>615</v>
      </c>
      <c r="CM1" s="465" t="s">
        <v>271</v>
      </c>
      <c r="CN1" s="465" t="s">
        <v>621</v>
      </c>
      <c r="CO1" s="465" t="s">
        <v>272</v>
      </c>
      <c r="CP1" s="465" t="s">
        <v>622</v>
      </c>
      <c r="CQ1" s="464" t="s">
        <v>276</v>
      </c>
      <c r="CR1" s="468" t="s">
        <v>277</v>
      </c>
      <c r="CS1" s="465" t="s">
        <v>623</v>
      </c>
      <c r="CT1" s="465" t="s">
        <v>624</v>
      </c>
      <c r="CU1" s="465" t="s">
        <v>626</v>
      </c>
      <c r="CV1" s="465" t="s">
        <v>278</v>
      </c>
      <c r="CW1" s="465" t="s">
        <v>628</v>
      </c>
      <c r="CX1" s="465" t="s">
        <v>630</v>
      </c>
      <c r="CY1" s="465" t="s">
        <v>632</v>
      </c>
      <c r="CZ1" s="465" t="s">
        <v>634</v>
      </c>
      <c r="DA1" s="465" t="s">
        <v>636</v>
      </c>
      <c r="DB1" s="465" t="s">
        <v>638</v>
      </c>
      <c r="DC1" s="468" t="s">
        <v>279</v>
      </c>
      <c r="DD1" s="465" t="s">
        <v>280</v>
      </c>
      <c r="DE1" s="465" t="s">
        <v>640</v>
      </c>
      <c r="DF1" s="465" t="s">
        <v>281</v>
      </c>
      <c r="DG1" s="465" t="s">
        <v>642</v>
      </c>
      <c r="DH1" s="465" t="s">
        <v>644</v>
      </c>
      <c r="DI1" s="465" t="s">
        <v>646</v>
      </c>
      <c r="DJ1" s="465" t="s">
        <v>648</v>
      </c>
      <c r="DK1" s="465" t="s">
        <v>650</v>
      </c>
      <c r="DL1" s="465" t="s">
        <v>652</v>
      </c>
      <c r="DM1" s="465" t="s">
        <v>654</v>
      </c>
      <c r="DN1" s="465" t="s">
        <v>282</v>
      </c>
      <c r="DO1" s="465" t="s">
        <v>656</v>
      </c>
      <c r="DP1" s="465" t="s">
        <v>658</v>
      </c>
      <c r="DQ1" s="465" t="s">
        <v>660</v>
      </c>
      <c r="DR1" s="468" t="s">
        <v>283</v>
      </c>
      <c r="DS1" s="465" t="s">
        <v>662</v>
      </c>
      <c r="DT1" s="465" t="s">
        <v>284</v>
      </c>
      <c r="DU1" s="465" t="s">
        <v>664</v>
      </c>
      <c r="DV1" s="465" t="s">
        <v>285</v>
      </c>
      <c r="DW1" s="465" t="s">
        <v>666</v>
      </c>
      <c r="DX1" s="465" t="s">
        <v>668</v>
      </c>
      <c r="DY1" s="465" t="s">
        <v>670</v>
      </c>
      <c r="DZ1" s="465" t="s">
        <v>672</v>
      </c>
      <c r="EA1" s="465" t="s">
        <v>674</v>
      </c>
      <c r="EB1" s="465" t="s">
        <v>676</v>
      </c>
      <c r="EC1" s="465" t="s">
        <v>678</v>
      </c>
      <c r="ED1" s="465" t="s">
        <v>680</v>
      </c>
      <c r="EE1" s="465" t="s">
        <v>682</v>
      </c>
      <c r="EF1" s="465" t="s">
        <v>684</v>
      </c>
      <c r="EG1" s="465" t="s">
        <v>686</v>
      </c>
      <c r="EH1" s="468" t="s">
        <v>286</v>
      </c>
      <c r="EI1" s="465" t="s">
        <v>688</v>
      </c>
      <c r="EJ1" s="465" t="s">
        <v>287</v>
      </c>
      <c r="EK1" s="465" t="s">
        <v>690</v>
      </c>
      <c r="EL1" s="465" t="s">
        <v>692</v>
      </c>
      <c r="EM1" s="465" t="s">
        <v>288</v>
      </c>
      <c r="EN1" s="465" t="s">
        <v>694</v>
      </c>
      <c r="EO1" s="465" t="s">
        <v>696</v>
      </c>
      <c r="EP1" s="465" t="s">
        <v>289</v>
      </c>
      <c r="EQ1" s="465" t="s">
        <v>698</v>
      </c>
      <c r="ER1" s="465" t="s">
        <v>700</v>
      </c>
      <c r="ES1" s="465" t="s">
        <v>702</v>
      </c>
      <c r="ET1" s="465" t="s">
        <v>290</v>
      </c>
      <c r="EU1" s="465" t="s">
        <v>704</v>
      </c>
      <c r="EV1" s="465" t="s">
        <v>706</v>
      </c>
      <c r="EW1" s="468" t="s">
        <v>291</v>
      </c>
      <c r="EX1" s="465" t="s">
        <v>292</v>
      </c>
      <c r="EY1" s="465" t="s">
        <v>708</v>
      </c>
      <c r="EZ1" s="465" t="s">
        <v>710</v>
      </c>
      <c r="FA1" s="465" t="s">
        <v>712</v>
      </c>
      <c r="FB1" s="465" t="s">
        <v>714</v>
      </c>
      <c r="FC1" s="465" t="s">
        <v>293</v>
      </c>
      <c r="FD1" s="465" t="s">
        <v>716</v>
      </c>
      <c r="FE1" s="465" t="s">
        <v>718</v>
      </c>
      <c r="FF1" s="465" t="s">
        <v>720</v>
      </c>
      <c r="FG1" s="465" t="s">
        <v>722</v>
      </c>
      <c r="FH1" s="465" t="s">
        <v>724</v>
      </c>
      <c r="FI1" s="465" t="s">
        <v>294</v>
      </c>
      <c r="FJ1" s="465" t="s">
        <v>727</v>
      </c>
      <c r="FK1" s="465" t="s">
        <v>295</v>
      </c>
      <c r="FL1" s="465" t="s">
        <v>730</v>
      </c>
      <c r="FM1" s="465" t="s">
        <v>731</v>
      </c>
      <c r="FN1" s="465" t="s">
        <v>733</v>
      </c>
      <c r="FO1" s="465" t="s">
        <v>296</v>
      </c>
      <c r="FP1" s="465" t="s">
        <v>736</v>
      </c>
      <c r="FQ1" s="465" t="s">
        <v>737</v>
      </c>
      <c r="FR1" s="465" t="s">
        <v>739</v>
      </c>
      <c r="FS1" s="465" t="s">
        <v>297</v>
      </c>
      <c r="FT1" s="465" t="s">
        <v>742</v>
      </c>
      <c r="FU1" s="465" t="s">
        <v>744</v>
      </c>
      <c r="FV1" s="465" t="s">
        <v>746</v>
      </c>
      <c r="FW1" s="468" t="s">
        <v>298</v>
      </c>
      <c r="FX1" s="468" t="s">
        <v>299</v>
      </c>
      <c r="FY1" s="465" t="s">
        <v>305</v>
      </c>
      <c r="FZ1" s="465" t="s">
        <v>748</v>
      </c>
      <c r="GA1" s="465" t="s">
        <v>750</v>
      </c>
      <c r="GB1" s="465" t="s">
        <v>752</v>
      </c>
      <c r="GC1" s="465" t="s">
        <v>754</v>
      </c>
      <c r="GD1" s="465" t="s">
        <v>756</v>
      </c>
      <c r="GE1" s="465" t="s">
        <v>758</v>
      </c>
      <c r="GF1" s="468" t="s">
        <v>300</v>
      </c>
      <c r="GG1" s="465" t="s">
        <v>306</v>
      </c>
      <c r="GH1" s="465" t="s">
        <v>760</v>
      </c>
      <c r="GI1" s="465" t="s">
        <v>762</v>
      </c>
      <c r="GJ1" s="465" t="s">
        <v>763</v>
      </c>
      <c r="GK1" s="465" t="s">
        <v>307</v>
      </c>
      <c r="GL1" s="465" t="s">
        <v>766</v>
      </c>
      <c r="GM1" s="465" t="s">
        <v>767</v>
      </c>
      <c r="GN1" s="468" t="s">
        <v>301</v>
      </c>
      <c r="GO1" s="465" t="s">
        <v>302</v>
      </c>
      <c r="GP1" s="465" t="s">
        <v>769</v>
      </c>
      <c r="GQ1" s="465" t="s">
        <v>771</v>
      </c>
      <c r="GR1" s="465" t="s">
        <v>773</v>
      </c>
      <c r="GS1" s="465" t="s">
        <v>775</v>
      </c>
      <c r="GT1" s="465" t="s">
        <v>777</v>
      </c>
      <c r="GU1" s="468" t="s">
        <v>303</v>
      </c>
      <c r="GV1" s="465" t="s">
        <v>304</v>
      </c>
      <c r="GW1" s="465" t="s">
        <v>779</v>
      </c>
      <c r="GX1" s="465" t="s">
        <v>781</v>
      </c>
      <c r="GY1" s="465" t="s">
        <v>783</v>
      </c>
      <c r="GZ1" s="465" t="s">
        <v>785</v>
      </c>
      <c r="HA1" s="465" t="s">
        <v>787</v>
      </c>
      <c r="HB1" s="465" t="s">
        <v>789</v>
      </c>
      <c r="HC1" s="464" t="s">
        <v>308</v>
      </c>
      <c r="HD1" s="468" t="s">
        <v>309</v>
      </c>
      <c r="HE1" s="465" t="s">
        <v>310</v>
      </c>
      <c r="HF1" s="465" t="s">
        <v>791</v>
      </c>
      <c r="HG1" s="465" t="s">
        <v>793</v>
      </c>
      <c r="HH1" s="465" t="s">
        <v>795</v>
      </c>
      <c r="HI1" s="465" t="s">
        <v>797</v>
      </c>
      <c r="HJ1" s="465" t="s">
        <v>311</v>
      </c>
      <c r="HK1" s="465" t="s">
        <v>800</v>
      </c>
      <c r="HL1" s="465" t="s">
        <v>328</v>
      </c>
      <c r="HM1" s="465" t="s">
        <v>838</v>
      </c>
      <c r="HN1" s="465" t="s">
        <v>840</v>
      </c>
      <c r="HO1" s="465" t="s">
        <v>842</v>
      </c>
      <c r="HP1" s="468" t="s">
        <v>312</v>
      </c>
      <c r="HQ1" s="465" t="s">
        <v>802</v>
      </c>
      <c r="HR1" s="465" t="s">
        <v>804</v>
      </c>
      <c r="HS1" s="465" t="s">
        <v>313</v>
      </c>
      <c r="HT1" s="465" t="s">
        <v>807</v>
      </c>
      <c r="HU1" s="465" t="s">
        <v>809</v>
      </c>
      <c r="HV1" s="465" t="s">
        <v>810</v>
      </c>
      <c r="HW1" s="465" t="s">
        <v>812</v>
      </c>
      <c r="HX1" s="468" t="s">
        <v>314</v>
      </c>
      <c r="HY1" s="465" t="s">
        <v>814</v>
      </c>
      <c r="HZ1" s="465" t="s">
        <v>816</v>
      </c>
      <c r="IA1" s="465" t="s">
        <v>818</v>
      </c>
      <c r="IB1" s="465" t="s">
        <v>315</v>
      </c>
      <c r="IC1" s="465" t="s">
        <v>820</v>
      </c>
      <c r="ID1" s="465" t="s">
        <v>822</v>
      </c>
      <c r="IE1" s="465" t="s">
        <v>316</v>
      </c>
      <c r="IF1" s="465" t="s">
        <v>824</v>
      </c>
      <c r="IG1" s="465" t="s">
        <v>826</v>
      </c>
      <c r="IH1" s="465" t="s">
        <v>317</v>
      </c>
      <c r="II1" s="465" t="s">
        <v>828</v>
      </c>
      <c r="IJ1" s="465" t="s">
        <v>830</v>
      </c>
      <c r="IK1" s="465" t="s">
        <v>832</v>
      </c>
      <c r="IL1" s="465" t="s">
        <v>834</v>
      </c>
      <c r="IM1" s="465" t="s">
        <v>318</v>
      </c>
      <c r="IN1" s="465" t="s">
        <v>836</v>
      </c>
      <c r="IO1" s="468" t="s">
        <v>319</v>
      </c>
      <c r="IP1" s="465" t="s">
        <v>844</v>
      </c>
      <c r="IQ1" s="465" t="s">
        <v>846</v>
      </c>
      <c r="IR1" s="465" t="s">
        <v>320</v>
      </c>
      <c r="IS1" s="465" t="s">
        <v>848</v>
      </c>
      <c r="IT1" s="465" t="s">
        <v>850</v>
      </c>
      <c r="IU1" s="465" t="s">
        <v>852</v>
      </c>
      <c r="IV1" s="468" t="s">
        <v>321</v>
      </c>
      <c r="IW1" s="465" t="s">
        <v>854</v>
      </c>
      <c r="IX1" s="465" t="s">
        <v>322</v>
      </c>
      <c r="IY1" s="465" t="s">
        <v>857</v>
      </c>
      <c r="IZ1" s="465" t="s">
        <v>859</v>
      </c>
      <c r="JA1" s="465" t="s">
        <v>861</v>
      </c>
      <c r="JB1" s="465" t="s">
        <v>863</v>
      </c>
      <c r="JC1" s="465" t="s">
        <v>865</v>
      </c>
      <c r="JD1" s="465" t="s">
        <v>867</v>
      </c>
      <c r="JE1" s="465" t="s">
        <v>323</v>
      </c>
      <c r="JF1" s="465" t="s">
        <v>870</v>
      </c>
      <c r="JG1" s="465" t="s">
        <v>872</v>
      </c>
      <c r="JH1" s="465" t="s">
        <v>874</v>
      </c>
      <c r="JI1" s="465" t="s">
        <v>876</v>
      </c>
      <c r="JJ1" s="465" t="s">
        <v>878</v>
      </c>
      <c r="JK1" s="465" t="s">
        <v>880</v>
      </c>
      <c r="JL1" s="465" t="s">
        <v>882</v>
      </c>
      <c r="JM1" s="465" t="s">
        <v>884</v>
      </c>
      <c r="JN1" s="465" t="s">
        <v>324</v>
      </c>
      <c r="JO1" s="465" t="s">
        <v>887</v>
      </c>
      <c r="JP1" s="465" t="s">
        <v>889</v>
      </c>
      <c r="JQ1" s="465" t="s">
        <v>891</v>
      </c>
      <c r="JR1" s="465" t="s">
        <v>893</v>
      </c>
      <c r="JS1" s="465" t="s">
        <v>894</v>
      </c>
      <c r="JT1" s="465" t="s">
        <v>896</v>
      </c>
      <c r="JU1" s="465" t="s">
        <v>898</v>
      </c>
      <c r="JV1" s="465" t="s">
        <v>900</v>
      </c>
      <c r="JW1" s="465" t="s">
        <v>902</v>
      </c>
      <c r="JX1" s="465" t="s">
        <v>904</v>
      </c>
      <c r="JY1" s="465" t="s">
        <v>906</v>
      </c>
      <c r="JZ1" s="465" t="s">
        <v>908</v>
      </c>
      <c r="KA1" s="465" t="s">
        <v>910</v>
      </c>
      <c r="KB1" s="465" t="s">
        <v>912</v>
      </c>
      <c r="KC1" s="465" t="s">
        <v>914</v>
      </c>
      <c r="KD1" s="465" t="s">
        <v>916</v>
      </c>
      <c r="KE1" s="465" t="s">
        <v>918</v>
      </c>
      <c r="KF1" s="465" t="s">
        <v>920</v>
      </c>
      <c r="KG1" s="465" t="s">
        <v>922</v>
      </c>
      <c r="KH1" s="465" t="s">
        <v>924</v>
      </c>
      <c r="KI1" s="465" t="s">
        <v>926</v>
      </c>
      <c r="KJ1" s="465" t="s">
        <v>928</v>
      </c>
      <c r="KK1" s="465" t="s">
        <v>930</v>
      </c>
      <c r="KL1" s="465" t="s">
        <v>932</v>
      </c>
      <c r="KM1" s="465" t="s">
        <v>934</v>
      </c>
      <c r="KN1" s="465" t="s">
        <v>936</v>
      </c>
      <c r="KO1" s="468" t="s">
        <v>325</v>
      </c>
      <c r="KP1" s="465" t="s">
        <v>938</v>
      </c>
      <c r="KQ1" s="465" t="s">
        <v>326</v>
      </c>
      <c r="KR1" s="465" t="s">
        <v>941</v>
      </c>
      <c r="KS1" s="465" t="s">
        <v>943</v>
      </c>
      <c r="KT1" s="465" t="s">
        <v>945</v>
      </c>
      <c r="KU1" s="465" t="s">
        <v>947</v>
      </c>
      <c r="KV1" s="465" t="s">
        <v>327</v>
      </c>
      <c r="KW1" s="465" t="s">
        <v>950</v>
      </c>
      <c r="KX1" s="465" t="s">
        <v>952</v>
      </c>
      <c r="KY1" s="465" t="s">
        <v>954</v>
      </c>
      <c r="KZ1" s="465" t="s">
        <v>956</v>
      </c>
      <c r="LA1" s="465" t="s">
        <v>958</v>
      </c>
      <c r="LB1" s="465" t="s">
        <v>960</v>
      </c>
      <c r="LC1" s="465" t="s">
        <v>962</v>
      </c>
      <c r="LD1" s="464" t="s">
        <v>329</v>
      </c>
      <c r="LE1" s="468" t="s">
        <v>330</v>
      </c>
      <c r="LF1" s="465" t="s">
        <v>331</v>
      </c>
      <c r="LG1" s="465" t="s">
        <v>345</v>
      </c>
      <c r="LH1" s="465" t="s">
        <v>964</v>
      </c>
      <c r="LI1" s="465" t="s">
        <v>966</v>
      </c>
      <c r="LJ1" s="465" t="s">
        <v>968</v>
      </c>
      <c r="LK1" s="465" t="s">
        <v>970</v>
      </c>
      <c r="LL1" s="465" t="s">
        <v>346</v>
      </c>
      <c r="LM1" s="465" t="s">
        <v>972</v>
      </c>
      <c r="LN1" s="465" t="s">
        <v>347</v>
      </c>
      <c r="LO1" s="465" t="s">
        <v>974</v>
      </c>
      <c r="LP1" s="465" t="s">
        <v>332</v>
      </c>
      <c r="LQ1" s="465" t="s">
        <v>976</v>
      </c>
      <c r="LR1" s="465" t="s">
        <v>348</v>
      </c>
      <c r="LS1" s="465" t="s">
        <v>978</v>
      </c>
      <c r="LT1" s="465" t="s">
        <v>980</v>
      </c>
      <c r="LU1" s="465" t="s">
        <v>349</v>
      </c>
      <c r="LV1" s="468" t="s">
        <v>333</v>
      </c>
      <c r="LW1" s="465" t="s">
        <v>334</v>
      </c>
      <c r="LX1" s="465" t="s">
        <v>982</v>
      </c>
      <c r="LY1" s="465" t="s">
        <v>984</v>
      </c>
      <c r="LZ1" s="465" t="s">
        <v>985</v>
      </c>
      <c r="MA1" s="465" t="s">
        <v>987</v>
      </c>
      <c r="MB1" s="465" t="s">
        <v>988</v>
      </c>
      <c r="MC1" s="465" t="s">
        <v>990</v>
      </c>
      <c r="MD1" s="465" t="s">
        <v>992</v>
      </c>
      <c r="ME1" s="465" t="s">
        <v>994</v>
      </c>
      <c r="MF1" s="465" t="s">
        <v>996</v>
      </c>
      <c r="MG1" s="465" t="s">
        <v>335</v>
      </c>
      <c r="MH1" s="465" t="s">
        <v>999</v>
      </c>
      <c r="MI1" s="465" t="s">
        <v>1000</v>
      </c>
      <c r="MJ1" s="465" t="s">
        <v>1002</v>
      </c>
      <c r="MK1" s="465" t="s">
        <v>336</v>
      </c>
      <c r="ML1" s="465" t="s">
        <v>1005</v>
      </c>
      <c r="MM1" s="465" t="s">
        <v>1006</v>
      </c>
      <c r="MN1" s="465" t="s">
        <v>1008</v>
      </c>
      <c r="MO1" s="465" t="s">
        <v>1010</v>
      </c>
      <c r="MP1" s="465" t="s">
        <v>337</v>
      </c>
      <c r="MQ1" s="465" t="s">
        <v>1013</v>
      </c>
      <c r="MR1" s="465" t="s">
        <v>1015</v>
      </c>
      <c r="MS1" s="465" t="s">
        <v>1017</v>
      </c>
      <c r="MT1" s="465" t="s">
        <v>1019</v>
      </c>
      <c r="MU1" s="465" t="s">
        <v>338</v>
      </c>
      <c r="MV1" s="465" t="s">
        <v>1022</v>
      </c>
      <c r="MW1" s="465" t="s">
        <v>1024</v>
      </c>
      <c r="MX1" s="465" t="s">
        <v>1026</v>
      </c>
      <c r="MY1" s="465" t="s">
        <v>1028</v>
      </c>
      <c r="MZ1" s="465" t="s">
        <v>1030</v>
      </c>
      <c r="NA1" s="465" t="s">
        <v>1032</v>
      </c>
      <c r="NB1" s="465" t="s">
        <v>1034</v>
      </c>
      <c r="NC1" s="465" t="s">
        <v>1036</v>
      </c>
      <c r="ND1" s="465" t="s">
        <v>1038</v>
      </c>
      <c r="NE1" s="465" t="s">
        <v>1040</v>
      </c>
      <c r="NF1" s="465" t="s">
        <v>1042</v>
      </c>
      <c r="NG1" s="465" t="s">
        <v>1043</v>
      </c>
      <c r="NH1" s="468" t="s">
        <v>339</v>
      </c>
      <c r="NI1" s="465" t="s">
        <v>340</v>
      </c>
      <c r="NJ1" s="465" t="s">
        <v>1045</v>
      </c>
      <c r="NK1" s="465" t="s">
        <v>1047</v>
      </c>
      <c r="NL1" s="465" t="s">
        <v>1049</v>
      </c>
      <c r="NM1" s="465" t="s">
        <v>1051</v>
      </c>
      <c r="NN1" s="468" t="s">
        <v>341</v>
      </c>
      <c r="NO1" s="465" t="s">
        <v>342</v>
      </c>
      <c r="NP1" s="465" t="s">
        <v>1052</v>
      </c>
      <c r="NQ1" s="465" t="s">
        <v>343</v>
      </c>
      <c r="NR1" s="465" t="s">
        <v>1054</v>
      </c>
      <c r="NS1" s="465" t="s">
        <v>1056</v>
      </c>
      <c r="NT1" s="465" t="s">
        <v>344</v>
      </c>
      <c r="NU1" s="465" t="s">
        <v>1058</v>
      </c>
      <c r="NV1" s="464" t="s">
        <v>350</v>
      </c>
      <c r="NW1" s="468" t="s">
        <v>351</v>
      </c>
      <c r="NX1" s="465" t="s">
        <v>352</v>
      </c>
      <c r="NY1" s="465" t="s">
        <v>1061</v>
      </c>
      <c r="NZ1" s="465" t="s">
        <v>1063</v>
      </c>
      <c r="OA1" s="465" t="s">
        <v>353</v>
      </c>
      <c r="OB1" s="465" t="s">
        <v>363</v>
      </c>
      <c r="OC1" s="465" t="s">
        <v>1065</v>
      </c>
      <c r="OD1" s="465" t="s">
        <v>1067</v>
      </c>
      <c r="OE1" s="465" t="s">
        <v>1069</v>
      </c>
      <c r="OF1" s="465" t="s">
        <v>1071</v>
      </c>
      <c r="OG1" s="465" t="s">
        <v>1073</v>
      </c>
      <c r="OH1" s="465" t="s">
        <v>1075</v>
      </c>
      <c r="OI1" s="465" t="s">
        <v>1077</v>
      </c>
      <c r="OJ1" s="465" t="s">
        <v>1079</v>
      </c>
      <c r="OK1" s="465" t="s">
        <v>1081</v>
      </c>
      <c r="OL1" s="465" t="s">
        <v>1083</v>
      </c>
      <c r="OM1" s="465" t="s">
        <v>1085</v>
      </c>
      <c r="ON1" s="465" t="s">
        <v>1087</v>
      </c>
      <c r="OO1" s="465" t="s">
        <v>1089</v>
      </c>
      <c r="OP1" s="465" t="s">
        <v>1091</v>
      </c>
      <c r="OQ1" s="465" t="s">
        <v>1093</v>
      </c>
      <c r="OR1" s="465" t="s">
        <v>1095</v>
      </c>
      <c r="OS1" s="465" t="s">
        <v>1097</v>
      </c>
      <c r="OT1" s="465" t="s">
        <v>1099</v>
      </c>
      <c r="OU1" s="465" t="s">
        <v>1101</v>
      </c>
      <c r="OV1" s="465" t="s">
        <v>1103</v>
      </c>
      <c r="OW1" s="465" t="s">
        <v>1105</v>
      </c>
      <c r="OX1" s="465" t="s">
        <v>1107</v>
      </c>
      <c r="OY1" s="465" t="s">
        <v>364</v>
      </c>
      <c r="OZ1" s="465" t="s">
        <v>1110</v>
      </c>
      <c r="PA1" s="465" t="s">
        <v>1112</v>
      </c>
      <c r="PB1" s="465" t="s">
        <v>1113</v>
      </c>
      <c r="PC1" s="465" t="s">
        <v>1115</v>
      </c>
      <c r="PD1" s="465" t="s">
        <v>1117</v>
      </c>
      <c r="PE1" s="465" t="s">
        <v>1119</v>
      </c>
      <c r="PF1" s="465" t="s">
        <v>1121</v>
      </c>
      <c r="PG1" s="465" t="s">
        <v>1123</v>
      </c>
      <c r="PH1" s="465" t="s">
        <v>1125</v>
      </c>
      <c r="PI1" s="465" t="s">
        <v>1127</v>
      </c>
      <c r="PJ1" s="465" t="s">
        <v>1129</v>
      </c>
      <c r="PK1" s="465" t="s">
        <v>1131</v>
      </c>
      <c r="PL1" s="465" t="s">
        <v>1133</v>
      </c>
      <c r="PM1" s="465" t="s">
        <v>1135</v>
      </c>
      <c r="PN1" s="465" t="s">
        <v>1137</v>
      </c>
      <c r="PO1" s="465" t="s">
        <v>1139</v>
      </c>
      <c r="PP1" s="465" t="s">
        <v>1141</v>
      </c>
      <c r="PQ1" s="465" t="s">
        <v>1143</v>
      </c>
      <c r="PR1" s="465" t="s">
        <v>1145</v>
      </c>
      <c r="PS1" s="465" t="s">
        <v>1147</v>
      </c>
      <c r="PT1" s="465" t="s">
        <v>1149</v>
      </c>
      <c r="PU1" s="465" t="s">
        <v>1151</v>
      </c>
      <c r="PV1" s="465" t="s">
        <v>1153</v>
      </c>
      <c r="PW1" s="465" t="s">
        <v>1155</v>
      </c>
      <c r="PX1" s="465" t="s">
        <v>1157</v>
      </c>
      <c r="PY1" s="465" t="s">
        <v>1159</v>
      </c>
      <c r="PZ1" s="465" t="s">
        <v>354</v>
      </c>
      <c r="QA1" s="465" t="s">
        <v>1161</v>
      </c>
      <c r="QB1" s="465" t="s">
        <v>1163</v>
      </c>
      <c r="QC1" s="465" t="s">
        <v>1165</v>
      </c>
      <c r="QD1" s="465" t="s">
        <v>1167</v>
      </c>
      <c r="QE1" s="465" t="s">
        <v>1169</v>
      </c>
      <c r="QF1" s="468" t="s">
        <v>355</v>
      </c>
      <c r="QG1" s="465" t="s">
        <v>356</v>
      </c>
      <c r="QH1" s="465" t="s">
        <v>1171</v>
      </c>
      <c r="QI1" s="465" t="s">
        <v>1173</v>
      </c>
      <c r="QJ1" s="465" t="s">
        <v>1175</v>
      </c>
      <c r="QK1" s="465" t="s">
        <v>1177</v>
      </c>
      <c r="QL1" s="465" t="s">
        <v>1179</v>
      </c>
      <c r="QM1" s="465" t="s">
        <v>1181</v>
      </c>
      <c r="QN1" s="468" t="s">
        <v>357</v>
      </c>
      <c r="QO1" s="465" t="s">
        <v>1183</v>
      </c>
      <c r="QP1" s="465" t="s">
        <v>358</v>
      </c>
      <c r="QQ1" s="465" t="s">
        <v>365</v>
      </c>
      <c r="QR1" s="465" t="s">
        <v>1185</v>
      </c>
      <c r="QS1" s="465" t="s">
        <v>1187</v>
      </c>
      <c r="QT1" s="465" t="s">
        <v>1189</v>
      </c>
      <c r="QU1" s="465" t="s">
        <v>1191</v>
      </c>
      <c r="QV1" s="465" t="s">
        <v>1193</v>
      </c>
      <c r="QW1" s="465" t="s">
        <v>1195</v>
      </c>
      <c r="QX1" s="465" t="s">
        <v>1197</v>
      </c>
      <c r="QY1" s="465" t="s">
        <v>1199</v>
      </c>
      <c r="QZ1" s="465" t="s">
        <v>1201</v>
      </c>
      <c r="RA1" s="465" t="s">
        <v>1203</v>
      </c>
      <c r="RB1" s="465" t="s">
        <v>1205</v>
      </c>
      <c r="RC1" s="465" t="s">
        <v>1207</v>
      </c>
      <c r="RD1" s="465" t="s">
        <v>1209</v>
      </c>
      <c r="RE1" s="465" t="s">
        <v>1211</v>
      </c>
      <c r="RF1" s="468" t="s">
        <v>359</v>
      </c>
      <c r="RG1" s="465" t="s">
        <v>360</v>
      </c>
      <c r="RH1" s="465" t="s">
        <v>1213</v>
      </c>
      <c r="RI1" s="465" t="s">
        <v>1215</v>
      </c>
      <c r="RJ1" s="468" t="s">
        <v>361</v>
      </c>
      <c r="RK1" s="465" t="s">
        <v>362</v>
      </c>
      <c r="RL1" s="465" t="s">
        <v>1217</v>
      </c>
      <c r="RM1" s="465" t="s">
        <v>1218</v>
      </c>
      <c r="RN1" s="465" t="s">
        <v>1219</v>
      </c>
      <c r="RO1" s="465" t="s">
        <v>1220</v>
      </c>
      <c r="RP1" s="465" t="s">
        <v>1222</v>
      </c>
      <c r="RQ1" s="465" t="s">
        <v>1223</v>
      </c>
      <c r="RR1" s="465" t="s">
        <v>1225</v>
      </c>
      <c r="RS1" s="465" t="s">
        <v>1226</v>
      </c>
      <c r="RT1" s="464" t="s">
        <v>366</v>
      </c>
      <c r="RU1" s="468" t="s">
        <v>367</v>
      </c>
      <c r="RV1" s="465" t="s">
        <v>368</v>
      </c>
      <c r="RW1" s="465" t="s">
        <v>1228</v>
      </c>
      <c r="RX1" s="465" t="s">
        <v>1230</v>
      </c>
      <c r="RY1" s="465" t="s">
        <v>369</v>
      </c>
      <c r="RZ1" s="465" t="s">
        <v>1232</v>
      </c>
      <c r="SA1" s="465" t="s">
        <v>1234</v>
      </c>
      <c r="SB1" s="465" t="s">
        <v>1236</v>
      </c>
      <c r="SC1" s="465" t="s">
        <v>1238</v>
      </c>
      <c r="SD1" s="468" t="s">
        <v>370</v>
      </c>
      <c r="SE1" s="465" t="s">
        <v>371</v>
      </c>
      <c r="SF1" s="465" t="s">
        <v>1240</v>
      </c>
      <c r="SG1" s="465" t="s">
        <v>1242</v>
      </c>
      <c r="SH1" s="465" t="s">
        <v>1244</v>
      </c>
      <c r="SI1" s="465" t="s">
        <v>1246</v>
      </c>
      <c r="SJ1" s="465" t="s">
        <v>1248</v>
      </c>
      <c r="SK1" s="465" t="s">
        <v>1250</v>
      </c>
      <c r="SL1" s="465" t="s">
        <v>1252</v>
      </c>
      <c r="SM1" s="465" t="s">
        <v>1254</v>
      </c>
      <c r="SN1" s="465" t="s">
        <v>1256</v>
      </c>
      <c r="SO1" s="465" t="s">
        <v>1258</v>
      </c>
      <c r="SP1" s="465" t="s">
        <v>1260</v>
      </c>
      <c r="SQ1" s="465" t="s">
        <v>1262</v>
      </c>
      <c r="SR1" s="465" t="s">
        <v>1264</v>
      </c>
      <c r="SS1" s="465" t="s">
        <v>1266</v>
      </c>
      <c r="ST1" s="465" t="s">
        <v>1268</v>
      </c>
      <c r="SU1" s="464" t="s">
        <v>372</v>
      </c>
      <c r="SV1" s="468" t="s">
        <v>373</v>
      </c>
      <c r="SW1" s="465" t="s">
        <v>374</v>
      </c>
      <c r="SX1" s="465" t="s">
        <v>1270</v>
      </c>
      <c r="SY1" s="465" t="s">
        <v>1272</v>
      </c>
      <c r="SZ1" s="465" t="s">
        <v>1274</v>
      </c>
      <c r="TA1" s="465" t="s">
        <v>1276</v>
      </c>
      <c r="TB1" s="465" t="s">
        <v>1278</v>
      </c>
      <c r="TC1" s="465" t="s">
        <v>375</v>
      </c>
      <c r="TD1" s="465" t="s">
        <v>1280</v>
      </c>
      <c r="TE1" s="465" t="s">
        <v>1282</v>
      </c>
      <c r="TF1" s="465" t="s">
        <v>1284</v>
      </c>
      <c r="TG1" s="465" t="s">
        <v>1286</v>
      </c>
      <c r="TH1" s="465" t="s">
        <v>1288</v>
      </c>
      <c r="TI1" s="465" t="s">
        <v>1290</v>
      </c>
      <c r="TJ1" s="468" t="s">
        <v>376</v>
      </c>
      <c r="TK1" s="465" t="s">
        <v>377</v>
      </c>
      <c r="TL1" s="465" t="s">
        <v>378</v>
      </c>
      <c r="TM1" s="465" t="s">
        <v>1292</v>
      </c>
      <c r="TN1" s="465" t="s">
        <v>1294</v>
      </c>
      <c r="TO1" s="465" t="s">
        <v>1295</v>
      </c>
      <c r="TP1" s="465" t="s">
        <v>1297</v>
      </c>
      <c r="TQ1" s="465" t="s">
        <v>1299</v>
      </c>
      <c r="TR1" s="465" t="s">
        <v>1301</v>
      </c>
      <c r="TS1" s="465" t="s">
        <v>1303</v>
      </c>
      <c r="TT1" s="465" t="s">
        <v>1305</v>
      </c>
      <c r="TU1" s="465" t="s">
        <v>1307</v>
      </c>
      <c r="TV1" s="465" t="s">
        <v>1309</v>
      </c>
      <c r="TW1" s="465" t="s">
        <v>1311</v>
      </c>
      <c r="TX1" s="465" t="s">
        <v>1313</v>
      </c>
      <c r="TY1" s="465" t="s">
        <v>1315</v>
      </c>
      <c r="TZ1" s="465" t="s">
        <v>1317</v>
      </c>
      <c r="UA1" s="465" t="s">
        <v>1319</v>
      </c>
      <c r="UB1" s="465" t="s">
        <v>1321</v>
      </c>
      <c r="UC1" s="464" t="s">
        <v>1323</v>
      </c>
      <c r="UD1" s="465" t="s">
        <v>1325</v>
      </c>
      <c r="UE1" s="465" t="s">
        <v>1327</v>
      </c>
      <c r="UF1" s="465" t="s">
        <v>1329</v>
      </c>
      <c r="UG1" s="465" t="s">
        <v>1331</v>
      </c>
      <c r="UH1" s="465" t="s">
        <v>1333</v>
      </c>
      <c r="UI1" s="466"/>
    </row>
    <row r="2" spans="1:555" s="122" customFormat="1" hidden="1" x14ac:dyDescent="0.25">
      <c r="A2" s="462" t="s">
        <v>1356</v>
      </c>
      <c r="B2" s="462" t="s">
        <v>1358</v>
      </c>
      <c r="C2" s="462" t="s">
        <v>470</v>
      </c>
      <c r="D2" s="462" t="s">
        <v>1357</v>
      </c>
      <c r="E2" s="462" t="s">
        <v>1359</v>
      </c>
      <c r="F2" s="462" t="s">
        <v>471</v>
      </c>
      <c r="G2" s="463" t="s">
        <v>1360</v>
      </c>
      <c r="H2" s="462" t="s">
        <v>1361</v>
      </c>
      <c r="I2" s="462" t="s">
        <v>1362</v>
      </c>
      <c r="J2" s="462" t="s">
        <v>1453</v>
      </c>
      <c r="K2" s="462" t="s">
        <v>1363</v>
      </c>
      <c r="L2" s="462" t="s">
        <v>1364</v>
      </c>
      <c r="M2" s="462" t="s">
        <v>1365</v>
      </c>
      <c r="N2" s="462" t="s">
        <v>1366</v>
      </c>
      <c r="O2" s="462" t="s">
        <v>1367</v>
      </c>
      <c r="P2" s="462" t="s">
        <v>1478</v>
      </c>
      <c r="Q2" s="462" t="s">
        <v>1513</v>
      </c>
      <c r="R2" s="457" t="str">
        <f>+Presupuesto!D11</f>
        <v>Recurrente</v>
      </c>
      <c r="S2" s="457" t="str">
        <f>+Presupuesto!E11</f>
        <v>Programa / Proyecto 2017</v>
      </c>
      <c r="T2" s="462"/>
      <c r="U2" s="462" t="s">
        <v>393</v>
      </c>
      <c r="V2" s="462" t="s">
        <v>411</v>
      </c>
      <c r="W2" s="462" t="s">
        <v>394</v>
      </c>
      <c r="X2" s="462" t="s">
        <v>395</v>
      </c>
      <c r="Y2" s="462" t="s">
        <v>396</v>
      </c>
      <c r="Z2" s="462" t="s">
        <v>397</v>
      </c>
      <c r="AA2" s="462" t="s">
        <v>398</v>
      </c>
      <c r="AB2" s="462" t="s">
        <v>399</v>
      </c>
      <c r="AC2" s="462" t="s">
        <v>400</v>
      </c>
      <c r="AD2" s="462" t="s">
        <v>401</v>
      </c>
      <c r="AE2" s="462" t="s">
        <v>402</v>
      </c>
      <c r="AF2" s="462" t="s">
        <v>403</v>
      </c>
      <c r="AG2" s="462"/>
      <c r="AH2" s="462" t="s">
        <v>419</v>
      </c>
      <c r="AI2" s="462" t="s">
        <v>420</v>
      </c>
      <c r="AJ2" s="462" t="s">
        <v>421</v>
      </c>
      <c r="AK2" s="462" t="s">
        <v>422</v>
      </c>
      <c r="AL2" s="462" t="s">
        <v>423</v>
      </c>
      <c r="AM2" s="462" t="s">
        <v>426</v>
      </c>
      <c r="AN2" s="462" t="s">
        <v>424</v>
      </c>
      <c r="AO2" s="462" t="s">
        <v>425</v>
      </c>
      <c r="AP2" s="462" t="s">
        <v>427</v>
      </c>
      <c r="AQ2" s="462" t="s">
        <v>428</v>
      </c>
      <c r="AR2" s="462" t="s">
        <v>429</v>
      </c>
      <c r="AS2" s="462" t="s">
        <v>430</v>
      </c>
      <c r="AT2" s="462" t="s">
        <v>431</v>
      </c>
      <c r="AU2" s="462" t="s">
        <v>432</v>
      </c>
      <c r="AV2" s="462" t="s">
        <v>433</v>
      </c>
      <c r="AW2" s="462" t="s">
        <v>434</v>
      </c>
      <c r="AX2" s="462" t="s">
        <v>435</v>
      </c>
      <c r="AY2" s="462" t="s">
        <v>436</v>
      </c>
      <c r="AZ2" s="462" t="s">
        <v>437</v>
      </c>
      <c r="BA2" s="462" t="s">
        <v>438</v>
      </c>
      <c r="BB2" s="462" t="s">
        <v>439</v>
      </c>
      <c r="BC2" s="462" t="s">
        <v>440</v>
      </c>
      <c r="BD2" s="462" t="s">
        <v>441</v>
      </c>
      <c r="BE2" s="462" t="s">
        <v>442</v>
      </c>
      <c r="BF2" s="462" t="s">
        <v>443</v>
      </c>
      <c r="BG2" s="462" t="s">
        <v>444</v>
      </c>
      <c r="BH2" s="462" t="s">
        <v>445</v>
      </c>
      <c r="BI2" s="462" t="s">
        <v>446</v>
      </c>
      <c r="BJ2" s="462" t="s">
        <v>447</v>
      </c>
      <c r="BK2" s="462" t="s">
        <v>448</v>
      </c>
      <c r="BL2" s="462" t="s">
        <v>449</v>
      </c>
      <c r="BM2" s="462" t="s">
        <v>450</v>
      </c>
      <c r="BN2" s="462" t="s">
        <v>451</v>
      </c>
      <c r="BO2" s="462" t="s">
        <v>452</v>
      </c>
      <c r="BP2" s="462" t="s">
        <v>453</v>
      </c>
      <c r="BQ2" s="462" t="s">
        <v>454</v>
      </c>
      <c r="BR2" s="462" t="s">
        <v>455</v>
      </c>
      <c r="BS2" s="462" t="s">
        <v>456</v>
      </c>
      <c r="BT2" s="462" t="s">
        <v>457</v>
      </c>
      <c r="BU2" s="462" t="s">
        <v>458</v>
      </c>
      <c r="BV2" s="462"/>
      <c r="BW2" s="462"/>
      <c r="BX2" s="462"/>
      <c r="BY2" s="462"/>
      <c r="BZ2" s="462"/>
      <c r="CA2" s="462"/>
      <c r="CB2" s="462"/>
      <c r="CC2" s="462"/>
      <c r="CD2" s="462"/>
      <c r="CE2" s="462"/>
      <c r="CF2" s="462"/>
      <c r="CG2" s="462"/>
      <c r="CH2" s="462"/>
      <c r="CI2" s="462"/>
      <c r="CJ2" s="462"/>
      <c r="CK2" s="462"/>
      <c r="CL2" s="462"/>
      <c r="CM2" s="462"/>
      <c r="CN2" s="462"/>
      <c r="CO2" s="462"/>
      <c r="CP2" s="462"/>
      <c r="CQ2" s="462"/>
      <c r="CR2" s="462"/>
      <c r="CS2" s="462"/>
      <c r="CT2" s="462"/>
      <c r="CU2" s="462"/>
      <c r="CV2" s="462"/>
      <c r="CW2" s="462"/>
      <c r="CX2" s="462"/>
      <c r="CY2" s="462"/>
      <c r="CZ2" s="462"/>
      <c r="DA2" s="462"/>
      <c r="DB2" s="462"/>
      <c r="DC2" s="462"/>
      <c r="DD2" s="462"/>
      <c r="DE2" s="462"/>
      <c r="DF2" s="462"/>
      <c r="DG2" s="462"/>
      <c r="DH2" s="462"/>
      <c r="DI2" s="462"/>
      <c r="DJ2" s="462"/>
      <c r="DK2" s="462"/>
      <c r="DL2" s="462"/>
      <c r="DM2" s="462"/>
      <c r="DN2" s="462"/>
      <c r="DO2" s="462"/>
      <c r="DP2" s="462"/>
      <c r="DQ2" s="462"/>
      <c r="DR2" s="462"/>
      <c r="DS2" s="462"/>
      <c r="DT2" s="462"/>
      <c r="DU2" s="462"/>
      <c r="DV2" s="462"/>
      <c r="DW2" s="462"/>
      <c r="DX2" s="462"/>
      <c r="DY2" s="462"/>
      <c r="DZ2" s="462"/>
      <c r="EA2" s="462"/>
      <c r="EB2" s="462"/>
      <c r="EC2" s="462"/>
      <c r="ED2" s="462"/>
      <c r="EE2" s="462"/>
      <c r="EF2" s="462"/>
      <c r="EG2" s="462"/>
      <c r="EH2" s="462"/>
      <c r="EI2" s="462"/>
      <c r="EJ2" s="462"/>
      <c r="EK2" s="462"/>
      <c r="EL2" s="462"/>
      <c r="EM2" s="462"/>
      <c r="EN2" s="462"/>
      <c r="EO2" s="462"/>
      <c r="EP2" s="462"/>
      <c r="EQ2" s="462"/>
      <c r="ER2" s="462"/>
      <c r="ES2" s="462"/>
      <c r="ET2" s="462"/>
      <c r="EU2" s="462"/>
      <c r="EV2" s="462"/>
      <c r="EW2" s="462"/>
      <c r="EX2" s="462"/>
      <c r="EY2" s="462"/>
      <c r="EZ2" s="462"/>
      <c r="FA2" s="462"/>
      <c r="FB2" s="462"/>
      <c r="FC2" s="462"/>
      <c r="FD2" s="462"/>
      <c r="FE2" s="462"/>
      <c r="FF2" s="462"/>
      <c r="FG2" s="462"/>
      <c r="FH2" s="462"/>
      <c r="FI2" s="462"/>
      <c r="FJ2" s="462"/>
      <c r="FK2" s="462"/>
      <c r="FL2" s="462"/>
      <c r="FM2" s="462"/>
      <c r="FN2" s="462"/>
      <c r="FO2" s="462"/>
      <c r="FP2" s="462"/>
      <c r="FQ2" s="462"/>
      <c r="FR2" s="462"/>
      <c r="FS2" s="462"/>
      <c r="FT2" s="462"/>
      <c r="FU2" s="462"/>
      <c r="FV2" s="462"/>
      <c r="FW2" s="462"/>
      <c r="FX2" s="462"/>
      <c r="FY2" s="462"/>
      <c r="FZ2" s="462"/>
      <c r="GA2" s="462"/>
      <c r="GB2" s="462"/>
      <c r="GC2" s="462"/>
      <c r="GD2" s="462"/>
      <c r="GE2" s="462"/>
      <c r="GF2" s="462"/>
      <c r="GG2" s="462"/>
      <c r="GH2" s="462"/>
      <c r="GI2" s="462"/>
      <c r="GJ2" s="462"/>
      <c r="GK2" s="462"/>
      <c r="GL2" s="462"/>
      <c r="GM2" s="462"/>
      <c r="GN2" s="462"/>
      <c r="GO2" s="462"/>
      <c r="GP2" s="462"/>
      <c r="GQ2" s="462"/>
      <c r="GR2" s="462"/>
      <c r="GS2" s="462"/>
      <c r="GT2" s="462"/>
      <c r="GU2" s="462"/>
      <c r="GV2" s="462"/>
      <c r="GW2" s="462"/>
      <c r="GX2" s="462"/>
      <c r="GY2" s="462"/>
      <c r="GZ2" s="462"/>
      <c r="HA2" s="462"/>
      <c r="HB2" s="462"/>
      <c r="HC2" s="462"/>
      <c r="HD2" s="462"/>
      <c r="HE2" s="462"/>
      <c r="HF2" s="462"/>
      <c r="HG2" s="462"/>
      <c r="HH2" s="462"/>
      <c r="HI2" s="462"/>
      <c r="HJ2" s="462"/>
      <c r="HK2" s="462"/>
      <c r="HL2" s="462"/>
      <c r="HM2" s="462"/>
      <c r="HN2" s="462"/>
      <c r="HO2" s="462"/>
      <c r="HP2" s="462"/>
      <c r="HQ2" s="462"/>
      <c r="HR2" s="462"/>
      <c r="HS2" s="462"/>
      <c r="HT2" s="462"/>
      <c r="HU2" s="462"/>
      <c r="HV2" s="462"/>
      <c r="HW2" s="462"/>
      <c r="HX2" s="462"/>
      <c r="HY2" s="462"/>
      <c r="HZ2" s="462"/>
      <c r="IA2" s="462"/>
      <c r="IB2" s="462"/>
      <c r="IC2" s="462"/>
      <c r="ID2" s="462"/>
      <c r="IE2" s="462"/>
      <c r="IF2" s="462"/>
      <c r="IG2" s="462"/>
      <c r="IH2" s="462"/>
      <c r="II2" s="462"/>
      <c r="IJ2" s="462"/>
      <c r="IK2" s="462"/>
      <c r="IL2" s="462"/>
      <c r="IM2" s="462"/>
      <c r="IN2" s="462"/>
      <c r="IO2" s="462"/>
      <c r="IP2" s="462"/>
      <c r="IQ2" s="462"/>
      <c r="IR2" s="462"/>
      <c r="IS2" s="462"/>
      <c r="IT2" s="462"/>
      <c r="IU2" s="462"/>
      <c r="IV2" s="462"/>
      <c r="IW2" s="462"/>
      <c r="IX2" s="462"/>
      <c r="IY2" s="462"/>
      <c r="IZ2" s="462"/>
      <c r="JA2" s="462"/>
      <c r="JB2" s="462"/>
      <c r="JC2" s="462"/>
      <c r="JD2" s="462"/>
      <c r="JE2" s="462"/>
      <c r="JF2" s="462"/>
      <c r="JG2" s="462"/>
      <c r="JH2" s="462"/>
      <c r="JI2" s="462"/>
      <c r="JJ2" s="462"/>
      <c r="JK2" s="462"/>
      <c r="JL2" s="462"/>
      <c r="JM2" s="462"/>
      <c r="JN2" s="462"/>
      <c r="JO2" s="462"/>
      <c r="JP2" s="462"/>
      <c r="JQ2" s="462"/>
      <c r="JR2" s="462"/>
      <c r="JS2" s="462"/>
      <c r="JT2" s="462"/>
      <c r="JU2" s="462"/>
      <c r="JV2" s="462"/>
      <c r="JW2" s="462"/>
      <c r="JX2" s="462"/>
      <c r="JY2" s="462"/>
      <c r="JZ2" s="462"/>
      <c r="KA2" s="462"/>
      <c r="KB2" s="462"/>
      <c r="KC2" s="462"/>
      <c r="KD2" s="462"/>
      <c r="KE2" s="462"/>
      <c r="KF2" s="462"/>
      <c r="KG2" s="462"/>
      <c r="KH2" s="462"/>
      <c r="KI2" s="462"/>
      <c r="KJ2" s="462"/>
      <c r="KK2" s="462"/>
      <c r="KL2" s="462"/>
      <c r="KM2" s="462"/>
      <c r="KN2" s="462"/>
      <c r="KO2" s="462"/>
      <c r="KP2" s="462"/>
      <c r="KQ2" s="462"/>
      <c r="KR2" s="462"/>
      <c r="KS2" s="462"/>
      <c r="KT2" s="462"/>
      <c r="KU2" s="462"/>
      <c r="KV2" s="462"/>
      <c r="KW2" s="462"/>
      <c r="KX2" s="462"/>
      <c r="KY2" s="462"/>
      <c r="KZ2" s="462"/>
      <c r="LA2" s="462"/>
      <c r="LB2" s="462"/>
      <c r="LC2" s="462"/>
      <c r="LD2" s="462"/>
      <c r="LE2" s="462"/>
      <c r="LF2" s="462"/>
      <c r="LG2" s="462"/>
      <c r="LH2" s="462"/>
      <c r="LI2" s="462"/>
      <c r="LJ2" s="462"/>
      <c r="LK2" s="462"/>
      <c r="LL2" s="462"/>
      <c r="LM2" s="462"/>
      <c r="LN2" s="462"/>
      <c r="LO2" s="462"/>
      <c r="LP2" s="462"/>
      <c r="LQ2" s="462"/>
      <c r="LR2" s="462"/>
      <c r="LS2" s="462"/>
      <c r="LT2" s="462"/>
      <c r="LU2" s="462"/>
      <c r="LV2" s="462"/>
      <c r="LW2" s="462"/>
      <c r="LX2" s="462"/>
      <c r="LY2" s="462"/>
      <c r="LZ2" s="462"/>
      <c r="MA2" s="462"/>
      <c r="MB2" s="462"/>
      <c r="MC2" s="462"/>
      <c r="MD2" s="462"/>
      <c r="ME2" s="462"/>
      <c r="MF2" s="462"/>
      <c r="MG2" s="462"/>
      <c r="MH2" s="462"/>
      <c r="MI2" s="462"/>
      <c r="MJ2" s="462"/>
      <c r="MK2" s="462"/>
      <c r="ML2" s="462"/>
      <c r="MM2" s="462"/>
      <c r="MN2" s="462"/>
      <c r="MO2" s="462"/>
      <c r="MP2" s="462"/>
      <c r="MQ2" s="462"/>
      <c r="MR2" s="462"/>
      <c r="MS2" s="462"/>
      <c r="MT2" s="462"/>
      <c r="MU2" s="462"/>
      <c r="MV2" s="462"/>
      <c r="MW2" s="462"/>
      <c r="MX2" s="462"/>
      <c r="MY2" s="462"/>
      <c r="MZ2" s="462"/>
      <c r="NA2" s="462"/>
      <c r="NB2" s="462"/>
      <c r="NC2" s="462"/>
      <c r="ND2" s="462"/>
      <c r="NE2" s="462"/>
      <c r="NF2" s="462"/>
      <c r="NG2" s="462"/>
      <c r="NH2" s="462"/>
      <c r="NI2" s="462"/>
      <c r="NJ2" s="462"/>
      <c r="NK2" s="462"/>
      <c r="NL2" s="462"/>
      <c r="NM2" s="462"/>
      <c r="NN2" s="462"/>
      <c r="NO2" s="462"/>
      <c r="NP2" s="462"/>
      <c r="NQ2" s="462"/>
      <c r="NR2" s="462"/>
      <c r="NS2" s="462"/>
      <c r="NT2" s="462"/>
      <c r="NU2" s="462"/>
      <c r="NV2" s="462"/>
      <c r="NW2" s="462"/>
      <c r="NX2" s="462"/>
      <c r="NY2" s="462"/>
      <c r="NZ2" s="462"/>
      <c r="OA2" s="462"/>
      <c r="OB2" s="462"/>
      <c r="OC2" s="462"/>
      <c r="OD2" s="462"/>
      <c r="OE2" s="462"/>
      <c r="OF2" s="462"/>
      <c r="OG2" s="462"/>
      <c r="OH2" s="462"/>
      <c r="OI2" s="462"/>
      <c r="OJ2" s="462"/>
      <c r="OK2" s="462"/>
      <c r="OL2" s="462"/>
      <c r="OM2" s="462"/>
      <c r="ON2" s="462"/>
      <c r="OO2" s="462"/>
      <c r="OP2" s="462"/>
      <c r="OQ2" s="462"/>
      <c r="OR2" s="462"/>
      <c r="OS2" s="462"/>
      <c r="OT2" s="462"/>
      <c r="OU2" s="462"/>
      <c r="OV2" s="462"/>
      <c r="OW2" s="462"/>
      <c r="OX2" s="462"/>
      <c r="OY2" s="462"/>
      <c r="OZ2" s="462"/>
      <c r="PA2" s="462"/>
      <c r="PB2" s="462"/>
      <c r="PC2" s="462"/>
      <c r="PD2" s="462"/>
      <c r="PE2" s="462"/>
      <c r="PF2" s="462"/>
      <c r="PG2" s="462"/>
      <c r="PH2" s="462"/>
      <c r="PI2" s="462"/>
      <c r="PJ2" s="462"/>
      <c r="PK2" s="462"/>
      <c r="PL2" s="462"/>
      <c r="PM2" s="462"/>
      <c r="PN2" s="462"/>
      <c r="PO2" s="462"/>
      <c r="PP2" s="462"/>
      <c r="PQ2" s="462"/>
      <c r="PR2" s="462"/>
      <c r="PS2" s="462"/>
      <c r="PT2" s="462"/>
      <c r="PU2" s="462"/>
      <c r="PV2" s="462"/>
      <c r="PW2" s="462"/>
      <c r="PX2" s="462"/>
      <c r="PY2" s="462"/>
      <c r="PZ2" s="462"/>
      <c r="QA2" s="462"/>
      <c r="QB2" s="462"/>
      <c r="QC2" s="462"/>
      <c r="QD2" s="462"/>
      <c r="QE2" s="462"/>
      <c r="QF2" s="462"/>
      <c r="QG2" s="462"/>
      <c r="QH2" s="462"/>
      <c r="QI2" s="462"/>
      <c r="QJ2" s="462"/>
      <c r="QK2" s="462"/>
      <c r="QL2" s="462"/>
      <c r="QM2" s="462"/>
      <c r="QN2" s="462"/>
      <c r="QO2" s="462"/>
      <c r="QP2" s="462"/>
      <c r="QQ2" s="462"/>
      <c r="QR2" s="462"/>
      <c r="QS2" s="462"/>
      <c r="QT2" s="462"/>
      <c r="QU2" s="462"/>
      <c r="QV2" s="462"/>
      <c r="QW2" s="462"/>
      <c r="QX2" s="462"/>
      <c r="QY2" s="462"/>
      <c r="QZ2" s="462"/>
      <c r="RA2" s="462"/>
      <c r="RB2" s="462"/>
      <c r="RC2" s="462"/>
      <c r="RD2" s="462"/>
      <c r="RE2" s="462"/>
      <c r="RF2" s="462"/>
      <c r="RG2" s="462"/>
      <c r="RH2" s="462"/>
      <c r="RI2" s="462"/>
      <c r="RJ2" s="462"/>
      <c r="RK2" s="462"/>
      <c r="RL2" s="462"/>
      <c r="RM2" s="462"/>
      <c r="RN2" s="462"/>
      <c r="RO2" s="462"/>
      <c r="RP2" s="462"/>
      <c r="RQ2" s="462"/>
      <c r="RR2" s="462"/>
      <c r="RS2" s="462"/>
      <c r="RT2" s="462"/>
      <c r="RU2" s="462"/>
      <c r="RV2" s="462"/>
      <c r="RW2" s="462"/>
      <c r="RX2" s="462"/>
      <c r="RY2" s="462"/>
      <c r="RZ2" s="462"/>
      <c r="SA2" s="462"/>
      <c r="SB2" s="462"/>
      <c r="SC2" s="462"/>
      <c r="SD2" s="462"/>
      <c r="SE2" s="462"/>
      <c r="SF2" s="462"/>
      <c r="SG2" s="462"/>
      <c r="SH2" s="462"/>
      <c r="SI2" s="462"/>
      <c r="SJ2" s="462"/>
      <c r="SK2" s="462"/>
      <c r="SL2" s="462"/>
      <c r="SM2" s="462"/>
      <c r="SN2" s="462"/>
      <c r="SO2" s="462"/>
      <c r="SP2" s="462"/>
      <c r="SQ2" s="462"/>
      <c r="SR2" s="462"/>
      <c r="SS2" s="462"/>
      <c r="ST2" s="462"/>
      <c r="SU2" s="462"/>
      <c r="SV2" s="462"/>
      <c r="SW2" s="462"/>
      <c r="SX2" s="462"/>
      <c r="SY2" s="462"/>
      <c r="SZ2" s="462"/>
      <c r="TA2" s="462"/>
      <c r="TB2" s="462"/>
      <c r="TC2" s="462"/>
      <c r="TD2" s="462"/>
      <c r="TE2" s="462"/>
      <c r="TF2" s="462"/>
      <c r="TG2" s="462"/>
      <c r="TH2" s="462"/>
      <c r="TI2" s="462"/>
      <c r="TJ2" s="462"/>
      <c r="TK2" s="462"/>
      <c r="TL2" s="462"/>
      <c r="TM2" s="462"/>
      <c r="TN2" s="462"/>
      <c r="TO2" s="462"/>
      <c r="TP2" s="462"/>
      <c r="TQ2" s="462"/>
      <c r="TR2" s="462"/>
      <c r="TS2" s="462"/>
      <c r="TT2" s="462"/>
      <c r="TU2" s="462"/>
      <c r="TV2" s="462"/>
      <c r="TW2" s="462"/>
      <c r="TX2" s="462"/>
      <c r="TY2" s="462"/>
      <c r="TZ2" s="462"/>
      <c r="UA2" s="462"/>
      <c r="UB2" s="462"/>
      <c r="UC2" s="462"/>
      <c r="UD2" s="462"/>
      <c r="UE2" s="462"/>
      <c r="UF2" s="462"/>
      <c r="UG2" s="462"/>
      <c r="UH2" s="462"/>
      <c r="UI2" s="462"/>
    </row>
    <row r="3" spans="1:555" s="122" customFormat="1" hidden="1" x14ac:dyDescent="0.25">
      <c r="A3" s="460"/>
      <c r="B3" s="460"/>
      <c r="C3" s="460"/>
      <c r="D3" s="460"/>
      <c r="E3" s="460"/>
      <c r="F3" s="460"/>
      <c r="G3" s="460"/>
      <c r="H3" s="460"/>
      <c r="I3" s="460"/>
      <c r="J3" s="460"/>
      <c r="K3" s="460"/>
      <c r="L3" s="460"/>
      <c r="M3" s="460"/>
      <c r="N3" s="460"/>
      <c r="O3" s="460"/>
      <c r="P3" s="460"/>
      <c r="Q3" s="460"/>
      <c r="R3" s="460"/>
      <c r="S3" s="460"/>
      <c r="T3" s="460"/>
      <c r="U3" s="460"/>
      <c r="V3" s="460"/>
      <c r="W3" s="460"/>
      <c r="X3" s="460"/>
      <c r="Y3" s="460"/>
      <c r="Z3" s="460"/>
      <c r="AA3" s="460"/>
      <c r="AB3" s="460"/>
      <c r="AC3" s="460"/>
      <c r="AD3" s="460"/>
      <c r="AE3" s="460"/>
      <c r="AF3" s="460"/>
      <c r="AG3" s="460"/>
      <c r="AH3" s="461">
        <v>2500</v>
      </c>
      <c r="AI3" s="461">
        <v>1900</v>
      </c>
      <c r="AJ3" s="461">
        <v>1650</v>
      </c>
      <c r="AK3" s="461">
        <v>1580</v>
      </c>
      <c r="AL3" s="461">
        <v>2250</v>
      </c>
      <c r="AM3" s="461">
        <v>1650</v>
      </c>
      <c r="AN3" s="461">
        <v>1400</v>
      </c>
      <c r="AO3" s="461">
        <v>1340</v>
      </c>
      <c r="AP3" s="461">
        <v>2000</v>
      </c>
      <c r="AQ3" s="461">
        <v>1400</v>
      </c>
      <c r="AR3" s="461">
        <v>1150</v>
      </c>
      <c r="AS3" s="461">
        <v>1100</v>
      </c>
      <c r="AT3" s="461">
        <v>1750</v>
      </c>
      <c r="AU3" s="461">
        <v>1150</v>
      </c>
      <c r="AV3" s="461">
        <v>900</v>
      </c>
      <c r="AW3" s="461">
        <v>860</v>
      </c>
      <c r="AX3" s="461">
        <v>1200</v>
      </c>
      <c r="AY3" s="461">
        <v>900</v>
      </c>
      <c r="AZ3" s="461">
        <v>650</v>
      </c>
      <c r="BA3" s="461">
        <v>620</v>
      </c>
      <c r="BB3" s="459">
        <f>+'Cuadro Resumen'!C213</f>
        <v>5759.1495000000004</v>
      </c>
      <c r="BC3" s="459">
        <f>+'Cuadro Resumen'!D213</f>
        <v>5307.4515000000001</v>
      </c>
      <c r="BD3" s="459">
        <f>+'Cuadro Resumen'!E213</f>
        <v>6775.47</v>
      </c>
      <c r="BE3" s="459">
        <f>+'Cuadro Resumen'!F213</f>
        <v>6323.7719999999999</v>
      </c>
      <c r="BF3" s="459">
        <f>+'Cuadro Resumen'!C214</f>
        <v>5081.6025</v>
      </c>
      <c r="BG3" s="459">
        <f>+'Cuadro Resumen'!D214</f>
        <v>4629.9045000000006</v>
      </c>
      <c r="BH3" s="459">
        <f>+'Cuadro Resumen'!E214</f>
        <v>6097.9230000000007</v>
      </c>
      <c r="BI3" s="459">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BV3" s="460"/>
      <c r="BW3" s="460"/>
      <c r="BX3" s="460"/>
      <c r="BY3" s="460"/>
      <c r="BZ3" s="460"/>
      <c r="CA3" s="460"/>
      <c r="CB3" s="460"/>
      <c r="CC3" s="460"/>
      <c r="CD3" s="460"/>
      <c r="CE3" s="460"/>
      <c r="CF3" s="460"/>
      <c r="CG3" s="460"/>
      <c r="CH3" s="460"/>
      <c r="CI3" s="460"/>
      <c r="CJ3" s="460"/>
      <c r="CK3" s="460"/>
      <c r="CL3" s="460"/>
      <c r="CM3" s="460"/>
      <c r="CN3" s="460"/>
      <c r="CO3" s="460"/>
      <c r="CP3" s="460"/>
      <c r="CQ3" s="460"/>
      <c r="CR3" s="460"/>
      <c r="CS3" s="460"/>
      <c r="CT3" s="460"/>
      <c r="CU3" s="460"/>
      <c r="CV3" s="460"/>
      <c r="CW3" s="460"/>
      <c r="CX3" s="460"/>
      <c r="CY3" s="460"/>
      <c r="CZ3" s="460"/>
      <c r="DA3" s="460"/>
      <c r="DB3" s="460"/>
      <c r="DC3" s="460"/>
      <c r="DD3" s="460"/>
      <c r="DE3" s="460"/>
      <c r="DF3" s="460"/>
      <c r="DG3" s="460"/>
      <c r="DH3" s="460"/>
      <c r="DI3" s="460"/>
      <c r="DJ3" s="460"/>
      <c r="DK3" s="460"/>
      <c r="DL3" s="460"/>
      <c r="DM3" s="460"/>
      <c r="DN3" s="460"/>
      <c r="DO3" s="460"/>
      <c r="DP3" s="460"/>
      <c r="DQ3" s="460"/>
      <c r="DR3" s="460"/>
      <c r="DS3" s="460"/>
      <c r="DT3" s="460"/>
      <c r="DU3" s="460"/>
      <c r="DV3" s="460"/>
      <c r="DW3" s="460"/>
      <c r="DX3" s="460"/>
      <c r="DY3" s="460"/>
      <c r="DZ3" s="460"/>
      <c r="EA3" s="460"/>
      <c r="EB3" s="460"/>
      <c r="EC3" s="460"/>
      <c r="ED3" s="460"/>
      <c r="EE3" s="460"/>
      <c r="EF3" s="460"/>
      <c r="EG3" s="460"/>
      <c r="EH3" s="460"/>
      <c r="EI3" s="460"/>
      <c r="EJ3" s="460"/>
      <c r="EK3" s="460"/>
      <c r="EL3" s="460"/>
      <c r="EM3" s="460"/>
      <c r="EN3" s="460"/>
      <c r="EO3" s="460"/>
      <c r="EP3" s="460"/>
      <c r="EQ3" s="460"/>
      <c r="ER3" s="460"/>
      <c r="ES3" s="460"/>
      <c r="ET3" s="460"/>
      <c r="EU3" s="460"/>
      <c r="EV3" s="460"/>
      <c r="EW3" s="460"/>
      <c r="EX3" s="460"/>
      <c r="EY3" s="460"/>
      <c r="EZ3" s="460"/>
      <c r="FA3" s="460"/>
      <c r="FB3" s="460"/>
      <c r="FC3" s="460"/>
      <c r="FD3" s="460"/>
      <c r="FE3" s="460"/>
      <c r="FF3" s="460"/>
      <c r="FG3" s="460"/>
      <c r="FH3" s="460"/>
      <c r="FI3" s="460"/>
      <c r="FJ3" s="460"/>
      <c r="FK3" s="460"/>
      <c r="FL3" s="460"/>
      <c r="FM3" s="460"/>
      <c r="FN3" s="460"/>
      <c r="FO3" s="460"/>
      <c r="FP3" s="460"/>
      <c r="FQ3" s="460"/>
      <c r="FR3" s="460"/>
      <c r="FS3" s="460"/>
      <c r="FT3" s="460"/>
      <c r="FU3" s="460"/>
      <c r="FV3" s="460"/>
      <c r="FW3" s="460"/>
      <c r="FX3" s="460"/>
      <c r="FY3" s="460"/>
      <c r="FZ3" s="460"/>
      <c r="GA3" s="460"/>
      <c r="GB3" s="460"/>
      <c r="GC3" s="460"/>
      <c r="GD3" s="460"/>
      <c r="GE3" s="460"/>
      <c r="GF3" s="460"/>
      <c r="GG3" s="460"/>
      <c r="GH3" s="460"/>
      <c r="GI3" s="460"/>
      <c r="GJ3" s="460"/>
      <c r="GK3" s="460"/>
      <c r="GL3" s="460"/>
      <c r="GM3" s="460"/>
      <c r="GN3" s="460"/>
      <c r="GO3" s="460"/>
      <c r="GP3" s="460"/>
      <c r="GQ3" s="460"/>
      <c r="GR3" s="460"/>
      <c r="GS3" s="460"/>
      <c r="GT3" s="460"/>
      <c r="GU3" s="460"/>
      <c r="GV3" s="460"/>
      <c r="GW3" s="460"/>
      <c r="GX3" s="460"/>
      <c r="GY3" s="460"/>
      <c r="GZ3" s="460"/>
      <c r="HA3" s="460"/>
      <c r="HB3" s="460"/>
      <c r="HC3" s="460"/>
      <c r="HD3" s="460"/>
      <c r="HE3" s="460"/>
      <c r="HF3" s="460"/>
      <c r="HG3" s="460"/>
      <c r="HH3" s="460"/>
      <c r="HI3" s="460"/>
      <c r="HJ3" s="460"/>
      <c r="HK3" s="460"/>
      <c r="HL3" s="460"/>
      <c r="HM3" s="460"/>
      <c r="HN3" s="460"/>
      <c r="HO3" s="460"/>
      <c r="HP3" s="460"/>
      <c r="HQ3" s="460"/>
      <c r="HR3" s="460"/>
      <c r="HS3" s="460"/>
      <c r="HT3" s="460"/>
      <c r="HU3" s="460"/>
      <c r="HV3" s="460"/>
      <c r="HW3" s="460"/>
      <c r="HX3" s="460"/>
      <c r="HY3" s="460"/>
      <c r="HZ3" s="460"/>
      <c r="IA3" s="460"/>
      <c r="IB3" s="460"/>
      <c r="IC3" s="460"/>
      <c r="ID3" s="460"/>
      <c r="IE3" s="460"/>
      <c r="IF3" s="460"/>
      <c r="IG3" s="460"/>
      <c r="IH3" s="460"/>
      <c r="II3" s="460"/>
      <c r="IJ3" s="460"/>
      <c r="IK3" s="460"/>
      <c r="IL3" s="460"/>
      <c r="IM3" s="460"/>
      <c r="IN3" s="460"/>
      <c r="IO3" s="460"/>
      <c r="IP3" s="460"/>
      <c r="IQ3" s="460"/>
      <c r="IR3" s="460"/>
      <c r="IS3" s="460"/>
      <c r="IT3" s="460"/>
      <c r="IU3" s="460"/>
      <c r="IV3" s="460"/>
      <c r="IW3" s="460"/>
      <c r="IX3" s="460"/>
      <c r="IY3" s="460"/>
      <c r="IZ3" s="460"/>
      <c r="JA3" s="460"/>
      <c r="JB3" s="460"/>
      <c r="JC3" s="460"/>
      <c r="JD3" s="460"/>
      <c r="JE3" s="460"/>
      <c r="JF3" s="460"/>
      <c r="JG3" s="460"/>
      <c r="JH3" s="460"/>
      <c r="JI3" s="460"/>
      <c r="JJ3" s="460"/>
      <c r="JK3" s="460"/>
      <c r="JL3" s="460"/>
      <c r="JM3" s="460"/>
      <c r="JN3" s="460"/>
      <c r="JO3" s="460"/>
      <c r="JP3" s="460"/>
      <c r="JQ3" s="460"/>
      <c r="JR3" s="460"/>
      <c r="JS3" s="460"/>
      <c r="JT3" s="460"/>
      <c r="JU3" s="460"/>
      <c r="JV3" s="460"/>
      <c r="JW3" s="460"/>
      <c r="JX3" s="460"/>
      <c r="JY3" s="460"/>
      <c r="JZ3" s="460"/>
      <c r="KA3" s="460"/>
      <c r="KB3" s="460"/>
      <c r="KC3" s="460"/>
      <c r="KD3" s="460"/>
      <c r="KE3" s="460"/>
      <c r="KF3" s="460"/>
      <c r="KG3" s="460"/>
      <c r="KH3" s="460"/>
      <c r="KI3" s="460"/>
      <c r="KJ3" s="460"/>
      <c r="KK3" s="460"/>
      <c r="KL3" s="460"/>
      <c r="KM3" s="460"/>
      <c r="KN3" s="460"/>
      <c r="KO3" s="460"/>
      <c r="KP3" s="460"/>
      <c r="KQ3" s="460"/>
      <c r="KR3" s="460"/>
      <c r="KS3" s="460"/>
      <c r="KT3" s="460"/>
      <c r="KU3" s="460"/>
      <c r="KV3" s="460"/>
      <c r="KW3" s="460"/>
      <c r="KX3" s="460"/>
      <c r="KY3" s="460"/>
      <c r="KZ3" s="460"/>
      <c r="LA3" s="460"/>
      <c r="LB3" s="460"/>
      <c r="LC3" s="460"/>
      <c r="LD3" s="460"/>
      <c r="LE3" s="460"/>
      <c r="LF3" s="460"/>
      <c r="LG3" s="460"/>
      <c r="LH3" s="460"/>
      <c r="LI3" s="460"/>
      <c r="LJ3" s="460"/>
      <c r="LK3" s="460"/>
      <c r="LL3" s="460"/>
      <c r="LM3" s="460"/>
      <c r="LN3" s="460"/>
      <c r="LO3" s="460"/>
      <c r="LP3" s="460"/>
      <c r="LQ3" s="460"/>
      <c r="LR3" s="460"/>
      <c r="LS3" s="460"/>
      <c r="LT3" s="460"/>
      <c r="LU3" s="460"/>
      <c r="LV3" s="460"/>
      <c r="LW3" s="460"/>
      <c r="LX3" s="460"/>
      <c r="LY3" s="460"/>
      <c r="LZ3" s="460"/>
      <c r="MA3" s="460"/>
      <c r="MB3" s="460"/>
      <c r="MC3" s="460"/>
      <c r="MD3" s="460"/>
      <c r="ME3" s="460"/>
      <c r="MF3" s="460"/>
      <c r="MG3" s="460"/>
      <c r="MH3" s="460"/>
      <c r="MI3" s="460"/>
      <c r="MJ3" s="460"/>
      <c r="MK3" s="460"/>
      <c r="ML3" s="460"/>
      <c r="MM3" s="460"/>
      <c r="MN3" s="460"/>
      <c r="MO3" s="460"/>
      <c r="MP3" s="460"/>
      <c r="MQ3" s="460"/>
      <c r="MR3" s="460"/>
      <c r="MS3" s="460"/>
      <c r="MT3" s="460"/>
      <c r="MU3" s="460"/>
      <c r="MV3" s="460"/>
      <c r="MW3" s="460"/>
      <c r="MX3" s="460"/>
      <c r="MY3" s="460"/>
      <c r="MZ3" s="460"/>
      <c r="NA3" s="460"/>
      <c r="NB3" s="460"/>
      <c r="NC3" s="460"/>
      <c r="ND3" s="460"/>
      <c r="NE3" s="460"/>
      <c r="NF3" s="460"/>
      <c r="NG3" s="460"/>
      <c r="NH3" s="460"/>
      <c r="NI3" s="460"/>
      <c r="NJ3" s="460"/>
      <c r="NK3" s="460"/>
      <c r="NL3" s="460"/>
      <c r="NM3" s="460"/>
      <c r="NN3" s="460"/>
      <c r="NO3" s="460"/>
      <c r="NP3" s="460"/>
      <c r="NQ3" s="460"/>
      <c r="NR3" s="460"/>
      <c r="NS3" s="460"/>
      <c r="NT3" s="460"/>
      <c r="NU3" s="460"/>
      <c r="NV3" s="460"/>
      <c r="NW3" s="460"/>
      <c r="NX3" s="460"/>
      <c r="NY3" s="460"/>
      <c r="NZ3" s="460"/>
      <c r="OA3" s="460"/>
      <c r="OB3" s="460"/>
      <c r="OC3" s="460"/>
      <c r="OD3" s="460"/>
      <c r="OE3" s="460"/>
      <c r="OF3" s="460"/>
      <c r="OG3" s="460"/>
      <c r="OH3" s="460"/>
      <c r="OI3" s="460"/>
      <c r="OJ3" s="460"/>
      <c r="OK3" s="460"/>
      <c r="OL3" s="460"/>
      <c r="OM3" s="460"/>
      <c r="ON3" s="460"/>
      <c r="OO3" s="460"/>
      <c r="OP3" s="460"/>
      <c r="OQ3" s="460"/>
      <c r="OR3" s="460"/>
      <c r="OS3" s="460"/>
      <c r="OT3" s="460"/>
      <c r="OU3" s="460"/>
      <c r="OV3" s="460"/>
      <c r="OW3" s="460"/>
      <c r="OX3" s="460"/>
      <c r="OY3" s="460"/>
      <c r="OZ3" s="460"/>
      <c r="PA3" s="460"/>
      <c r="PB3" s="460"/>
      <c r="PC3" s="460"/>
      <c r="PD3" s="460"/>
      <c r="PE3" s="460"/>
      <c r="PF3" s="460"/>
      <c r="PG3" s="460"/>
      <c r="PH3" s="460"/>
      <c r="PI3" s="460"/>
      <c r="PJ3" s="460"/>
      <c r="PK3" s="460"/>
      <c r="PL3" s="460"/>
      <c r="PM3" s="460"/>
      <c r="PN3" s="460"/>
      <c r="PO3" s="460"/>
      <c r="PP3" s="460"/>
      <c r="PQ3" s="460"/>
      <c r="PR3" s="460"/>
      <c r="PS3" s="460"/>
      <c r="PT3" s="460"/>
      <c r="PU3" s="460"/>
      <c r="PV3" s="460"/>
      <c r="PW3" s="460"/>
      <c r="PX3" s="460"/>
      <c r="PY3" s="460"/>
      <c r="PZ3" s="460"/>
      <c r="QA3" s="460"/>
      <c r="QB3" s="460"/>
      <c r="QC3" s="460"/>
      <c r="QD3" s="460"/>
      <c r="QE3" s="460"/>
      <c r="QF3" s="460"/>
      <c r="QG3" s="460"/>
      <c r="QH3" s="460"/>
      <c r="QI3" s="460"/>
      <c r="QJ3" s="460"/>
      <c r="QK3" s="460"/>
      <c r="QL3" s="460"/>
      <c r="QM3" s="460"/>
      <c r="QN3" s="460"/>
      <c r="QO3" s="460"/>
      <c r="QP3" s="460"/>
      <c r="QQ3" s="460"/>
      <c r="QR3" s="460"/>
      <c r="QS3" s="460"/>
      <c r="QT3" s="460"/>
      <c r="QU3" s="460"/>
      <c r="QV3" s="460"/>
      <c r="QW3" s="460"/>
      <c r="QX3" s="460"/>
      <c r="QY3" s="460"/>
      <c r="QZ3" s="460"/>
      <c r="RA3" s="460"/>
      <c r="RB3" s="460"/>
      <c r="RC3" s="460"/>
      <c r="RD3" s="460"/>
      <c r="RE3" s="460"/>
      <c r="RF3" s="460"/>
      <c r="RG3" s="460"/>
      <c r="RH3" s="460"/>
      <c r="RI3" s="460"/>
      <c r="RJ3" s="460"/>
      <c r="RK3" s="460"/>
      <c r="RL3" s="460"/>
      <c r="RM3" s="460"/>
      <c r="RN3" s="460"/>
      <c r="RO3" s="460"/>
      <c r="RP3" s="460"/>
      <c r="RQ3" s="460"/>
      <c r="RR3" s="460"/>
      <c r="RS3" s="460"/>
      <c r="RT3" s="460"/>
      <c r="RU3" s="460"/>
      <c r="RV3" s="460"/>
      <c r="RW3" s="460"/>
      <c r="RX3" s="460"/>
      <c r="RY3" s="460"/>
      <c r="RZ3" s="460"/>
      <c r="SA3" s="460"/>
      <c r="SB3" s="460"/>
      <c r="SC3" s="460"/>
      <c r="SD3" s="460"/>
      <c r="SE3" s="460"/>
      <c r="SF3" s="460"/>
      <c r="SG3" s="460"/>
      <c r="SH3" s="460"/>
      <c r="SI3" s="460"/>
      <c r="SJ3" s="460"/>
      <c r="SK3" s="460"/>
      <c r="SL3" s="460"/>
      <c r="SM3" s="460"/>
      <c r="SN3" s="460"/>
      <c r="SO3" s="460"/>
      <c r="SP3" s="460"/>
      <c r="SQ3" s="460"/>
      <c r="SR3" s="460"/>
      <c r="SS3" s="460"/>
      <c r="ST3" s="460"/>
      <c r="SU3" s="460"/>
      <c r="SV3" s="460"/>
      <c r="SW3" s="460"/>
      <c r="SX3" s="460"/>
      <c r="SY3" s="460"/>
      <c r="SZ3" s="460"/>
      <c r="TA3" s="460"/>
      <c r="TB3" s="460"/>
      <c r="TC3" s="460"/>
      <c r="TD3" s="460"/>
      <c r="TE3" s="460"/>
      <c r="TF3" s="460"/>
      <c r="TG3" s="460"/>
      <c r="TH3" s="460"/>
      <c r="TI3" s="460"/>
      <c r="TJ3" s="460"/>
      <c r="TK3" s="460"/>
      <c r="TL3" s="460"/>
      <c r="TM3" s="460"/>
      <c r="TN3" s="460"/>
      <c r="TO3" s="460"/>
      <c r="TP3" s="460"/>
      <c r="TQ3" s="460"/>
      <c r="TR3" s="460"/>
      <c r="TS3" s="460"/>
      <c r="TT3" s="460"/>
      <c r="TU3" s="460"/>
      <c r="TV3" s="460"/>
      <c r="TW3" s="460"/>
      <c r="TX3" s="460"/>
      <c r="TY3" s="460"/>
      <c r="TZ3" s="460"/>
      <c r="UA3" s="460"/>
      <c r="UB3" s="460"/>
      <c r="UC3" s="460"/>
      <c r="UD3" s="460"/>
      <c r="UE3" s="460"/>
      <c r="UF3" s="460"/>
      <c r="UG3" s="460"/>
      <c r="UH3" s="460"/>
      <c r="UI3" s="460"/>
    </row>
    <row r="4" spans="1:555" ht="15.75" thickBot="1" x14ac:dyDescent="0.3"/>
    <row r="5" spans="1:555" ht="53.25" thickBot="1" x14ac:dyDescent="0.3">
      <c r="C5" s="87" t="s">
        <v>384</v>
      </c>
      <c r="D5" s="198">
        <f>SUMIF(C:C,$C$10,D:D)</f>
        <v>1543954.6</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9">
        <f>SUM(F17:F23)</f>
        <v>26250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5" t="s">
        <v>1781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1.Desarrollo de Programa de capacitación a Jóvenes Voluntarios por la Paz, realizado en tres de los Centros Regionales Universitarios (La Ceiba, y Tegucigalpa)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431</v>
      </c>
      <c r="D17" s="221">
        <v>15</v>
      </c>
      <c r="E17" s="219">
        <f>HLOOKUP(C17,$AH$2:$BU$3,2,0)</f>
        <v>1750</v>
      </c>
      <c r="F17" s="97">
        <f t="shared" ref="F17:F19" si="0">D17*E17</f>
        <v>26250</v>
      </c>
      <c r="G17" s="161" t="s">
        <v>128</v>
      </c>
      <c r="H17" s="142" t="s">
        <v>760</v>
      </c>
      <c r="I17" s="130" t="str">
        <f>VLOOKUP(H17,Presupuesto!$B$11:$C$565,2,0)</f>
        <v>VIATICOS NACIONALES</v>
      </c>
      <c r="J17" s="218" t="s">
        <v>1513</v>
      </c>
      <c r="K17" s="98" t="s">
        <v>401</v>
      </c>
    </row>
    <row r="18" spans="3:11" x14ac:dyDescent="0.25">
      <c r="C18" s="525"/>
      <c r="D18" s="158"/>
      <c r="E18" s="123"/>
      <c r="F18" s="97">
        <f t="shared" si="0"/>
        <v>0</v>
      </c>
      <c r="G18" s="161"/>
      <c r="H18" s="142"/>
      <c r="I18" s="130" t="e">
        <f>VLOOKUP(H18,Presupuesto!$B$11:$C$565,2,0)</f>
        <v>#N/A</v>
      </c>
      <c r="J18" s="98" t="str">
        <f t="shared" ref="J18:J23" si="1">$J$17</f>
        <v>Gestión Tecnologías de Información y Comunicación</v>
      </c>
      <c r="K18" s="98" t="s">
        <v>401</v>
      </c>
    </row>
    <row r="19" spans="3:11" x14ac:dyDescent="0.25">
      <c r="C19" s="525"/>
      <c r="D19" s="158"/>
      <c r="E19" s="123"/>
      <c r="F19" s="97">
        <f t="shared" si="0"/>
        <v>0</v>
      </c>
      <c r="G19" s="161"/>
      <c r="H19" s="142"/>
      <c r="I19" s="130" t="e">
        <f>VLOOKUP(H19,Presupuesto!$B$11:$C$565,2,0)</f>
        <v>#N/A</v>
      </c>
      <c r="J19" s="98" t="str">
        <f t="shared" si="1"/>
        <v>Gestión Tecnologías de Información y Comunicación</v>
      </c>
      <c r="K19" s="98" t="s">
        <v>401</v>
      </c>
    </row>
    <row r="20" spans="3:11" x14ac:dyDescent="0.25">
      <c r="C20" s="141"/>
      <c r="D20" s="158"/>
      <c r="E20" s="123"/>
      <c r="F20" s="97">
        <f t="shared" ref="F20:F23" si="2">D20*E20</f>
        <v>0</v>
      </c>
      <c r="G20" s="161"/>
      <c r="H20" s="142"/>
      <c r="I20" s="130" t="e">
        <f>VLOOKUP(H20,Presupuesto!$B$11:$C$565,2,0)</f>
        <v>#N/A</v>
      </c>
      <c r="J20" s="98" t="str">
        <f t="shared" si="1"/>
        <v>Gestión Tecnologías de Información y Comunicación</v>
      </c>
      <c r="K20" s="98" t="s">
        <v>411</v>
      </c>
    </row>
    <row r="21" spans="3:11" x14ac:dyDescent="0.25">
      <c r="C21" s="141"/>
      <c r="D21" s="158"/>
      <c r="E21" s="123"/>
      <c r="F21" s="97">
        <f t="shared" si="2"/>
        <v>0</v>
      </c>
      <c r="G21" s="161"/>
      <c r="H21" s="142"/>
      <c r="I21" s="130" t="e">
        <f>VLOOKUP(H21,Presupuesto!$B$11:$C$565,2,0)</f>
        <v>#N/A</v>
      </c>
      <c r="J21" s="98" t="str">
        <f t="shared" si="1"/>
        <v>Gestión Tecnologías de Información y Comunicación</v>
      </c>
      <c r="K21" s="98" t="s">
        <v>411</v>
      </c>
    </row>
    <row r="22" spans="3:11" x14ac:dyDescent="0.25">
      <c r="C22" s="141"/>
      <c r="D22" s="158"/>
      <c r="E22" s="123"/>
      <c r="F22" s="97">
        <f t="shared" si="2"/>
        <v>0</v>
      </c>
      <c r="G22" s="161"/>
      <c r="H22" s="142"/>
      <c r="I22" s="130" t="e">
        <f>VLOOKUP(H22,Presupuesto!$B$11:$C$565,2,0)</f>
        <v>#N/A</v>
      </c>
      <c r="J22" s="98" t="str">
        <f t="shared" si="1"/>
        <v>Gestión Tecnologías de Información y Comunicación</v>
      </c>
      <c r="K22" s="98" t="s">
        <v>400</v>
      </c>
    </row>
    <row r="23" spans="3:11" x14ac:dyDescent="0.25">
      <c r="C23" s="141"/>
      <c r="D23" s="158"/>
      <c r="E23" s="123"/>
      <c r="F23" s="97">
        <f t="shared" si="2"/>
        <v>0</v>
      </c>
      <c r="G23" s="161"/>
      <c r="H23" s="142"/>
      <c r="I23" s="130" t="e">
        <f>VLOOKUP(H23,Presupuesto!$B$11:$C$565,2,0)</f>
        <v>#N/A</v>
      </c>
      <c r="J23" s="98" t="str">
        <f t="shared" si="1"/>
        <v>Gestión Tecnologías de Información y Comunicación</v>
      </c>
      <c r="K23" s="98" t="s">
        <v>411</v>
      </c>
    </row>
    <row r="25" spans="3:11" ht="15.75" thickBot="1" x14ac:dyDescent="0.3">
      <c r="F25" s="90"/>
      <c r="G25" s="89"/>
      <c r="H25" s="90"/>
      <c r="I25" s="90"/>
    </row>
    <row r="26" spans="3:11" ht="15.75" thickBot="1" x14ac:dyDescent="0.3">
      <c r="C26" s="157" t="s">
        <v>53</v>
      </c>
      <c r="D26" s="369">
        <f>SUM(F33:F36)</f>
        <v>100000</v>
      </c>
      <c r="F26" s="70"/>
      <c r="G26" s="79"/>
      <c r="H26" s="70"/>
      <c r="I26" s="70"/>
    </row>
    <row r="27" spans="3:11" x14ac:dyDescent="0.25">
      <c r="C27" s="70"/>
      <c r="D27" s="31"/>
      <c r="E27" s="93"/>
      <c r="F27" s="93"/>
      <c r="G27" s="93"/>
      <c r="H27" s="76"/>
      <c r="I27" s="76"/>
      <c r="J27" s="76"/>
      <c r="K27" s="112"/>
    </row>
    <row r="28" spans="3:11" x14ac:dyDescent="0.25">
      <c r="C28" s="70"/>
      <c r="D28" s="31"/>
      <c r="E28" s="93"/>
      <c r="F28" s="93"/>
      <c r="G28" s="93"/>
      <c r="H28" s="76"/>
      <c r="I28" s="76"/>
      <c r="J28" s="76"/>
      <c r="K28" s="112"/>
    </row>
    <row r="29" spans="3:11" ht="15.75" x14ac:dyDescent="0.25">
      <c r="C29" s="202" t="s">
        <v>391</v>
      </c>
      <c r="D29" s="365" t="s">
        <v>1713</v>
      </c>
      <c r="E29" s="93"/>
      <c r="F29" s="93"/>
      <c r="G29" s="93"/>
      <c r="H29" s="76"/>
      <c r="I29" s="76"/>
      <c r="J29" s="76"/>
      <c r="K29" s="112"/>
    </row>
    <row r="30" spans="3:11" ht="18.75" x14ac:dyDescent="0.25">
      <c r="C30" s="210" t="str">
        <f>IFERROR(VLOOKUP(D29,'1. Desarrollo e Innov. Curricu.'!$F:$G,2,FALSE),IFERROR(VLOOKUP(D29,'2. Investigación Científica'!$F:$G,2,FALSE),IFERROR(VLOOKUP(D29,'3. Vinculación Univ. Sociedad'!$F:$G,2,FALSE),IFERROR(VLOOKUP(D29,'4. Docencia y Profesorado Univ.'!$F:$G,2,FALSE),IFERROR(VLOOKUP(D29,'5. Estudiantes y Graduados'!$F:$G,2,FALSE),IFERROR(VLOOKUP(D29,'11. Gestion Administrativa'!$F:$G,2,FALSE),IFERROR(VLOOKUP(D29,'13. Gestión Académica'!$F:$G,2,FALSE),IFERROR(VLOOKUP(D29,'9. Asegura. de la Calid. y M'!$F:$G,2,FALSE),IFERROR(VLOOKUP(D29,'6. Gestión del Conocimiento'!$F:$G,2,FALSE),IFERROR(VLOOKUP(D29,'15. Gobernabilidad y Proceso...'!$F:$G,2,FALSE),IFERROR(VLOOKUP(D29,'12. Gestión del Talento Humano'!$F:$G,2,FALSE),IFERROR(VLOOKUP(D29,'14. Internacional... de la E.S.'!$F:$G,2,FALSE),IFERROR(VLOOKUP(D29,'10. Posgrado'!$F:$G,2,FALSE),IFERROR(VLOOKUP(D29,'17. Gestión TIC'!$F:$G,2,FALSE),IFERROR(VLOOKUP(D29,'16. Desa. del Sistema Educ.Sup.'!$F:$G,2,FALSE),IFERROR(VLOOKUP(D29,'8. Cultura de Inno. Insti...'!$F:$G,2,FALSE),VLOOKUP(D29,'7. Lo Esencial de la Reforma U.'!$F:$G,2,0)))))))))))))))))</f>
        <v>2. Editar  imprimir  las Investigaciones a la sociedad civil, academia e investigadores y medios de comunicación.</v>
      </c>
      <c r="D30" s="31"/>
      <c r="E30" s="93"/>
      <c r="F30" s="93"/>
      <c r="G30" s="93"/>
      <c r="H30" s="76"/>
      <c r="I30" s="76"/>
      <c r="J30" s="76"/>
      <c r="K30" s="112"/>
    </row>
    <row r="31" spans="3:11" ht="15.75" thickBot="1" x14ac:dyDescent="0.3">
      <c r="F31" s="93"/>
      <c r="G31" s="76"/>
      <c r="H31" s="76"/>
      <c r="I31" s="76"/>
    </row>
    <row r="32" spans="3:11" ht="30.75" thickBot="1" x14ac:dyDescent="0.3">
      <c r="C32" s="129" t="s">
        <v>44</v>
      </c>
      <c r="D32" s="129" t="s">
        <v>55</v>
      </c>
      <c r="E32" s="136" t="s">
        <v>57</v>
      </c>
      <c r="F32" s="135" t="s">
        <v>27</v>
      </c>
      <c r="G32" s="133" t="s">
        <v>130</v>
      </c>
      <c r="H32" s="136" t="s">
        <v>46</v>
      </c>
      <c r="I32" s="133" t="s">
        <v>131</v>
      </c>
      <c r="J32" s="133" t="s">
        <v>409</v>
      </c>
      <c r="K32" s="133" t="s">
        <v>410</v>
      </c>
    </row>
    <row r="33" spans="3:11" x14ac:dyDescent="0.25">
      <c r="C33" s="220" t="s">
        <v>438</v>
      </c>
      <c r="D33" s="221"/>
      <c r="E33" s="219">
        <f>HLOOKUP(C33,$AH$2:$BU$3,2,0)</f>
        <v>620</v>
      </c>
      <c r="F33" s="97">
        <f t="shared" ref="F33:F36" si="3">D33*E33</f>
        <v>0</v>
      </c>
      <c r="G33" s="161"/>
      <c r="H33" s="142"/>
      <c r="I33" s="130" t="e">
        <f>VLOOKUP(H33,Presupuesto!$B$11:$C$565,2,0)</f>
        <v>#N/A</v>
      </c>
      <c r="J33" s="218" t="s">
        <v>1478</v>
      </c>
      <c r="K33" s="98" t="s">
        <v>393</v>
      </c>
    </row>
    <row r="34" spans="3:11" x14ac:dyDescent="0.25">
      <c r="C34" s="141" t="s">
        <v>1815</v>
      </c>
      <c r="D34" s="158">
        <v>500</v>
      </c>
      <c r="E34" s="123">
        <v>200</v>
      </c>
      <c r="F34" s="97">
        <f t="shared" si="3"/>
        <v>100000</v>
      </c>
      <c r="G34" s="161" t="s">
        <v>1698</v>
      </c>
      <c r="H34" s="142" t="s">
        <v>716</v>
      </c>
      <c r="I34" s="130" t="str">
        <f>VLOOKUP(H34,Presupuesto!$B$11:$C$565,2,0)</f>
        <v>SERVICIOS DE IMPRENTA PUBLIC.Y REPRODUCCION</v>
      </c>
      <c r="J34" s="98" t="str">
        <f>$J$33</f>
        <v>Desarrollo del Sistema de Educación Superior</v>
      </c>
      <c r="K34" s="98" t="s">
        <v>411</v>
      </c>
    </row>
    <row r="35" spans="3:11" x14ac:dyDescent="0.25">
      <c r="C35" s="141"/>
      <c r="D35" s="158"/>
      <c r="E35" s="123"/>
      <c r="F35" s="97">
        <f t="shared" si="3"/>
        <v>0</v>
      </c>
      <c r="G35" s="161"/>
      <c r="H35" s="142"/>
      <c r="I35" s="130" t="e">
        <f>VLOOKUP(H35,Presupuesto!$B$11:$C$565,2,0)</f>
        <v>#N/A</v>
      </c>
      <c r="J35" s="98" t="str">
        <f t="shared" ref="J35:J36" si="4">$J$33</f>
        <v>Desarrollo del Sistema de Educación Superior</v>
      </c>
      <c r="K35" s="98" t="s">
        <v>411</v>
      </c>
    </row>
    <row r="36" spans="3:11" x14ac:dyDescent="0.25">
      <c r="C36" s="141"/>
      <c r="D36" s="158"/>
      <c r="E36" s="123"/>
      <c r="F36" s="97">
        <f t="shared" si="3"/>
        <v>0</v>
      </c>
      <c r="G36" s="161"/>
      <c r="H36" s="142"/>
      <c r="I36" s="130" t="e">
        <f>VLOOKUP(H36,Presupuesto!$B$11:$C$565,2,0)</f>
        <v>#N/A</v>
      </c>
      <c r="J36" s="98" t="str">
        <f t="shared" si="4"/>
        <v>Desarrollo del Sistema de Educación Superior</v>
      </c>
      <c r="K36" s="98" t="s">
        <v>411</v>
      </c>
    </row>
    <row r="38" spans="3:11" ht="15.75" thickBot="1" x14ac:dyDescent="0.3"/>
    <row r="39" spans="3:11" ht="15.75" thickBot="1" x14ac:dyDescent="0.3">
      <c r="C39" s="157" t="s">
        <v>53</v>
      </c>
      <c r="D39" s="369">
        <f>SUM(F46:F49)</f>
        <v>55670</v>
      </c>
      <c r="F39" s="70"/>
      <c r="G39" s="79"/>
      <c r="H39" s="70"/>
      <c r="I39" s="70"/>
    </row>
    <row r="40" spans="3:11" x14ac:dyDescent="0.25">
      <c r="C40" s="70"/>
      <c r="D40" s="31"/>
      <c r="E40" s="93"/>
      <c r="F40" s="93"/>
      <c r="G40" s="93"/>
      <c r="H40" s="76"/>
      <c r="I40" s="76"/>
      <c r="J40" s="76"/>
      <c r="K40" s="112"/>
    </row>
    <row r="41" spans="3:11" x14ac:dyDescent="0.25">
      <c r="C41" s="70"/>
      <c r="D41" s="31"/>
      <c r="E41" s="93"/>
      <c r="F41" s="93"/>
      <c r="G41" s="93"/>
      <c r="H41" s="76"/>
      <c r="I41" s="76"/>
      <c r="J41" s="76"/>
      <c r="K41" s="112"/>
    </row>
    <row r="42" spans="3:11" ht="15.75" x14ac:dyDescent="0.25">
      <c r="C42" s="202" t="s">
        <v>391</v>
      </c>
      <c r="D42" s="365" t="s">
        <v>1704</v>
      </c>
      <c r="E42" s="93"/>
      <c r="F42" s="93"/>
      <c r="G42" s="93"/>
      <c r="H42" s="76"/>
      <c r="I42" s="76"/>
      <c r="J42" s="76"/>
      <c r="K42" s="112"/>
    </row>
    <row r="43" spans="3:11" ht="18.75" x14ac:dyDescent="0.25">
      <c r="C43" s="210" t="str">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1. Editar e  imprimir  la Investigaciones que se presentará a la sociedad civil, academia e investigadores y medios de comunicación e intsituciones de gobierno.</v>
      </c>
      <c r="D43" s="403"/>
      <c r="E43" s="93"/>
      <c r="F43" s="93"/>
      <c r="G43" s="93"/>
      <c r="H43" s="76"/>
      <c r="I43" s="76"/>
      <c r="J43" s="76"/>
      <c r="K43" s="112"/>
    </row>
    <row r="44" spans="3:11" ht="15.75" thickBot="1" x14ac:dyDescent="0.3">
      <c r="F44" s="93"/>
      <c r="G44" s="76"/>
      <c r="H44" s="76"/>
      <c r="I44" s="76"/>
    </row>
    <row r="45" spans="3:11" ht="30.75" thickBot="1" x14ac:dyDescent="0.3">
      <c r="C45" s="129" t="s">
        <v>44</v>
      </c>
      <c r="D45" s="129" t="s">
        <v>55</v>
      </c>
      <c r="E45" s="136" t="s">
        <v>57</v>
      </c>
      <c r="F45" s="135" t="s">
        <v>27</v>
      </c>
      <c r="G45" s="133" t="s">
        <v>130</v>
      </c>
      <c r="H45" s="136" t="s">
        <v>46</v>
      </c>
      <c r="I45" s="133" t="s">
        <v>131</v>
      </c>
      <c r="J45" s="133" t="s">
        <v>409</v>
      </c>
      <c r="K45" s="133" t="s">
        <v>410</v>
      </c>
    </row>
    <row r="46" spans="3:11" x14ac:dyDescent="0.25">
      <c r="C46" s="220" t="s">
        <v>438</v>
      </c>
      <c r="D46" s="221">
        <v>1000</v>
      </c>
      <c r="E46" s="219">
        <v>55.67</v>
      </c>
      <c r="F46" s="97">
        <f t="shared" ref="F46:F49" si="5">D46*E46</f>
        <v>55670</v>
      </c>
      <c r="G46" s="161" t="s">
        <v>1698</v>
      </c>
      <c r="H46" s="142" t="s">
        <v>716</v>
      </c>
      <c r="I46" s="130" t="str">
        <f>VLOOKUP(H46,Presupuesto!$B$11:$C$565,2,0)</f>
        <v>SERVICIOS DE IMPRENTA PUBLIC.Y REPRODUCCION</v>
      </c>
      <c r="J46" s="218" t="s">
        <v>1478</v>
      </c>
      <c r="K46" s="98" t="s">
        <v>393</v>
      </c>
    </row>
    <row r="47" spans="3:11" x14ac:dyDescent="0.25">
      <c r="C47" s="141" t="s">
        <v>1815</v>
      </c>
      <c r="D47" s="158"/>
      <c r="E47" s="123"/>
      <c r="F47" s="97">
        <f t="shared" si="5"/>
        <v>0</v>
      </c>
      <c r="G47" s="161"/>
      <c r="H47" s="142"/>
      <c r="I47" s="130" t="e">
        <f>VLOOKUP(H47,Presupuesto!$B$11:$C$565,2,0)</f>
        <v>#N/A</v>
      </c>
      <c r="J47" s="98" t="str">
        <f>$J$46</f>
        <v>Desarrollo del Sistema de Educación Superior</v>
      </c>
      <c r="K47" s="98" t="s">
        <v>411</v>
      </c>
    </row>
    <row r="48" spans="3:11" x14ac:dyDescent="0.25">
      <c r="C48" s="141"/>
      <c r="D48" s="158"/>
      <c r="E48" s="123"/>
      <c r="F48" s="97">
        <f t="shared" si="5"/>
        <v>0</v>
      </c>
      <c r="G48" s="161"/>
      <c r="H48" s="142"/>
      <c r="I48" s="130" t="e">
        <f>VLOOKUP(H48,Presupuesto!$B$11:$C$565,2,0)</f>
        <v>#N/A</v>
      </c>
      <c r="J48" s="98" t="str">
        <f t="shared" ref="J48:J49" si="6">$J$46</f>
        <v>Desarrollo del Sistema de Educación Superior</v>
      </c>
      <c r="K48" s="98" t="s">
        <v>411</v>
      </c>
    </row>
    <row r="49" spans="3:11" x14ac:dyDescent="0.25">
      <c r="C49" s="141"/>
      <c r="D49" s="158"/>
      <c r="E49" s="123"/>
      <c r="F49" s="97">
        <f t="shared" si="5"/>
        <v>0</v>
      </c>
      <c r="G49" s="161"/>
      <c r="H49" s="142"/>
      <c r="I49" s="130" t="e">
        <f>VLOOKUP(H49,Presupuesto!$B$11:$C$565,2,0)</f>
        <v>#N/A</v>
      </c>
      <c r="J49" s="98" t="str">
        <f t="shared" si="6"/>
        <v>Desarrollo del Sistema de Educación Superior</v>
      </c>
      <c r="K49" s="98" t="s">
        <v>411</v>
      </c>
    </row>
    <row r="51" spans="3:11" ht="15.75" thickBot="1" x14ac:dyDescent="0.3">
      <c r="F51" s="90"/>
      <c r="G51" s="89"/>
      <c r="H51" s="90"/>
      <c r="I51" s="90"/>
    </row>
    <row r="52" spans="3:11" ht="15.75" thickBot="1" x14ac:dyDescent="0.3">
      <c r="C52" s="157" t="s">
        <v>53</v>
      </c>
      <c r="D52" s="369">
        <f>SUM(F59:F64)</f>
        <v>42904.6</v>
      </c>
      <c r="F52" s="70"/>
      <c r="G52" s="79"/>
      <c r="H52" s="70"/>
      <c r="I52" s="70"/>
    </row>
    <row r="53" spans="3:11" x14ac:dyDescent="0.25">
      <c r="C53" s="70"/>
      <c r="D53" s="31"/>
      <c r="E53" s="93"/>
      <c r="F53" s="93"/>
      <c r="G53" s="93"/>
      <c r="H53" s="76"/>
      <c r="I53" s="76"/>
      <c r="J53" s="76"/>
      <c r="K53" s="112"/>
    </row>
    <row r="54" spans="3:11" x14ac:dyDescent="0.25">
      <c r="C54" s="70"/>
      <c r="D54" s="31"/>
      <c r="E54" s="93"/>
      <c r="F54" s="93"/>
      <c r="G54" s="93"/>
      <c r="H54" s="76"/>
      <c r="I54" s="76"/>
      <c r="J54" s="76"/>
      <c r="K54" s="112"/>
    </row>
    <row r="55" spans="3:11" ht="15.75" x14ac:dyDescent="0.25">
      <c r="C55" s="202" t="s">
        <v>391</v>
      </c>
      <c r="D55" s="365" t="s">
        <v>1727</v>
      </c>
      <c r="E55" s="93"/>
      <c r="F55" s="93"/>
      <c r="G55" s="93"/>
      <c r="H55" s="76"/>
      <c r="I55" s="76"/>
      <c r="J55" s="76"/>
      <c r="K55" s="112"/>
    </row>
    <row r="56" spans="3:11" ht="18.75" x14ac:dyDescent="0.25">
      <c r="C56" s="210" t="str">
        <f>IFERROR(VLOOKUP(D55,'1. Desarrollo e Innov. Curricu.'!$F:$G,2,FALSE),IFERROR(VLOOKUP(D55,'2. Investigación Científica'!$F:$G,2,FALSE),IFERROR(VLOOKUP(D55,'3. Vinculación Univ. Sociedad'!$F:$G,2,FALSE),IFERROR(VLOOKUP(D55,'4. Docencia y Profesorado Univ.'!$F:$G,2,FALSE),IFERROR(VLOOKUP(D55,'5. Estudiantes y Graduados'!$F:$G,2,FALSE),IFERROR(VLOOKUP(D55,'11. Gestion Administrativa'!$F:$G,2,FALSE),IFERROR(VLOOKUP(D55,'13. Gestión Académica'!$F:$G,2,FALSE),IFERROR(VLOOKUP(D55,'9. Asegura. de la Calid. y M'!$F:$G,2,FALSE),IFERROR(VLOOKUP(D55,'6. Gestión del Conocimiento'!$F:$G,2,FALSE),IFERROR(VLOOKUP(D55,'15. Gobernabilidad y Proceso...'!$F:$G,2,FALSE),IFERROR(VLOOKUP(D55,'12. Gestión del Talento Humano'!$F:$G,2,FALSE),IFERROR(VLOOKUP(D55,'14. Internacional... de la E.S.'!$F:$G,2,FALSE),IFERROR(VLOOKUP(D55,'10. Posgrado'!$F:$G,2,FALSE),IFERROR(VLOOKUP(D55,'17. Gestión TIC'!$F:$G,2,FALSE),IFERROR(VLOOKUP(D55,'16. Desa. del Sistema Educ.Sup.'!$F:$G,2,FALSE),IFERROR(VLOOKUP(D55,'8. Cultura de Inno. Insti...'!$F:$G,2,FALSE),VLOOKUP(D55,'7. Lo Esencial de la Reforma U.'!$F:$G,2,0)))))))))))))))))</f>
        <v>1. Editar e  imprimir  el documento de los reultados de la Primera  Encuesta  sobre  percepcion de la ciudadania sobre la confianza y satisfacción en la administración de justicia en Honduras</v>
      </c>
      <c r="D56" s="31"/>
      <c r="E56" s="93"/>
      <c r="F56" s="93"/>
      <c r="G56" s="93"/>
      <c r="H56" s="76"/>
      <c r="I56" s="76"/>
      <c r="J56" s="76"/>
      <c r="K56" s="112"/>
    </row>
    <row r="57" spans="3:11" ht="15.75" thickBot="1" x14ac:dyDescent="0.3">
      <c r="F57" s="93"/>
      <c r="G57" s="76"/>
      <c r="H57" s="76"/>
      <c r="I57" s="76"/>
    </row>
    <row r="58" spans="3:11" ht="30.75" thickBot="1" x14ac:dyDescent="0.3">
      <c r="C58" s="129" t="s">
        <v>44</v>
      </c>
      <c r="D58" s="129" t="s">
        <v>55</v>
      </c>
      <c r="E58" s="136" t="s">
        <v>57</v>
      </c>
      <c r="F58" s="135" t="s">
        <v>27</v>
      </c>
      <c r="G58" s="133" t="s">
        <v>130</v>
      </c>
      <c r="H58" s="136" t="s">
        <v>46</v>
      </c>
      <c r="I58" s="133" t="s">
        <v>131</v>
      </c>
      <c r="J58" s="133" t="s">
        <v>409</v>
      </c>
      <c r="K58" s="133" t="s">
        <v>410</v>
      </c>
    </row>
    <row r="59" spans="3:11" x14ac:dyDescent="0.25">
      <c r="C59" s="220" t="s">
        <v>438</v>
      </c>
      <c r="D59" s="221"/>
      <c r="E59" s="219"/>
      <c r="F59" s="97">
        <f t="shared" ref="F59:F64" si="7">D59*E59</f>
        <v>0</v>
      </c>
      <c r="G59" s="161"/>
      <c r="H59" s="142"/>
      <c r="I59" s="130" t="e">
        <f>VLOOKUP(H59,Presupuesto!$B$11:$C$565,2,0)</f>
        <v>#N/A</v>
      </c>
      <c r="J59" s="218" t="s">
        <v>1478</v>
      </c>
      <c r="K59" s="98" t="s">
        <v>393</v>
      </c>
    </row>
    <row r="60" spans="3:11" x14ac:dyDescent="0.25">
      <c r="C60" s="141" t="s">
        <v>1815</v>
      </c>
      <c r="D60" s="158">
        <v>1000</v>
      </c>
      <c r="E60" s="123">
        <v>42.904600000000002</v>
      </c>
      <c r="F60" s="97">
        <f t="shared" si="7"/>
        <v>42904.6</v>
      </c>
      <c r="G60" s="161" t="s">
        <v>1698</v>
      </c>
      <c r="H60" s="142" t="s">
        <v>716</v>
      </c>
      <c r="I60" s="130" t="str">
        <f>VLOOKUP(H60,Presupuesto!$B$11:$C$565,2,0)</f>
        <v>SERVICIOS DE IMPRENTA PUBLIC.Y REPRODUCCION</v>
      </c>
      <c r="J60" s="98" t="str">
        <f>$J$59</f>
        <v>Desarrollo del Sistema de Educación Superior</v>
      </c>
      <c r="K60" s="98" t="s">
        <v>411</v>
      </c>
    </row>
    <row r="61" spans="3:11" x14ac:dyDescent="0.25">
      <c r="C61" s="141"/>
      <c r="D61" s="158"/>
      <c r="E61" s="123"/>
      <c r="F61" s="97">
        <f t="shared" si="7"/>
        <v>0</v>
      </c>
      <c r="G61" s="161"/>
      <c r="H61" s="142"/>
      <c r="I61" s="130" t="e">
        <f>VLOOKUP(H61,Presupuesto!$B$11:$C$565,2,0)</f>
        <v>#N/A</v>
      </c>
      <c r="J61" s="98" t="str">
        <f t="shared" ref="J61:J64" si="8">$J$59</f>
        <v>Desarrollo del Sistema de Educación Superior</v>
      </c>
      <c r="K61" s="98" t="s">
        <v>411</v>
      </c>
    </row>
    <row r="62" spans="3:11" x14ac:dyDescent="0.25">
      <c r="C62" s="141"/>
      <c r="D62" s="158"/>
      <c r="E62" s="123"/>
      <c r="F62" s="97">
        <f t="shared" si="7"/>
        <v>0</v>
      </c>
      <c r="G62" s="161"/>
      <c r="H62" s="142"/>
      <c r="I62" s="130" t="e">
        <f>VLOOKUP(H62,Presupuesto!$B$11:$C$565,2,0)</f>
        <v>#N/A</v>
      </c>
      <c r="J62" s="98" t="str">
        <f t="shared" si="8"/>
        <v>Desarrollo del Sistema de Educación Superior</v>
      </c>
      <c r="K62" s="98" t="s">
        <v>411</v>
      </c>
    </row>
    <row r="63" spans="3:11" x14ac:dyDescent="0.25">
      <c r="C63" s="141"/>
      <c r="D63" s="158"/>
      <c r="E63" s="123"/>
      <c r="F63" s="97">
        <f t="shared" si="7"/>
        <v>0</v>
      </c>
      <c r="G63" s="161"/>
      <c r="H63" s="142"/>
      <c r="I63" s="130" t="e">
        <f>VLOOKUP(H63,Presupuesto!$B$11:$C$565,2,0)</f>
        <v>#N/A</v>
      </c>
      <c r="J63" s="98" t="str">
        <f t="shared" si="8"/>
        <v>Desarrollo del Sistema de Educación Superior</v>
      </c>
      <c r="K63" s="98" t="s">
        <v>411</v>
      </c>
    </row>
    <row r="64" spans="3:11" x14ac:dyDescent="0.25">
      <c r="C64" s="141"/>
      <c r="D64" s="158"/>
      <c r="E64" s="123"/>
      <c r="F64" s="97">
        <f t="shared" si="7"/>
        <v>0</v>
      </c>
      <c r="G64" s="161"/>
      <c r="H64" s="142"/>
      <c r="I64" s="130" t="e">
        <f>VLOOKUP(H64,Presupuesto!$B$11:$C$565,2,0)</f>
        <v>#N/A</v>
      </c>
      <c r="J64" s="98" t="str">
        <f t="shared" si="8"/>
        <v>Desarrollo del Sistema de Educación Superior</v>
      </c>
      <c r="K64" s="98" t="s">
        <v>400</v>
      </c>
    </row>
    <row r="66" spans="3:11" ht="15.75" thickBot="1" x14ac:dyDescent="0.3"/>
    <row r="67" spans="3:11" ht="15.75" thickBot="1" x14ac:dyDescent="0.3">
      <c r="C67" s="157" t="s">
        <v>53</v>
      </c>
      <c r="D67" s="369">
        <f>SUM(F74:F78)</f>
        <v>720000</v>
      </c>
      <c r="F67" s="70"/>
      <c r="G67" s="79"/>
      <c r="H67" s="70"/>
      <c r="I67" s="70"/>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5" t="s">
        <v>1756</v>
      </c>
      <c r="E70" s="93"/>
      <c r="F70" s="93"/>
      <c r="G70" s="93"/>
      <c r="H70" s="76"/>
      <c r="I70" s="76"/>
      <c r="J70" s="76"/>
      <c r="K70" s="112"/>
    </row>
    <row r="71" spans="3:11" ht="18.75" x14ac:dyDescent="0.2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Editar e imprimir los boletines de la violencia nacionales y locales</v>
      </c>
      <c r="D71" s="31"/>
      <c r="E71" s="93"/>
      <c r="F71" s="93"/>
      <c r="G71" s="93"/>
      <c r="H71" s="76"/>
      <c r="I71" s="76"/>
      <c r="J71" s="76"/>
      <c r="K71" s="112"/>
    </row>
    <row r="72" spans="3:11" ht="15.75" thickBot="1" x14ac:dyDescent="0.3">
      <c r="F72" s="93"/>
      <c r="G72" s="76"/>
      <c r="H72" s="76"/>
      <c r="I72" s="76"/>
    </row>
    <row r="73" spans="3:11" ht="30.75" thickBot="1" x14ac:dyDescent="0.3">
      <c r="C73" s="129" t="s">
        <v>44</v>
      </c>
      <c r="D73" s="129" t="s">
        <v>55</v>
      </c>
      <c r="E73" s="136" t="s">
        <v>57</v>
      </c>
      <c r="F73" s="135" t="s">
        <v>27</v>
      </c>
      <c r="G73" s="133" t="s">
        <v>130</v>
      </c>
      <c r="H73" s="136" t="s">
        <v>46</v>
      </c>
      <c r="I73" s="133" t="s">
        <v>131</v>
      </c>
      <c r="J73" s="133" t="s">
        <v>409</v>
      </c>
      <c r="K73" s="133" t="s">
        <v>410</v>
      </c>
    </row>
    <row r="74" spans="3:11" x14ac:dyDescent="0.25">
      <c r="C74" s="220" t="s">
        <v>438</v>
      </c>
      <c r="D74" s="221"/>
      <c r="E74" s="219">
        <f>HLOOKUP(C74,$AH$2:$BU$3,2,0)</f>
        <v>620</v>
      </c>
      <c r="F74" s="97">
        <f t="shared" ref="F74:F78" si="9">D74*E74</f>
        <v>0</v>
      </c>
      <c r="G74" s="161"/>
      <c r="H74" s="142"/>
      <c r="I74" s="130" t="e">
        <f>VLOOKUP(H74,Presupuesto!$B$11:$C$565,2,0)</f>
        <v>#N/A</v>
      </c>
      <c r="J74" s="218" t="s">
        <v>1478</v>
      </c>
      <c r="K74" s="98" t="s">
        <v>393</v>
      </c>
    </row>
    <row r="75" spans="3:11" x14ac:dyDescent="0.25">
      <c r="C75" s="141" t="s">
        <v>1815</v>
      </c>
      <c r="D75" s="158">
        <v>20</v>
      </c>
      <c r="E75" s="123">
        <v>36000</v>
      </c>
      <c r="F75" s="97">
        <f t="shared" si="9"/>
        <v>720000</v>
      </c>
      <c r="G75" s="161" t="s">
        <v>1698</v>
      </c>
      <c r="H75" s="142" t="s">
        <v>716</v>
      </c>
      <c r="I75" s="130" t="str">
        <f>VLOOKUP(H75,Presupuesto!$B$11:$C$565,2,0)</f>
        <v>SERVICIOS DE IMPRENTA PUBLIC.Y REPRODUCCION</v>
      </c>
      <c r="J75" s="98" t="str">
        <f>$J$74</f>
        <v>Desarrollo del Sistema de Educación Superior</v>
      </c>
      <c r="K75" s="98" t="s">
        <v>411</v>
      </c>
    </row>
    <row r="76" spans="3:11" x14ac:dyDescent="0.25">
      <c r="C76" s="141"/>
      <c r="D76" s="158"/>
      <c r="E76" s="123"/>
      <c r="F76" s="97">
        <f t="shared" si="9"/>
        <v>0</v>
      </c>
      <c r="G76" s="161"/>
      <c r="H76" s="142"/>
      <c r="I76" s="130" t="e">
        <f>VLOOKUP(H76,Presupuesto!$B$11:$C$565,2,0)</f>
        <v>#N/A</v>
      </c>
      <c r="J76" s="98" t="str">
        <f t="shared" ref="J76:J78" si="10">$J$74</f>
        <v>Desarrollo del Sistema de Educación Superior</v>
      </c>
      <c r="K76" s="98" t="s">
        <v>411</v>
      </c>
    </row>
    <row r="77" spans="3:11" x14ac:dyDescent="0.25">
      <c r="C77" s="141"/>
      <c r="D77" s="158"/>
      <c r="E77" s="123"/>
      <c r="F77" s="97">
        <f t="shared" si="9"/>
        <v>0</v>
      </c>
      <c r="G77" s="161"/>
      <c r="H77" s="142"/>
      <c r="I77" s="130" t="e">
        <f>VLOOKUP(H77,Presupuesto!$B$11:$C$565,2,0)</f>
        <v>#N/A</v>
      </c>
      <c r="J77" s="98" t="str">
        <f t="shared" si="10"/>
        <v>Desarrollo del Sistema de Educación Superior</v>
      </c>
      <c r="K77" s="98" t="s">
        <v>411</v>
      </c>
    </row>
    <row r="78" spans="3:11" x14ac:dyDescent="0.25">
      <c r="C78" s="141"/>
      <c r="D78" s="158"/>
      <c r="E78" s="123"/>
      <c r="F78" s="97">
        <f t="shared" si="9"/>
        <v>0</v>
      </c>
      <c r="G78" s="161"/>
      <c r="H78" s="142"/>
      <c r="I78" s="130" t="e">
        <f>VLOOKUP(H78,Presupuesto!$B$11:$C$565,2,0)</f>
        <v>#N/A</v>
      </c>
      <c r="J78" s="98" t="str">
        <f t="shared" si="10"/>
        <v>Desarrollo del Sistema de Educación Superior</v>
      </c>
      <c r="K78" s="98" t="s">
        <v>411</v>
      </c>
    </row>
    <row r="80" spans="3:11" ht="15.75" thickBot="1" x14ac:dyDescent="0.3">
      <c r="F80" s="90"/>
      <c r="G80" s="89"/>
      <c r="H80" s="90"/>
      <c r="I80" s="90"/>
    </row>
    <row r="81" spans="3:11" ht="15.75" thickBot="1" x14ac:dyDescent="0.3">
      <c r="C81" s="157" t="s">
        <v>53</v>
      </c>
      <c r="D81" s="369">
        <f>SUM(F88:F91)</f>
        <v>105000</v>
      </c>
      <c r="F81" s="70"/>
      <c r="G81" s="79"/>
      <c r="H81" s="70"/>
      <c r="I81" s="70"/>
    </row>
    <row r="82" spans="3:11" x14ac:dyDescent="0.25">
      <c r="C82" s="70"/>
      <c r="D82" s="31"/>
      <c r="E82" s="93"/>
      <c r="F82" s="93"/>
      <c r="G82" s="93"/>
      <c r="H82" s="76"/>
      <c r="I82" s="76"/>
      <c r="J82" s="76"/>
      <c r="K82" s="112"/>
    </row>
    <row r="83" spans="3:11" x14ac:dyDescent="0.25">
      <c r="C83" s="70"/>
      <c r="D83" s="31"/>
      <c r="E83" s="93"/>
      <c r="F83" s="93"/>
      <c r="G83" s="93"/>
      <c r="H83" s="76"/>
      <c r="I83" s="76"/>
      <c r="J83" s="76"/>
      <c r="K83" s="112"/>
    </row>
    <row r="84" spans="3:11" ht="15.75" x14ac:dyDescent="0.25">
      <c r="C84" s="202" t="s">
        <v>391</v>
      </c>
      <c r="D84" s="365" t="s">
        <v>1766</v>
      </c>
      <c r="E84" s="93"/>
      <c r="F84" s="93"/>
      <c r="G84" s="93"/>
      <c r="H84" s="76"/>
      <c r="I84" s="76"/>
      <c r="J84" s="76"/>
      <c r="K84" s="112"/>
    </row>
    <row r="85" spans="3:11" ht="18.75" x14ac:dyDescent="0.25">
      <c r="C85" s="210" t="str">
        <f>IFERROR(VLOOKUP(D84,'1. Desarrollo e Innov. Curricu.'!$F:$G,2,FALSE),IFERROR(VLOOKUP(D84,'2. Investigación Científica'!$F:$G,2,FALSE),IFERROR(VLOOKUP(D84,'3. Vinculación Univ. Sociedad'!$F:$G,2,FALSE),IFERROR(VLOOKUP(D84,'4. Docencia y Profesorado Univ.'!$F:$G,2,FALSE),IFERROR(VLOOKUP(D84,'5. Estudiantes y Graduados'!$F:$G,2,FALSE),IFERROR(VLOOKUP(D84,'11. Gestion Administrativa'!$F:$G,2,FALSE),IFERROR(VLOOKUP(D84,'13. Gestión Académica'!$F:$G,2,FALSE),IFERROR(VLOOKUP(D84,'9. Asegura. de la Calid. y M'!$F:$G,2,FALSE),IFERROR(VLOOKUP(D84,'6. Gestión del Conocimiento'!$F:$G,2,FALSE),IFERROR(VLOOKUP(D84,'15. Gobernabilidad y Proceso...'!$F:$G,2,FALSE),IFERROR(VLOOKUP(D84,'12. Gestión del Talento Humano'!$F:$G,2,FALSE),IFERROR(VLOOKUP(D84,'14. Internacional... de la E.S.'!$F:$G,2,FALSE),IFERROR(VLOOKUP(D84,'10. Posgrado'!$F:$G,2,FALSE),IFERROR(VLOOKUP(D84,'17. Gestión TIC'!$F:$G,2,FALSE),IFERROR(VLOOKUP(D84,'16. Desa. del Sistema Educ.Sup.'!$F:$G,2,FALSE),IFERROR(VLOOKUP(D84,'8. Cultura de Inno. Insti...'!$F:$G,2,FALSE),VLOOKUP(D84,'7. Lo Esencial de la Reforma U.'!$F:$G,2,0)))))))))))))))))</f>
        <v>1. Editar e  imprimir  el documento de los reultados de  la percepcion y victimización de la ciudadania sobre violencia e inseguridad en Honduras</v>
      </c>
      <c r="D85" s="31"/>
      <c r="E85" s="93"/>
      <c r="F85" s="93"/>
      <c r="G85" s="93"/>
      <c r="H85" s="76"/>
      <c r="I85" s="76"/>
      <c r="J85" s="76"/>
      <c r="K85" s="112"/>
    </row>
    <row r="86" spans="3:11" ht="15.75" thickBot="1" x14ac:dyDescent="0.3">
      <c r="F86" s="93"/>
      <c r="G86" s="76"/>
      <c r="H86" s="76"/>
      <c r="I86" s="76"/>
    </row>
    <row r="87" spans="3:11" ht="30.75" thickBot="1" x14ac:dyDescent="0.3">
      <c r="C87" s="129" t="s">
        <v>44</v>
      </c>
      <c r="D87" s="129" t="s">
        <v>55</v>
      </c>
      <c r="E87" s="136" t="s">
        <v>57</v>
      </c>
      <c r="F87" s="135" t="s">
        <v>27</v>
      </c>
      <c r="G87" s="133" t="s">
        <v>130</v>
      </c>
      <c r="H87" s="136" t="s">
        <v>46</v>
      </c>
      <c r="I87" s="133" t="s">
        <v>131</v>
      </c>
      <c r="J87" s="133" t="s">
        <v>409</v>
      </c>
      <c r="K87" s="133" t="s">
        <v>410</v>
      </c>
    </row>
    <row r="88" spans="3:11" x14ac:dyDescent="0.25">
      <c r="C88" s="220" t="s">
        <v>438</v>
      </c>
      <c r="D88" s="221"/>
      <c r="E88" s="219">
        <f>HLOOKUP(C88,$AH$2:$BU$3,2,0)</f>
        <v>620</v>
      </c>
      <c r="F88" s="97">
        <f t="shared" ref="F88:F91" si="11">D88*E88</f>
        <v>0</v>
      </c>
      <c r="G88" s="161"/>
      <c r="H88" s="142"/>
      <c r="I88" s="130" t="e">
        <f>VLOOKUP(H88,Presupuesto!$B$11:$C$565,2,0)</f>
        <v>#N/A</v>
      </c>
      <c r="J88" s="218" t="s">
        <v>1478</v>
      </c>
      <c r="K88" s="98" t="s">
        <v>393</v>
      </c>
    </row>
    <row r="89" spans="3:11" x14ac:dyDescent="0.25">
      <c r="C89" s="141" t="s">
        <v>1815</v>
      </c>
      <c r="D89" s="158">
        <v>1000</v>
      </c>
      <c r="E89" s="123">
        <v>105</v>
      </c>
      <c r="F89" s="97">
        <f t="shared" si="11"/>
        <v>105000</v>
      </c>
      <c r="G89" s="161" t="s">
        <v>1698</v>
      </c>
      <c r="H89" s="142" t="s">
        <v>716</v>
      </c>
      <c r="I89" s="130" t="str">
        <f>VLOOKUP(H89,Presupuesto!$B$11:$C$565,2,0)</f>
        <v>SERVICIOS DE IMPRENTA PUBLIC.Y REPRODUCCION</v>
      </c>
      <c r="J89" s="98" t="str">
        <f>$J$88</f>
        <v>Desarrollo del Sistema de Educación Superior</v>
      </c>
      <c r="K89" s="98" t="s">
        <v>411</v>
      </c>
    </row>
    <row r="90" spans="3:11" x14ac:dyDescent="0.25">
      <c r="C90" s="141"/>
      <c r="D90" s="158"/>
      <c r="E90" s="123"/>
      <c r="F90" s="97">
        <f t="shared" si="11"/>
        <v>0</v>
      </c>
      <c r="G90" s="161"/>
      <c r="H90" s="142"/>
      <c r="I90" s="130" t="e">
        <f>VLOOKUP(H90,Presupuesto!$B$11:$C$565,2,0)</f>
        <v>#N/A</v>
      </c>
      <c r="J90" s="98" t="str">
        <f t="shared" ref="J90:J91" si="12">$J$88</f>
        <v>Desarrollo del Sistema de Educación Superior</v>
      </c>
      <c r="K90" s="98" t="s">
        <v>411</v>
      </c>
    </row>
    <row r="91" spans="3:11" x14ac:dyDescent="0.25">
      <c r="C91" s="141"/>
      <c r="D91" s="158"/>
      <c r="E91" s="123"/>
      <c r="F91" s="97">
        <f t="shared" si="11"/>
        <v>0</v>
      </c>
      <c r="G91" s="161"/>
      <c r="H91" s="142"/>
      <c r="I91" s="130" t="e">
        <f>VLOOKUP(H91,Presupuesto!$B$11:$C$565,2,0)</f>
        <v>#N/A</v>
      </c>
      <c r="J91" s="98" t="str">
        <f t="shared" si="12"/>
        <v>Desarrollo del Sistema de Educación Superior</v>
      </c>
      <c r="K91" s="98" t="s">
        <v>411</v>
      </c>
    </row>
    <row r="94" spans="3:11" ht="15.75" thickBot="1" x14ac:dyDescent="0.3">
      <c r="F94" s="90"/>
      <c r="G94" s="89"/>
      <c r="H94" s="90"/>
      <c r="I94" s="90"/>
    </row>
    <row r="95" spans="3:11" ht="15.75" thickBot="1" x14ac:dyDescent="0.3">
      <c r="C95" s="157" t="s">
        <v>53</v>
      </c>
      <c r="D95" s="369">
        <f>SUM(F102:F107)</f>
        <v>100000</v>
      </c>
      <c r="F95" s="70"/>
      <c r="G95" s="79"/>
      <c r="H95" s="70"/>
      <c r="I95" s="70"/>
    </row>
    <row r="96" spans="3:11" x14ac:dyDescent="0.25">
      <c r="C96" s="70"/>
      <c r="D96" s="31"/>
      <c r="E96" s="93"/>
      <c r="F96" s="93"/>
      <c r="G96" s="93"/>
      <c r="H96" s="76"/>
      <c r="I96" s="76"/>
      <c r="J96" s="76"/>
      <c r="K96" s="112"/>
    </row>
    <row r="97" spans="3:11" x14ac:dyDescent="0.25">
      <c r="C97" s="70"/>
      <c r="D97" s="31"/>
      <c r="E97" s="93"/>
      <c r="F97" s="93"/>
      <c r="G97" s="93"/>
      <c r="H97" s="76"/>
      <c r="I97" s="76"/>
      <c r="J97" s="76"/>
      <c r="K97" s="112"/>
    </row>
    <row r="98" spans="3:11" ht="15.75" x14ac:dyDescent="0.25">
      <c r="C98" s="202" t="s">
        <v>391</v>
      </c>
      <c r="D98" s="365" t="s">
        <v>1700</v>
      </c>
      <c r="E98" s="93"/>
      <c r="F98" s="93"/>
      <c r="G98" s="93"/>
      <c r="H98" s="76"/>
      <c r="I98" s="76"/>
      <c r="J98" s="76"/>
      <c r="K98" s="112"/>
    </row>
    <row r="99" spans="3:11" ht="18.75" x14ac:dyDescent="0.25">
      <c r="C99" s="210" t="str">
        <f>IFERROR(VLOOKUP(D98,'1. Desarrollo e Innov. Curricu.'!$F:$G,2,FALSE),IFERROR(VLOOKUP(D98,'2. Investigación Científica'!$F:$G,2,FALSE),IFERROR(VLOOKUP(D98,'3. Vinculación Univ. Sociedad'!$F:$G,2,FALSE),IFERROR(VLOOKUP(D98,'4. Docencia y Profesorado Univ.'!$F:$G,2,FALSE),IFERROR(VLOOKUP(D98,'5. Estudiantes y Graduados'!$F:$G,2,FALSE),IFERROR(VLOOKUP(D98,'11. Gestion Administrativa'!$F:$G,2,FALSE),IFERROR(VLOOKUP(D98,'13. Gestión Académica'!$F:$G,2,FALSE),IFERROR(VLOOKUP(D98,'9. Asegura. de la Calid. y M'!$F:$G,2,FALSE),IFERROR(VLOOKUP(D98,'6. Gestión del Conocimiento'!$F:$G,2,FALSE),IFERROR(VLOOKUP(D98,'15. Gobernabilidad y Proceso...'!$F:$G,2,FALSE),IFERROR(VLOOKUP(D98,'12. Gestión del Talento Humano'!$F:$G,2,FALSE),IFERROR(VLOOKUP(D98,'14. Internacional... de la E.S.'!$F:$G,2,FALSE),IFERROR(VLOOKUP(D98,'10. Posgrado'!$F:$G,2,FALSE),IFERROR(VLOOKUP(D98,'17. Gestión TIC'!$F:$G,2,FALSE),IFERROR(VLOOKUP(D98,'16. Desa. del Sistema Educ.Sup.'!$F:$G,2,FALSE),IFERROR(VLOOKUP(D98,'8. Cultura de Inno. Insti...'!$F:$G,2,FALSE),VLOOKUP(D98,'7. Lo Esencial de la Reforma U.'!$F:$G,2,0)))))))))))))))))</f>
        <v>1. Realizar  Investigaciones que permitan el abordaje de los temas de Democracia, Paz y Seguridad con un enfoque  multidisciplinario.</v>
      </c>
      <c r="D99" s="31"/>
      <c r="E99" s="93"/>
      <c r="F99" s="93"/>
      <c r="G99" s="93"/>
      <c r="H99" s="76"/>
      <c r="I99" s="76"/>
      <c r="J99" s="76"/>
      <c r="K99" s="112"/>
    </row>
    <row r="100" spans="3:11" ht="15.75" thickBot="1" x14ac:dyDescent="0.3">
      <c r="F100" s="93"/>
      <c r="G100" s="76"/>
      <c r="H100" s="76"/>
      <c r="I100" s="76"/>
    </row>
    <row r="101" spans="3:11" ht="30.75" thickBot="1" x14ac:dyDescent="0.3">
      <c r="C101" s="129" t="s">
        <v>44</v>
      </c>
      <c r="D101" s="129" t="s">
        <v>55</v>
      </c>
      <c r="E101" s="136" t="s">
        <v>57</v>
      </c>
      <c r="F101" s="135" t="s">
        <v>27</v>
      </c>
      <c r="G101" s="133" t="s">
        <v>130</v>
      </c>
      <c r="H101" s="136" t="s">
        <v>46</v>
      </c>
      <c r="I101" s="133" t="s">
        <v>131</v>
      </c>
      <c r="J101" s="133" t="s">
        <v>409</v>
      </c>
      <c r="K101" s="133" t="s">
        <v>410</v>
      </c>
    </row>
    <row r="102" spans="3:11" x14ac:dyDescent="0.25">
      <c r="C102" s="220" t="s">
        <v>438</v>
      </c>
      <c r="D102" s="221"/>
      <c r="E102" s="219">
        <f>HLOOKUP(C102,$AH$2:$BU$3,2,0)</f>
        <v>620</v>
      </c>
      <c r="F102" s="97">
        <f t="shared" ref="F102:F107" si="13">D102*E102</f>
        <v>0</v>
      </c>
      <c r="G102" s="161"/>
      <c r="H102" s="142"/>
      <c r="I102" s="130" t="e">
        <f>VLOOKUP(H102,Presupuesto!$B$11:$C$565,2,0)</f>
        <v>#N/A</v>
      </c>
      <c r="J102" s="218" t="s">
        <v>1478</v>
      </c>
      <c r="K102" s="98" t="s">
        <v>393</v>
      </c>
    </row>
    <row r="103" spans="3:11" x14ac:dyDescent="0.25">
      <c r="C103" s="141" t="s">
        <v>1815</v>
      </c>
      <c r="D103" s="158">
        <v>1000</v>
      </c>
      <c r="E103" s="123">
        <v>100</v>
      </c>
      <c r="F103" s="97">
        <f t="shared" si="13"/>
        <v>100000</v>
      </c>
      <c r="G103" s="161" t="s">
        <v>128</v>
      </c>
      <c r="H103" s="142" t="s">
        <v>293</v>
      </c>
      <c r="I103" s="130" t="str">
        <f>VLOOKUP(H103,Presupuesto!$B$11:$C$565,2,0)</f>
        <v>IMPRENTA, PUBLIC. Y REPRODUC. (25300-00)</v>
      </c>
      <c r="J103" s="98" t="str">
        <f>$J$102</f>
        <v>Desarrollo del Sistema de Educación Superior</v>
      </c>
      <c r="K103" s="98" t="s">
        <v>411</v>
      </c>
    </row>
    <row r="104" spans="3:11" x14ac:dyDescent="0.25">
      <c r="C104" s="141"/>
      <c r="D104" s="158"/>
      <c r="E104" s="123"/>
      <c r="F104" s="97">
        <f t="shared" si="13"/>
        <v>0</v>
      </c>
      <c r="G104" s="161"/>
      <c r="H104" s="142"/>
      <c r="I104" s="130" t="e">
        <f>VLOOKUP(H104,Presupuesto!$B$11:$C$565,2,0)</f>
        <v>#N/A</v>
      </c>
      <c r="J104" s="98" t="str">
        <f t="shared" ref="J104:J107" si="14">$J$102</f>
        <v>Desarrollo del Sistema de Educación Superior</v>
      </c>
      <c r="K104" s="98" t="s">
        <v>411</v>
      </c>
    </row>
    <row r="105" spans="3:11" x14ac:dyDescent="0.25">
      <c r="C105" s="141"/>
      <c r="D105" s="158"/>
      <c r="E105" s="123"/>
      <c r="F105" s="97">
        <f t="shared" si="13"/>
        <v>0</v>
      </c>
      <c r="G105" s="161"/>
      <c r="H105" s="142"/>
      <c r="I105" s="130" t="e">
        <f>VLOOKUP(H105,Presupuesto!$B$11:$C$565,2,0)</f>
        <v>#N/A</v>
      </c>
      <c r="J105" s="98" t="str">
        <f t="shared" si="14"/>
        <v>Desarrollo del Sistema de Educación Superior</v>
      </c>
      <c r="K105" s="98" t="s">
        <v>411</v>
      </c>
    </row>
    <row r="106" spans="3:11" x14ac:dyDescent="0.25">
      <c r="C106" s="141"/>
      <c r="D106" s="158"/>
      <c r="E106" s="123"/>
      <c r="F106" s="97">
        <f t="shared" si="13"/>
        <v>0</v>
      </c>
      <c r="G106" s="161"/>
      <c r="H106" s="142"/>
      <c r="I106" s="130" t="e">
        <f>VLOOKUP(H106,Presupuesto!$B$11:$C$565,2,0)</f>
        <v>#N/A</v>
      </c>
      <c r="J106" s="98" t="str">
        <f t="shared" si="14"/>
        <v>Desarrollo del Sistema de Educación Superior</v>
      </c>
      <c r="K106" s="98" t="s">
        <v>411</v>
      </c>
    </row>
    <row r="107" spans="3:11" x14ac:dyDescent="0.25">
      <c r="C107" s="141"/>
      <c r="D107" s="158"/>
      <c r="E107" s="123"/>
      <c r="F107" s="97">
        <f t="shared" si="13"/>
        <v>0</v>
      </c>
      <c r="G107" s="161"/>
      <c r="H107" s="142"/>
      <c r="I107" s="130" t="e">
        <f>VLOOKUP(H107,Presupuesto!$B$11:$C$565,2,0)</f>
        <v>#N/A</v>
      </c>
      <c r="J107" s="98" t="str">
        <f t="shared" si="14"/>
        <v>Desarrollo del Sistema de Educación Superior</v>
      </c>
      <c r="K107" s="98" t="s">
        <v>400</v>
      </c>
    </row>
    <row r="110" spans="3:11" ht="15.75" thickBot="1" x14ac:dyDescent="0.3"/>
    <row r="111" spans="3:11" ht="15.75" thickBot="1" x14ac:dyDescent="0.3">
      <c r="C111" s="157" t="s">
        <v>53</v>
      </c>
      <c r="D111" s="369">
        <f>SUM(F118:F121)</f>
        <v>100000</v>
      </c>
      <c r="F111" s="70"/>
      <c r="G111" s="79"/>
      <c r="H111" s="70"/>
      <c r="I111" s="70"/>
    </row>
    <row r="112" spans="3:11" x14ac:dyDescent="0.25">
      <c r="C112" s="70"/>
      <c r="D112" s="31"/>
      <c r="E112" s="93"/>
      <c r="F112" s="93"/>
      <c r="G112" s="93"/>
      <c r="H112" s="76"/>
      <c r="I112" s="76"/>
      <c r="J112" s="76"/>
      <c r="K112" s="112"/>
    </row>
    <row r="113" spans="3:11" x14ac:dyDescent="0.25">
      <c r="C113" s="70"/>
      <c r="D113" s="31"/>
      <c r="E113" s="93"/>
      <c r="F113" s="93"/>
      <c r="G113" s="93"/>
      <c r="H113" s="76"/>
      <c r="I113" s="76"/>
      <c r="J113" s="76"/>
      <c r="K113" s="112"/>
    </row>
    <row r="114" spans="3:11" ht="15.75" x14ac:dyDescent="0.25">
      <c r="C114" s="202" t="s">
        <v>391</v>
      </c>
      <c r="D114" s="365" t="s">
        <v>1797</v>
      </c>
      <c r="E114" s="93"/>
      <c r="F114" s="93"/>
      <c r="G114" s="93"/>
      <c r="H114" s="76"/>
      <c r="I114" s="76"/>
      <c r="J114" s="76"/>
      <c r="K114" s="112"/>
    </row>
    <row r="115" spans="3:11" ht="18.75" x14ac:dyDescent="0.25">
      <c r="C115" s="210" t="str">
        <f>IFERROR(VLOOKUP(D114,'1. Desarrollo e Innov. Curricu.'!$F:$G,2,FALSE),IFERROR(VLOOKUP(D114,'2. Investigación Científica'!$F:$G,2,FALSE),IFERROR(VLOOKUP(D114,'3. Vinculación Univ. Sociedad'!$F:$G,2,FALSE),IFERROR(VLOOKUP(D114,'4. Docencia y Profesorado Univ.'!$F:$G,2,FALSE),IFERROR(VLOOKUP(D114,'5. Estudiantes y Graduados'!$F:$G,2,FALSE),IFERROR(VLOOKUP(D114,'11. Gestion Administrativa'!$F:$G,2,FALSE),IFERROR(VLOOKUP(D114,'13. Gestión Académica'!$F:$G,2,FALSE),IFERROR(VLOOKUP(D114,'9. Asegura. de la Calid. y M'!$F:$G,2,FALSE),IFERROR(VLOOKUP(D114,'6. Gestión del Conocimiento'!$F:$G,2,FALSE),IFERROR(VLOOKUP(D114,'15. Gobernabilidad y Proceso...'!$F:$G,2,FALSE),IFERROR(VLOOKUP(D114,'12. Gestión del Talento Humano'!$F:$G,2,FALSE),IFERROR(VLOOKUP(D114,'14. Internacional... de la E.S.'!$F:$G,2,FALSE),IFERROR(VLOOKUP(D114,'10. Posgrado'!$F:$G,2,FALSE),IFERROR(VLOOKUP(D114,'17. Gestión TIC'!$F:$G,2,FALSE),IFERROR(VLOOKUP(D114,'16. Desa. del Sistema Educ.Sup.'!$F:$G,2,FALSE),IFERROR(VLOOKUP(D114,'8. Cultura de Inno. Insti...'!$F:$G,2,FALSE),VLOOKUP(D114,'7. Lo Esencial de la Reforma U.'!$F:$G,2,0)))))))))))))))))</f>
        <v>1. Editar e  imprimir  el documento de la Investigacion bibliografica "Metodologías participativas para la Construcción de Paz Transformadora</v>
      </c>
      <c r="D115" s="31"/>
      <c r="E115" s="93"/>
      <c r="F115" s="93"/>
      <c r="G115" s="93"/>
      <c r="H115" s="76"/>
      <c r="I115" s="76"/>
      <c r="J115" s="76"/>
      <c r="K115" s="112"/>
    </row>
    <row r="116" spans="3:11" ht="15.75" thickBot="1" x14ac:dyDescent="0.3">
      <c r="F116" s="93"/>
      <c r="G116" s="76"/>
      <c r="H116" s="76"/>
      <c r="I116" s="76"/>
    </row>
    <row r="117" spans="3:11" ht="30.75" thickBot="1" x14ac:dyDescent="0.3">
      <c r="C117" s="129" t="s">
        <v>44</v>
      </c>
      <c r="D117" s="129" t="s">
        <v>55</v>
      </c>
      <c r="E117" s="136" t="s">
        <v>57</v>
      </c>
      <c r="F117" s="135" t="s">
        <v>27</v>
      </c>
      <c r="G117" s="133" t="s">
        <v>130</v>
      </c>
      <c r="H117" s="136" t="s">
        <v>46</v>
      </c>
      <c r="I117" s="133" t="s">
        <v>131</v>
      </c>
      <c r="J117" s="133" t="s">
        <v>409</v>
      </c>
      <c r="K117" s="133" t="s">
        <v>410</v>
      </c>
    </row>
    <row r="118" spans="3:11" x14ac:dyDescent="0.25">
      <c r="C118" s="220" t="s">
        <v>438</v>
      </c>
      <c r="D118" s="221"/>
      <c r="E118" s="219">
        <f>HLOOKUP(C118,$AH$2:$BU$3,2,0)</f>
        <v>620</v>
      </c>
      <c r="F118" s="97">
        <f t="shared" ref="F118:F121" si="15">D118*E118</f>
        <v>0</v>
      </c>
      <c r="G118" s="161"/>
      <c r="H118" s="142"/>
      <c r="I118" s="130" t="e">
        <f>VLOOKUP(H118,Presupuesto!$B$11:$C$565,2,0)</f>
        <v>#N/A</v>
      </c>
      <c r="J118" s="218" t="s">
        <v>1478</v>
      </c>
      <c r="K118" s="98" t="s">
        <v>393</v>
      </c>
    </row>
    <row r="119" spans="3:11" x14ac:dyDescent="0.25">
      <c r="C119" s="141" t="s">
        <v>1815</v>
      </c>
      <c r="D119" s="158">
        <v>1000</v>
      </c>
      <c r="E119" s="123">
        <v>100</v>
      </c>
      <c r="F119" s="97">
        <f t="shared" si="15"/>
        <v>100000</v>
      </c>
      <c r="G119" s="161" t="s">
        <v>128</v>
      </c>
      <c r="H119" s="142" t="s">
        <v>293</v>
      </c>
      <c r="I119" s="130" t="str">
        <f>VLOOKUP(H119,Presupuesto!$B$11:$C$565,2,0)</f>
        <v>IMPRENTA, PUBLIC. Y REPRODUC. (25300-00)</v>
      </c>
      <c r="J119" s="98" t="str">
        <f>$J$118</f>
        <v>Desarrollo del Sistema de Educación Superior</v>
      </c>
      <c r="K119" s="98" t="s">
        <v>411</v>
      </c>
    </row>
    <row r="120" spans="3:11" x14ac:dyDescent="0.25">
      <c r="C120" s="141"/>
      <c r="D120" s="158"/>
      <c r="E120" s="123"/>
      <c r="F120" s="97">
        <f t="shared" si="15"/>
        <v>0</v>
      </c>
      <c r="G120" s="161"/>
      <c r="H120" s="142"/>
      <c r="I120" s="130" t="e">
        <f>VLOOKUP(H120,Presupuesto!$B$11:$C$565,2,0)</f>
        <v>#N/A</v>
      </c>
      <c r="J120" s="98" t="str">
        <f t="shared" ref="J120:J121" si="16">$J$118</f>
        <v>Desarrollo del Sistema de Educación Superior</v>
      </c>
      <c r="K120" s="98" t="s">
        <v>411</v>
      </c>
    </row>
    <row r="121" spans="3:11" x14ac:dyDescent="0.25">
      <c r="C121" s="141"/>
      <c r="D121" s="158"/>
      <c r="E121" s="123"/>
      <c r="F121" s="97">
        <f t="shared" si="15"/>
        <v>0</v>
      </c>
      <c r="G121" s="161"/>
      <c r="H121" s="142"/>
      <c r="I121" s="130" t="e">
        <f>VLOOKUP(H121,Presupuesto!$B$11:$C$565,2,0)</f>
        <v>#N/A</v>
      </c>
      <c r="J121" s="98" t="str">
        <f t="shared" si="16"/>
        <v>Desarrollo del Sistema de Educación Superior</v>
      </c>
      <c r="K121" s="98" t="s">
        <v>411</v>
      </c>
    </row>
    <row r="123" spans="3:11" ht="15.75" thickBot="1" x14ac:dyDescent="0.3">
      <c r="F123" s="90"/>
      <c r="G123" s="89"/>
      <c r="H123" s="90"/>
      <c r="I123" s="90"/>
    </row>
    <row r="124" spans="3:11" ht="15.75" thickBot="1" x14ac:dyDescent="0.3">
      <c r="C124" s="157" t="s">
        <v>53</v>
      </c>
      <c r="D124" s="369">
        <f>SUM(F131:F134)</f>
        <v>16000</v>
      </c>
      <c r="F124" s="70"/>
      <c r="G124" s="79"/>
      <c r="H124" s="70"/>
      <c r="I124" s="70"/>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5" t="s">
        <v>1816</v>
      </c>
      <c r="E127" s="93"/>
      <c r="F127" s="93"/>
      <c r="G127" s="93"/>
      <c r="H127" s="76"/>
      <c r="I127" s="76"/>
      <c r="J127" s="76"/>
      <c r="K127" s="112"/>
    </row>
    <row r="128" spans="3:11" ht="18.75" x14ac:dyDescent="0.2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 xml:space="preserve"> Presentar las Investigaciones a la sociedad civil, academia e investigadores y medios de comunicación.</v>
      </c>
      <c r="D128" s="31"/>
      <c r="E128" s="93"/>
      <c r="F128" s="93"/>
      <c r="G128" s="93"/>
      <c r="H128" s="76"/>
      <c r="I128" s="76"/>
      <c r="J128" s="76"/>
      <c r="K128" s="112"/>
    </row>
    <row r="129" spans="3:11" ht="15.75" thickBot="1" x14ac:dyDescent="0.3">
      <c r="F129" s="93"/>
      <c r="G129" s="76"/>
      <c r="H129" s="76"/>
      <c r="I129" s="76"/>
    </row>
    <row r="130" spans="3:11" ht="30.75" thickBot="1" x14ac:dyDescent="0.3">
      <c r="C130" s="129" t="s">
        <v>44</v>
      </c>
      <c r="D130" s="129" t="s">
        <v>55</v>
      </c>
      <c r="E130" s="136" t="s">
        <v>57</v>
      </c>
      <c r="F130" s="135" t="s">
        <v>27</v>
      </c>
      <c r="G130" s="133" t="s">
        <v>130</v>
      </c>
      <c r="H130" s="136" t="s">
        <v>46</v>
      </c>
      <c r="I130" s="133" t="s">
        <v>131</v>
      </c>
      <c r="J130" s="133" t="s">
        <v>409</v>
      </c>
      <c r="K130" s="133" t="s">
        <v>410</v>
      </c>
    </row>
    <row r="131" spans="3:11" x14ac:dyDescent="0.25">
      <c r="C131" s="220" t="s">
        <v>438</v>
      </c>
      <c r="D131" s="221"/>
      <c r="E131" s="219">
        <f>HLOOKUP(C131,$AH$2:$BU$3,2,0)</f>
        <v>620</v>
      </c>
      <c r="F131" s="97">
        <f t="shared" ref="F131:F134" si="17">D131*E131</f>
        <v>0</v>
      </c>
      <c r="G131" s="161"/>
      <c r="H131" s="142"/>
      <c r="I131" s="130" t="e">
        <f>VLOOKUP(H131,Presupuesto!$B$11:$C$565,2,0)</f>
        <v>#N/A</v>
      </c>
      <c r="J131" s="218" t="s">
        <v>1478</v>
      </c>
      <c r="K131" s="98" t="s">
        <v>393</v>
      </c>
    </row>
    <row r="132" spans="3:11" x14ac:dyDescent="0.25">
      <c r="C132" s="141" t="s">
        <v>1822</v>
      </c>
      <c r="D132" s="158">
        <v>80</v>
      </c>
      <c r="E132" s="123">
        <v>200</v>
      </c>
      <c r="F132" s="97">
        <f t="shared" si="17"/>
        <v>16000</v>
      </c>
      <c r="G132" s="161" t="s">
        <v>128</v>
      </c>
      <c r="H132" s="142" t="s">
        <v>791</v>
      </c>
      <c r="I132" s="130" t="str">
        <f>VLOOKUP(H132,Presupuesto!$B$11:$C$565,2,0)</f>
        <v>ALIMENTOS B EBIDAS PARA PERSONAS</v>
      </c>
      <c r="J132" s="98" t="str">
        <f>$J$131</f>
        <v>Desarrollo del Sistema de Educación Superior</v>
      </c>
      <c r="K132" s="98" t="s">
        <v>411</v>
      </c>
    </row>
    <row r="133" spans="3:11" ht="9" customHeight="1" x14ac:dyDescent="0.25">
      <c r="C133" s="141"/>
      <c r="D133" s="158"/>
      <c r="E133" s="123"/>
      <c r="F133" s="97">
        <f t="shared" si="17"/>
        <v>0</v>
      </c>
      <c r="G133" s="161"/>
      <c r="H133" s="142"/>
      <c r="I133" s="130" t="e">
        <f>VLOOKUP(H133,Presupuesto!$B$11:$C$565,2,0)</f>
        <v>#N/A</v>
      </c>
      <c r="J133" s="98" t="str">
        <f t="shared" ref="J133:J134" si="18">$J$131</f>
        <v>Desarrollo del Sistema de Educación Superior</v>
      </c>
      <c r="K133" s="98" t="s">
        <v>411</v>
      </c>
    </row>
    <row r="134" spans="3:11" x14ac:dyDescent="0.25">
      <c r="C134" s="141"/>
      <c r="D134" s="158"/>
      <c r="E134" s="123"/>
      <c r="F134" s="97">
        <f t="shared" si="17"/>
        <v>0</v>
      </c>
      <c r="G134" s="161"/>
      <c r="H134" s="142"/>
      <c r="I134" s="130" t="e">
        <f>VLOOKUP(H134,Presupuesto!$B$11:$C$565,2,0)</f>
        <v>#N/A</v>
      </c>
      <c r="J134" s="98" t="str">
        <f t="shared" si="18"/>
        <v>Desarrollo del Sistema de Educación Superior</v>
      </c>
      <c r="K134" s="98" t="s">
        <v>411</v>
      </c>
    </row>
    <row r="136" spans="3:11" ht="15.75" thickBot="1" x14ac:dyDescent="0.3"/>
    <row r="137" spans="3:11" ht="15.75" thickBot="1" x14ac:dyDescent="0.3">
      <c r="C137" s="157" t="s">
        <v>53</v>
      </c>
      <c r="D137" s="369">
        <f>SUM(F144:F146)</f>
        <v>4400</v>
      </c>
      <c r="F137" s="70"/>
      <c r="G137" s="79"/>
      <c r="H137" s="70"/>
      <c r="I137" s="70"/>
    </row>
    <row r="138" spans="3:11" x14ac:dyDescent="0.25">
      <c r="C138" s="70"/>
      <c r="D138" s="31"/>
      <c r="E138" s="93"/>
      <c r="F138" s="93"/>
      <c r="G138" s="93"/>
      <c r="H138" s="76"/>
      <c r="I138" s="76"/>
      <c r="J138" s="76"/>
      <c r="K138" s="112"/>
    </row>
    <row r="139" spans="3:11" x14ac:dyDescent="0.25">
      <c r="C139" s="70"/>
      <c r="D139" s="31"/>
      <c r="E139" s="93"/>
      <c r="F139" s="93"/>
      <c r="G139" s="93"/>
      <c r="H139" s="76"/>
      <c r="I139" s="76"/>
      <c r="J139" s="76"/>
      <c r="K139" s="112"/>
    </row>
    <row r="140" spans="3:11" ht="15.75" x14ac:dyDescent="0.25">
      <c r="C140" s="202" t="s">
        <v>391</v>
      </c>
      <c r="D140" s="365" t="s">
        <v>1817</v>
      </c>
      <c r="E140" s="93"/>
      <c r="F140" s="93"/>
      <c r="G140" s="93"/>
      <c r="H140" s="76"/>
      <c r="I140" s="76"/>
      <c r="J140" s="76"/>
      <c r="K140" s="112"/>
    </row>
    <row r="141" spans="3:11" ht="18.75" x14ac:dyDescent="0.25">
      <c r="C141" s="210" t="str">
        <f>IFERROR(VLOOKUP(D140,'1. Desarrollo e Innov. Curricu.'!$F:$G,2,FALSE),IFERROR(VLOOKUP(D140,'2. Investigación Científica'!$F:$G,2,FALSE),IFERROR(VLOOKUP(D140,'3. Vinculación Univ. Sociedad'!$F:$G,2,FALSE),IFERROR(VLOOKUP(D140,'4. Docencia y Profesorado Univ.'!$F:$G,2,FALSE),IFERROR(VLOOKUP(D140,'5. Estudiantes y Graduados'!$F:$G,2,FALSE),IFERROR(VLOOKUP(D140,'11. Gestion Administrativa'!$F:$G,2,FALSE),IFERROR(VLOOKUP(D140,'13. Gestión Académica'!$F:$G,2,FALSE),IFERROR(VLOOKUP(D140,'9. Asegura. de la Calid. y M'!$F:$G,2,FALSE),IFERROR(VLOOKUP(D140,'6. Gestión del Conocimiento'!$F:$G,2,FALSE),IFERROR(VLOOKUP(D140,'15. Gobernabilidad y Proceso...'!$F:$G,2,FALSE),IFERROR(VLOOKUP(D140,'12. Gestión del Talento Humano'!$F:$G,2,FALSE),IFERROR(VLOOKUP(D140,'14. Internacional... de la E.S.'!$F:$G,2,FALSE),IFERROR(VLOOKUP(D140,'10. Posgrado'!$F:$G,2,FALSE),IFERROR(VLOOKUP(D140,'17. Gestión TIC'!$F:$G,2,FALSE),IFERROR(VLOOKUP(D140,'16. Desa. del Sistema Educ.Sup.'!$F:$G,2,FALSE),IFERROR(VLOOKUP(D140,'8. Cultura de Inno. Insti...'!$F:$G,2,FALSE),VLOOKUP(D140,'7. Lo Esencial de la Reforma U.'!$F:$G,2,0)))))))))))))))))</f>
        <v xml:space="preserve"> Presentar las Investigaciones a la sociedad civil, academia e investigadores y medios de comunicación.</v>
      </c>
      <c r="D141" s="31"/>
      <c r="E141" s="93"/>
      <c r="F141" s="93"/>
      <c r="G141" s="93"/>
      <c r="H141" s="76"/>
      <c r="I141" s="76"/>
      <c r="J141" s="76"/>
      <c r="K141" s="112"/>
    </row>
    <row r="142" spans="3:11" ht="15.75" thickBot="1" x14ac:dyDescent="0.3">
      <c r="F142" s="93"/>
      <c r="G142" s="76"/>
      <c r="H142" s="76"/>
      <c r="I142" s="76"/>
    </row>
    <row r="143" spans="3:11" ht="30.75" thickBot="1" x14ac:dyDescent="0.3">
      <c r="C143" s="129" t="s">
        <v>44</v>
      </c>
      <c r="D143" s="129" t="s">
        <v>55</v>
      </c>
      <c r="E143" s="136" t="s">
        <v>57</v>
      </c>
      <c r="F143" s="135" t="s">
        <v>27</v>
      </c>
      <c r="G143" s="133" t="s">
        <v>130</v>
      </c>
      <c r="H143" s="136" t="s">
        <v>46</v>
      </c>
      <c r="I143" s="133" t="s">
        <v>131</v>
      </c>
      <c r="J143" s="133" t="s">
        <v>409</v>
      </c>
      <c r="K143" s="133" t="s">
        <v>410</v>
      </c>
    </row>
    <row r="144" spans="3:11" x14ac:dyDescent="0.25">
      <c r="C144" s="220" t="s">
        <v>438</v>
      </c>
      <c r="D144" s="221"/>
      <c r="E144" s="219">
        <f>HLOOKUP(C144,$AH$2:$BU$3,2,0)</f>
        <v>620</v>
      </c>
      <c r="F144" s="97">
        <f t="shared" ref="F144:F146" si="19">D144*E144</f>
        <v>0</v>
      </c>
      <c r="G144" s="161"/>
      <c r="H144" s="142"/>
      <c r="I144" s="130" t="e">
        <f>VLOOKUP(H144,Presupuesto!$B$11:$C$565,2,0)</f>
        <v>#N/A</v>
      </c>
      <c r="J144" s="218" t="s">
        <v>1478</v>
      </c>
      <c r="K144" s="98" t="s">
        <v>393</v>
      </c>
    </row>
    <row r="145" spans="3:11" x14ac:dyDescent="0.25">
      <c r="C145" s="141" t="s">
        <v>1822</v>
      </c>
      <c r="D145" s="158">
        <v>50</v>
      </c>
      <c r="E145" s="123">
        <v>88</v>
      </c>
      <c r="F145" s="97">
        <f t="shared" si="19"/>
        <v>4400</v>
      </c>
      <c r="G145" s="161" t="s">
        <v>1698</v>
      </c>
      <c r="H145" s="142" t="s">
        <v>310</v>
      </c>
      <c r="I145" s="130" t="str">
        <f>VLOOKUP(H145,Presupuesto!$B$11:$C$565,2,0)</f>
        <v>ALIMENTOS Y BEBIDAS PARA PERSONAS (31100-00)</v>
      </c>
      <c r="J145" s="98" t="str">
        <f>$J$144</f>
        <v>Desarrollo del Sistema de Educación Superior</v>
      </c>
      <c r="K145" s="98" t="s">
        <v>411</v>
      </c>
    </row>
    <row r="146" spans="3:11" x14ac:dyDescent="0.25">
      <c r="C146" s="141"/>
      <c r="D146" s="158"/>
      <c r="E146" s="123"/>
      <c r="F146" s="97">
        <f t="shared" si="19"/>
        <v>0</v>
      </c>
      <c r="G146" s="161"/>
      <c r="H146" s="142"/>
      <c r="I146" s="130" t="e">
        <f>VLOOKUP(H146,Presupuesto!$B$11:$C$565,2,0)</f>
        <v>#N/A</v>
      </c>
      <c r="J146" s="98" t="str">
        <f t="shared" ref="J146" si="20">$J$144</f>
        <v>Desarrollo del Sistema de Educación Superior</v>
      </c>
      <c r="K146" s="98" t="s">
        <v>411</v>
      </c>
    </row>
    <row r="148" spans="3:11" ht="15.75" thickBot="1" x14ac:dyDescent="0.3">
      <c r="F148" s="90"/>
      <c r="G148" s="89"/>
      <c r="H148" s="90"/>
      <c r="I148" s="90"/>
    </row>
    <row r="149" spans="3:11" ht="15.75" thickBot="1" x14ac:dyDescent="0.3">
      <c r="C149" s="157" t="s">
        <v>53</v>
      </c>
      <c r="D149" s="369">
        <f>SUM(F156:F159)</f>
        <v>11080</v>
      </c>
      <c r="F149" s="70"/>
      <c r="G149" s="79"/>
      <c r="H149" s="70"/>
      <c r="I149" s="70"/>
    </row>
    <row r="150" spans="3:11" x14ac:dyDescent="0.25">
      <c r="C150" s="70"/>
      <c r="D150" s="31"/>
      <c r="E150" s="93"/>
      <c r="F150" s="93"/>
      <c r="G150" s="93"/>
      <c r="H150" s="76"/>
      <c r="I150" s="76"/>
      <c r="J150" s="76"/>
      <c r="K150" s="112"/>
    </row>
    <row r="151" spans="3:11" x14ac:dyDescent="0.25">
      <c r="C151" s="70"/>
      <c r="D151" s="31"/>
      <c r="E151" s="93"/>
      <c r="F151" s="93"/>
      <c r="G151" s="93"/>
      <c r="H151" s="76"/>
      <c r="I151" s="76"/>
      <c r="J151" s="76"/>
      <c r="K151" s="112"/>
    </row>
    <row r="152" spans="3:11" ht="15.75" x14ac:dyDescent="0.25">
      <c r="C152" s="202" t="s">
        <v>391</v>
      </c>
      <c r="D152" s="365" t="s">
        <v>1818</v>
      </c>
      <c r="E152" s="93"/>
      <c r="F152" s="93"/>
      <c r="G152" s="93"/>
      <c r="H152" s="76"/>
      <c r="I152" s="76"/>
      <c r="J152" s="76"/>
      <c r="K152" s="112"/>
    </row>
    <row r="153" spans="3:11" ht="18.75" x14ac:dyDescent="0.25">
      <c r="C153" s="210" t="str">
        <f>IFERROR(VLOOKUP(D152,'1. Desarrollo e Innov. Curricu.'!$F:$G,2,FALSE),IFERROR(VLOOKUP(D152,'2. Investigación Científica'!$F:$G,2,FALSE),IFERROR(VLOOKUP(D152,'3. Vinculación Univ. Sociedad'!$F:$G,2,FALSE),IFERROR(VLOOKUP(D152,'4. Docencia y Profesorado Univ.'!$F:$G,2,FALSE),IFERROR(VLOOKUP(D152,'5. Estudiantes y Graduados'!$F:$G,2,FALSE),IFERROR(VLOOKUP(D152,'11. Gestion Administrativa'!$F:$G,2,FALSE),IFERROR(VLOOKUP(D152,'13. Gestión Académica'!$F:$G,2,FALSE),IFERROR(VLOOKUP(D152,'9. Asegura. de la Calid. y M'!$F:$G,2,FALSE),IFERROR(VLOOKUP(D152,'6. Gestión del Conocimiento'!$F:$G,2,FALSE),IFERROR(VLOOKUP(D152,'15. Gobernabilidad y Proceso...'!$F:$G,2,FALSE),IFERROR(VLOOKUP(D152,'12. Gestión del Talento Humano'!$F:$G,2,FALSE),IFERROR(VLOOKUP(D152,'14. Internacional... de la E.S.'!$F:$G,2,FALSE),IFERROR(VLOOKUP(D152,'10. Posgrado'!$F:$G,2,FALSE),IFERROR(VLOOKUP(D152,'17. Gestión TIC'!$F:$G,2,FALSE),IFERROR(VLOOKUP(D152,'16. Desa. del Sistema Educ.Sup.'!$F:$G,2,FALSE),IFERROR(VLOOKUP(D152,'8. Cultura de Inno. Insti...'!$F:$G,2,FALSE),VLOOKUP(D152,'7. Lo Esencial de la Reforma U.'!$F:$G,2,0)))))))))))))))))</f>
        <v xml:space="preserve"> Presentar las primera  encuesta  a la sociedad civil, academia e investigadores y medios de comunicación.</v>
      </c>
      <c r="D153" s="31"/>
      <c r="E153" s="93"/>
      <c r="F153" s="93"/>
      <c r="G153" s="93"/>
      <c r="H153" s="76"/>
      <c r="I153" s="76"/>
      <c r="J153" s="76"/>
      <c r="K153" s="112"/>
    </row>
    <row r="154" spans="3:11" ht="15.75" thickBot="1" x14ac:dyDescent="0.3">
      <c r="F154" s="93"/>
      <c r="G154" s="76"/>
      <c r="H154" s="76"/>
      <c r="I154" s="76"/>
    </row>
    <row r="155" spans="3:11" ht="30.75" thickBot="1" x14ac:dyDescent="0.3">
      <c r="C155" s="129" t="s">
        <v>44</v>
      </c>
      <c r="D155" s="129" t="s">
        <v>55</v>
      </c>
      <c r="E155" s="136" t="s">
        <v>57</v>
      </c>
      <c r="F155" s="135" t="s">
        <v>27</v>
      </c>
      <c r="G155" s="133" t="s">
        <v>130</v>
      </c>
      <c r="H155" s="136" t="s">
        <v>46</v>
      </c>
      <c r="I155" s="133" t="s">
        <v>131</v>
      </c>
      <c r="J155" s="133" t="s">
        <v>409</v>
      </c>
      <c r="K155" s="133" t="s">
        <v>410</v>
      </c>
    </row>
    <row r="156" spans="3:11" x14ac:dyDescent="0.25">
      <c r="C156" s="220" t="s">
        <v>438</v>
      </c>
      <c r="D156" s="221"/>
      <c r="E156" s="219">
        <f>HLOOKUP(C156,$AH$2:$BU$3,2,0)</f>
        <v>620</v>
      </c>
      <c r="F156" s="97">
        <f t="shared" ref="F156:F159" si="21">D156*E156</f>
        <v>0</v>
      </c>
      <c r="G156" s="161"/>
      <c r="H156" s="142"/>
      <c r="I156" s="130" t="e">
        <f>VLOOKUP(H156,Presupuesto!$B$11:$C$565,2,0)</f>
        <v>#N/A</v>
      </c>
      <c r="J156" s="218" t="s">
        <v>1478</v>
      </c>
      <c r="K156" s="98" t="s">
        <v>393</v>
      </c>
    </row>
    <row r="157" spans="3:11" x14ac:dyDescent="0.25">
      <c r="C157" s="141" t="s">
        <v>1822</v>
      </c>
      <c r="D157" s="158">
        <v>100</v>
      </c>
      <c r="E157" s="123">
        <v>110.8</v>
      </c>
      <c r="F157" s="97">
        <f t="shared" si="21"/>
        <v>11080</v>
      </c>
      <c r="G157" s="161" t="s">
        <v>1698</v>
      </c>
      <c r="H157" s="142" t="s">
        <v>310</v>
      </c>
      <c r="I157" s="130" t="str">
        <f>VLOOKUP(H157,Presupuesto!$B$11:$C$565,2,0)</f>
        <v>ALIMENTOS Y BEBIDAS PARA PERSONAS (31100-00)</v>
      </c>
      <c r="J157" s="98" t="str">
        <f>$J$156</f>
        <v>Desarrollo del Sistema de Educación Superior</v>
      </c>
      <c r="K157" s="98" t="s">
        <v>411</v>
      </c>
    </row>
    <row r="158" spans="3:11" x14ac:dyDescent="0.25">
      <c r="C158" s="141"/>
      <c r="D158" s="158"/>
      <c r="E158" s="123"/>
      <c r="F158" s="97">
        <f t="shared" si="21"/>
        <v>0</v>
      </c>
      <c r="G158" s="161"/>
      <c r="H158" s="142"/>
      <c r="I158" s="130" t="e">
        <f>VLOOKUP(H158,Presupuesto!$B$11:$C$565,2,0)</f>
        <v>#N/A</v>
      </c>
      <c r="J158" s="98" t="str">
        <f t="shared" ref="J158:J159" si="22">$J$156</f>
        <v>Desarrollo del Sistema de Educación Superior</v>
      </c>
      <c r="K158" s="98" t="s">
        <v>411</v>
      </c>
    </row>
    <row r="159" spans="3:11" x14ac:dyDescent="0.25">
      <c r="C159" s="141"/>
      <c r="D159" s="158"/>
      <c r="E159" s="123"/>
      <c r="F159" s="97">
        <f t="shared" si="21"/>
        <v>0</v>
      </c>
      <c r="G159" s="161"/>
      <c r="H159" s="142"/>
      <c r="I159" s="130" t="e">
        <f>VLOOKUP(H159,Presupuesto!$B$11:$C$565,2,0)</f>
        <v>#N/A</v>
      </c>
      <c r="J159" s="98" t="str">
        <f t="shared" si="22"/>
        <v>Desarrollo del Sistema de Educación Superior</v>
      </c>
      <c r="K159" s="98" t="s">
        <v>411</v>
      </c>
    </row>
    <row r="161" spans="3:11" ht="15.75" thickBot="1" x14ac:dyDescent="0.3"/>
    <row r="162" spans="3:11" ht="15.75" thickBot="1" x14ac:dyDescent="0.3">
      <c r="C162" s="157" t="s">
        <v>53</v>
      </c>
      <c r="D162" s="369">
        <f>SUM(F169:F171)</f>
        <v>10000</v>
      </c>
      <c r="F162" s="70"/>
      <c r="G162" s="79"/>
      <c r="H162" s="70"/>
      <c r="I162" s="70"/>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5" t="s">
        <v>1819</v>
      </c>
      <c r="E165" s="93"/>
      <c r="F165" s="93"/>
      <c r="G165" s="93"/>
      <c r="H165" s="76"/>
      <c r="I165" s="76"/>
      <c r="J165" s="76"/>
      <c r="K165" s="112"/>
    </row>
    <row r="166" spans="3:11" ht="18.75" x14ac:dyDescent="0.2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Presentaer los resultados de criminalidad y violencia del Observatorio nacional y locales</v>
      </c>
      <c r="D166" s="31"/>
      <c r="E166" s="93"/>
      <c r="F166" s="93"/>
      <c r="G166" s="93"/>
      <c r="H166" s="76"/>
      <c r="I166" s="76"/>
      <c r="J166" s="76"/>
      <c r="K166" s="112"/>
    </row>
    <row r="167" spans="3:11" ht="15.75" thickBot="1" x14ac:dyDescent="0.3">
      <c r="F167" s="93"/>
      <c r="G167" s="76"/>
      <c r="H167" s="76"/>
      <c r="I167" s="76"/>
    </row>
    <row r="168" spans="3:11" ht="30.75" thickBot="1" x14ac:dyDescent="0.3">
      <c r="C168" s="129" t="s">
        <v>44</v>
      </c>
      <c r="D168" s="129" t="s">
        <v>55</v>
      </c>
      <c r="E168" s="136" t="s">
        <v>57</v>
      </c>
      <c r="F168" s="135" t="s">
        <v>27</v>
      </c>
      <c r="G168" s="133" t="s">
        <v>130</v>
      </c>
      <c r="H168" s="136" t="s">
        <v>46</v>
      </c>
      <c r="I168" s="133" t="s">
        <v>131</v>
      </c>
      <c r="J168" s="133" t="s">
        <v>409</v>
      </c>
      <c r="K168" s="133" t="s">
        <v>410</v>
      </c>
    </row>
    <row r="169" spans="3:11" x14ac:dyDescent="0.25">
      <c r="C169" s="220" t="s">
        <v>438</v>
      </c>
      <c r="D169" s="221"/>
      <c r="E169" s="219">
        <f>HLOOKUP(C169,$AH$2:$BU$3,2,0)</f>
        <v>620</v>
      </c>
      <c r="F169" s="97">
        <f t="shared" ref="F169:F171" si="23">D169*E169</f>
        <v>0</v>
      </c>
      <c r="G169" s="161"/>
      <c r="H169" s="142"/>
      <c r="I169" s="130" t="e">
        <f>VLOOKUP(H169,Presupuesto!$B$11:$C$565,2,0)</f>
        <v>#N/A</v>
      </c>
      <c r="J169" s="218" t="s">
        <v>1478</v>
      </c>
      <c r="K169" s="98" t="s">
        <v>393</v>
      </c>
    </row>
    <row r="170" spans="3:11" x14ac:dyDescent="0.25">
      <c r="C170" s="141" t="s">
        <v>1822</v>
      </c>
      <c r="D170" s="158">
        <v>100</v>
      </c>
      <c r="E170" s="123">
        <v>100</v>
      </c>
      <c r="F170" s="97">
        <f t="shared" si="23"/>
        <v>10000</v>
      </c>
      <c r="G170" s="161" t="s">
        <v>128</v>
      </c>
      <c r="H170" s="142" t="s">
        <v>791</v>
      </c>
      <c r="I170" s="130" t="str">
        <f>VLOOKUP(H170,Presupuesto!$B$11:$C$565,2,0)</f>
        <v>ALIMENTOS B EBIDAS PARA PERSONAS</v>
      </c>
      <c r="J170" s="98" t="str">
        <f>$J$169</f>
        <v>Desarrollo del Sistema de Educación Superior</v>
      </c>
      <c r="K170" s="98" t="s">
        <v>411</v>
      </c>
    </row>
    <row r="171" spans="3:11" x14ac:dyDescent="0.25">
      <c r="C171" s="141"/>
      <c r="D171" s="158"/>
      <c r="E171" s="123"/>
      <c r="F171" s="97">
        <f t="shared" si="23"/>
        <v>0</v>
      </c>
      <c r="G171" s="161"/>
      <c r="H171" s="142"/>
      <c r="I171" s="130" t="e">
        <f>VLOOKUP(H171,Presupuesto!$B$11:$C$565,2,0)</f>
        <v>#N/A</v>
      </c>
      <c r="J171" s="98" t="str">
        <f t="shared" ref="J171" si="24">$J$169</f>
        <v>Desarrollo del Sistema de Educación Superior</v>
      </c>
      <c r="K171" s="98" t="s">
        <v>411</v>
      </c>
    </row>
    <row r="173" spans="3:11" ht="15.75" thickBot="1" x14ac:dyDescent="0.3">
      <c r="F173" s="90"/>
      <c r="G173" s="89"/>
      <c r="H173" s="90"/>
      <c r="I173" s="90"/>
    </row>
    <row r="174" spans="3:11" ht="15.75" thickBot="1" x14ac:dyDescent="0.3">
      <c r="C174" s="157" t="s">
        <v>53</v>
      </c>
      <c r="D174" s="369">
        <f>SUM(F181:F184)</f>
        <v>26400</v>
      </c>
      <c r="F174" s="70"/>
      <c r="G174" s="79"/>
      <c r="H174" s="70"/>
      <c r="I174" s="70"/>
    </row>
    <row r="175" spans="3:11" x14ac:dyDescent="0.25">
      <c r="C175" s="70"/>
      <c r="D175" s="31"/>
      <c r="E175" s="93"/>
      <c r="F175" s="93"/>
      <c r="G175" s="93"/>
      <c r="H175" s="76"/>
      <c r="I175" s="76"/>
      <c r="J175" s="76"/>
      <c r="K175" s="112"/>
    </row>
    <row r="176" spans="3:11" x14ac:dyDescent="0.25">
      <c r="C176" s="70"/>
      <c r="D176" s="31"/>
      <c r="E176" s="93"/>
      <c r="F176" s="93"/>
      <c r="G176" s="93"/>
      <c r="H176" s="76"/>
      <c r="I176" s="76"/>
      <c r="J176" s="76"/>
      <c r="K176" s="112"/>
    </row>
    <row r="177" spans="3:11" ht="15.75" x14ac:dyDescent="0.25">
      <c r="C177" s="202" t="s">
        <v>391</v>
      </c>
      <c r="D177" s="365" t="s">
        <v>1820</v>
      </c>
      <c r="E177" s="93"/>
      <c r="F177" s="93"/>
      <c r="G177" s="93"/>
      <c r="H177" s="76"/>
      <c r="I177" s="76"/>
      <c r="J177" s="76"/>
      <c r="K177" s="112"/>
    </row>
    <row r="178" spans="3:11" ht="18.75" x14ac:dyDescent="0.25">
      <c r="C178" s="210" t="str">
        <f>IFERROR(VLOOKUP(D177,'1. Desarrollo e Innov. Curricu.'!$F:$G,2,FALSE),IFERROR(VLOOKUP(D177,'2. Investigación Científica'!$F:$G,2,FALSE),IFERROR(VLOOKUP(D177,'3. Vinculación Univ. Sociedad'!$F:$G,2,FALSE),IFERROR(VLOOKUP(D177,'4. Docencia y Profesorado Univ.'!$F:$G,2,FALSE),IFERROR(VLOOKUP(D177,'5. Estudiantes y Graduados'!$F:$G,2,FALSE),IFERROR(VLOOKUP(D177,'11. Gestion Administrativa'!$F:$G,2,FALSE),IFERROR(VLOOKUP(D177,'13. Gestión Académica'!$F:$G,2,FALSE),IFERROR(VLOOKUP(D177,'9. Asegura. de la Calid. y M'!$F:$G,2,FALSE),IFERROR(VLOOKUP(D177,'6. Gestión del Conocimiento'!$F:$G,2,FALSE),IFERROR(VLOOKUP(D177,'15. Gobernabilidad y Proceso...'!$F:$G,2,FALSE),IFERROR(VLOOKUP(D177,'12. Gestión del Talento Humano'!$F:$G,2,FALSE),IFERROR(VLOOKUP(D177,'14. Internacional... de la E.S.'!$F:$G,2,FALSE),IFERROR(VLOOKUP(D177,'10. Posgrado'!$F:$G,2,FALSE),IFERROR(VLOOKUP(D177,'17. Gestión TIC'!$F:$G,2,FALSE),IFERROR(VLOOKUP(D177,'16. Desa. del Sistema Educ.Sup.'!$F:$G,2,FALSE),IFERROR(VLOOKUP(D177,'8. Cultura de Inno. Insti...'!$F:$G,2,FALSE),VLOOKUP(D177,'7. Lo Esencial de la Reforma U.'!$F:$G,2,0)))))))))))))))))</f>
        <v xml:space="preserve"> Presentar las tercera  encuesta  a la sociedad civil, academia e investigadores y medios de comunicación.</v>
      </c>
      <c r="D178" s="31"/>
      <c r="E178" s="93"/>
      <c r="F178" s="93"/>
      <c r="G178" s="93"/>
      <c r="H178" s="76"/>
      <c r="I178" s="76"/>
      <c r="J178" s="76"/>
      <c r="K178" s="112"/>
    </row>
    <row r="179" spans="3:11" ht="15.75" thickBot="1" x14ac:dyDescent="0.3">
      <c r="F179" s="93"/>
      <c r="G179" s="76"/>
      <c r="H179" s="76"/>
      <c r="I179" s="76"/>
    </row>
    <row r="180" spans="3:11" ht="30.75" thickBot="1" x14ac:dyDescent="0.3">
      <c r="C180" s="129" t="s">
        <v>44</v>
      </c>
      <c r="D180" s="129" t="s">
        <v>55</v>
      </c>
      <c r="E180" s="136" t="s">
        <v>57</v>
      </c>
      <c r="F180" s="135" t="s">
        <v>27</v>
      </c>
      <c r="G180" s="133" t="s">
        <v>130</v>
      </c>
      <c r="H180" s="136" t="s">
        <v>46</v>
      </c>
      <c r="I180" s="133" t="s">
        <v>131</v>
      </c>
      <c r="J180" s="133" t="s">
        <v>409</v>
      </c>
      <c r="K180" s="133" t="s">
        <v>410</v>
      </c>
    </row>
    <row r="181" spans="3:11" x14ac:dyDescent="0.25">
      <c r="C181" s="220" t="s">
        <v>438</v>
      </c>
      <c r="D181" s="221"/>
      <c r="E181" s="219">
        <f>HLOOKUP(C181,$AH$2:$BU$3,2,0)</f>
        <v>620</v>
      </c>
      <c r="F181" s="97">
        <f t="shared" ref="F181:F184" si="25">D181*E181</f>
        <v>0</v>
      </c>
      <c r="G181" s="161"/>
      <c r="H181" s="142"/>
      <c r="I181" s="130" t="e">
        <f>VLOOKUP(H181,Presupuesto!$B$11:$C$565,2,0)</f>
        <v>#N/A</v>
      </c>
      <c r="J181" s="218" t="s">
        <v>1478</v>
      </c>
      <c r="K181" s="98" t="s">
        <v>393</v>
      </c>
    </row>
    <row r="182" spans="3:11" x14ac:dyDescent="0.25">
      <c r="C182" s="141" t="s">
        <v>1822</v>
      </c>
      <c r="D182" s="158">
        <v>100</v>
      </c>
      <c r="E182" s="123">
        <v>264</v>
      </c>
      <c r="F182" s="97">
        <f t="shared" si="25"/>
        <v>26400</v>
      </c>
      <c r="G182" s="161" t="s">
        <v>1698</v>
      </c>
      <c r="H182" s="142" t="s">
        <v>791</v>
      </c>
      <c r="I182" s="130" t="str">
        <f>VLOOKUP(H182,Presupuesto!$B$11:$C$565,2,0)</f>
        <v>ALIMENTOS B EBIDAS PARA PERSONAS</v>
      </c>
      <c r="J182" s="98" t="str">
        <f>$J$181</f>
        <v>Desarrollo del Sistema de Educación Superior</v>
      </c>
      <c r="K182" s="98" t="s">
        <v>411</v>
      </c>
    </row>
    <row r="183" spans="3:11" x14ac:dyDescent="0.25">
      <c r="C183" s="141"/>
      <c r="D183" s="158"/>
      <c r="E183" s="123"/>
      <c r="F183" s="97">
        <f t="shared" si="25"/>
        <v>0</v>
      </c>
      <c r="G183" s="161"/>
      <c r="H183" s="142"/>
      <c r="I183" s="130" t="e">
        <f>VLOOKUP(H183,Presupuesto!$B$11:$C$565,2,0)</f>
        <v>#N/A</v>
      </c>
      <c r="J183" s="98" t="str">
        <f t="shared" ref="J183:J184" si="26">$J$181</f>
        <v>Desarrollo del Sistema de Educación Superior</v>
      </c>
      <c r="K183" s="98" t="s">
        <v>411</v>
      </c>
    </row>
    <row r="184" spans="3:11" x14ac:dyDescent="0.25">
      <c r="C184" s="141"/>
      <c r="D184" s="158"/>
      <c r="E184" s="123"/>
      <c r="F184" s="97">
        <f t="shared" si="25"/>
        <v>0</v>
      </c>
      <c r="G184" s="161"/>
      <c r="H184" s="142"/>
      <c r="I184" s="130" t="e">
        <f>VLOOKUP(H184,Presupuesto!$B$11:$C$565,2,0)</f>
        <v>#N/A</v>
      </c>
      <c r="J184" s="98" t="str">
        <f t="shared" si="26"/>
        <v>Desarrollo del Sistema de Educación Superior</v>
      </c>
      <c r="K184" s="98" t="s">
        <v>411</v>
      </c>
    </row>
    <row r="186" spans="3:11" ht="15.75" thickBot="1" x14ac:dyDescent="0.3"/>
    <row r="187" spans="3:11" ht="15.75" thickBot="1" x14ac:dyDescent="0.3">
      <c r="C187" s="157" t="s">
        <v>53</v>
      </c>
      <c r="D187" s="369">
        <f>SUM(F194:F198)</f>
        <v>126250</v>
      </c>
      <c r="F187" s="70"/>
      <c r="G187" s="79"/>
      <c r="H187" s="70"/>
      <c r="I187" s="70"/>
    </row>
    <row r="188" spans="3:11" x14ac:dyDescent="0.25">
      <c r="C188" s="70"/>
      <c r="D188" s="31"/>
      <c r="E188" s="93"/>
      <c r="F188" s="93"/>
      <c r="G188" s="93"/>
      <c r="H188" s="76"/>
      <c r="I188" s="76"/>
      <c r="J188" s="76"/>
      <c r="K188" s="112"/>
    </row>
    <row r="189" spans="3:11" x14ac:dyDescent="0.25">
      <c r="C189" s="70"/>
      <c r="D189" s="31"/>
      <c r="E189" s="93"/>
      <c r="F189" s="93"/>
      <c r="G189" s="93"/>
      <c r="H189" s="76"/>
      <c r="I189" s="76"/>
      <c r="J189" s="76"/>
      <c r="K189" s="112"/>
    </row>
    <row r="190" spans="3:11" ht="15.75" x14ac:dyDescent="0.25">
      <c r="C190" s="202" t="s">
        <v>391</v>
      </c>
      <c r="D190" s="365" t="s">
        <v>1780</v>
      </c>
      <c r="E190" s="93"/>
      <c r="F190" s="93"/>
      <c r="G190" s="93"/>
      <c r="H190" s="76"/>
      <c r="I190" s="76"/>
      <c r="J190" s="76"/>
      <c r="K190" s="112"/>
    </row>
    <row r="191" spans="3:11" ht="18.75" x14ac:dyDescent="0.25">
      <c r="C191" s="210" t="str">
        <f>IFERROR(VLOOKUP(D190,'1. Desarrollo e Innov. Curricu.'!$F:$G,2,FALSE),IFERROR(VLOOKUP(D190,'2. Investigación Científica'!$F:$G,2,FALSE),IFERROR(VLOOKUP(D190,'3. Vinculación Univ. Sociedad'!$F:$G,2,FALSE),IFERROR(VLOOKUP(D190,'4. Docencia y Profesorado Univ.'!$F:$G,2,FALSE),IFERROR(VLOOKUP(D190,'5. Estudiantes y Graduados'!$F:$G,2,FALSE),IFERROR(VLOOKUP(D190,'11. Gestion Administrativa'!$F:$G,2,FALSE),IFERROR(VLOOKUP(D190,'13. Gestión Académica'!$F:$G,2,FALSE),IFERROR(VLOOKUP(D190,'9. Asegura. de la Calid. y M'!$F:$G,2,FALSE),IFERROR(VLOOKUP(D190,'6. Gestión del Conocimiento'!$F:$G,2,FALSE),IFERROR(VLOOKUP(D190,'15. Gobernabilidad y Proceso...'!$F:$G,2,FALSE),IFERROR(VLOOKUP(D190,'12. Gestión del Talento Humano'!$F:$G,2,FALSE),IFERROR(VLOOKUP(D190,'14. Internacional... de la E.S.'!$F:$G,2,FALSE),IFERROR(VLOOKUP(D190,'10. Posgrado'!$F:$G,2,FALSE),IFERROR(VLOOKUP(D190,'17. Gestión TIC'!$F:$G,2,FALSE),IFERROR(VLOOKUP(D190,'16. Desa. del Sistema Educ.Sup.'!$F:$G,2,FALSE),IFERROR(VLOOKUP(D190,'8. Cultura de Inno. Insti...'!$F:$G,2,FALSE),VLOOKUP(D190,'7. Lo Esencial de la Reforma U.'!$F:$G,2,0)))))))))))))))))</f>
        <v xml:space="preserve">Apoyo en el funcionamiento y creación de los Observatorios Locales  de la Violencia </v>
      </c>
      <c r="D191" s="31"/>
      <c r="E191" s="93"/>
      <c r="F191" s="93"/>
      <c r="G191" s="93"/>
      <c r="H191" s="76"/>
      <c r="I191" s="76"/>
      <c r="J191" s="76"/>
      <c r="K191" s="112"/>
    </row>
    <row r="192" spans="3:11" ht="15.75" thickBot="1" x14ac:dyDescent="0.3">
      <c r="F192" s="93"/>
      <c r="G192" s="76"/>
      <c r="H192" s="76"/>
      <c r="I192" s="76"/>
    </row>
    <row r="193" spans="3:11" ht="30.75" thickBot="1" x14ac:dyDescent="0.3">
      <c r="C193" s="129" t="s">
        <v>44</v>
      </c>
      <c r="D193" s="129" t="s">
        <v>55</v>
      </c>
      <c r="E193" s="136" t="s">
        <v>57</v>
      </c>
      <c r="F193" s="135" t="s">
        <v>27</v>
      </c>
      <c r="G193" s="133" t="s">
        <v>130</v>
      </c>
      <c r="H193" s="136" t="s">
        <v>46</v>
      </c>
      <c r="I193" s="133" t="s">
        <v>131</v>
      </c>
      <c r="J193" s="133" t="s">
        <v>409</v>
      </c>
      <c r="K193" s="133" t="s">
        <v>410</v>
      </c>
    </row>
    <row r="194" spans="3:11" x14ac:dyDescent="0.25">
      <c r="C194" s="220" t="s">
        <v>431</v>
      </c>
      <c r="D194" s="221">
        <v>15</v>
      </c>
      <c r="E194" s="219">
        <f>HLOOKUP(C194,$AH$2:$BU$3,2,0)</f>
        <v>1750</v>
      </c>
      <c r="F194" s="97">
        <f t="shared" ref="F194:F198" si="27">D194*E194</f>
        <v>26250</v>
      </c>
      <c r="G194" s="161" t="s">
        <v>128</v>
      </c>
      <c r="H194" s="142" t="s">
        <v>748</v>
      </c>
      <c r="I194" s="130" t="str">
        <f>VLOOKUP(H194,Presupuesto!$B$11:$C$565,2,0)</f>
        <v>PASAJES NACIONALES</v>
      </c>
      <c r="J194" s="218" t="s">
        <v>1478</v>
      </c>
      <c r="K194" s="98" t="s">
        <v>393</v>
      </c>
    </row>
    <row r="195" spans="3:11" x14ac:dyDescent="0.25">
      <c r="C195" s="141" t="s">
        <v>1815</v>
      </c>
      <c r="D195" s="158">
        <v>1000</v>
      </c>
      <c r="E195" s="123">
        <v>100</v>
      </c>
      <c r="F195" s="97">
        <f t="shared" si="27"/>
        <v>100000</v>
      </c>
      <c r="G195" s="161" t="s">
        <v>1698</v>
      </c>
      <c r="H195" s="142"/>
      <c r="I195" s="130" t="e">
        <f>VLOOKUP(H195,Presupuesto!$B$11:$C$565,2,0)</f>
        <v>#N/A</v>
      </c>
      <c r="J195" s="98" t="str">
        <f>$J$194</f>
        <v>Desarrollo del Sistema de Educación Superior</v>
      </c>
      <c r="K195" s="98" t="s">
        <v>411</v>
      </c>
    </row>
    <row r="196" spans="3:11" x14ac:dyDescent="0.25">
      <c r="C196" s="141"/>
      <c r="D196" s="158"/>
      <c r="E196" s="123"/>
      <c r="F196" s="97">
        <f t="shared" si="27"/>
        <v>0</v>
      </c>
      <c r="G196" s="161"/>
      <c r="H196" s="142"/>
      <c r="I196" s="130" t="e">
        <f>VLOOKUP(H196,Presupuesto!$B$11:$C$565,2,0)</f>
        <v>#N/A</v>
      </c>
      <c r="J196" s="98" t="str">
        <f t="shared" ref="J196:J198" si="28">$J$194</f>
        <v>Desarrollo del Sistema de Educación Superior</v>
      </c>
      <c r="K196" s="98" t="s">
        <v>411</v>
      </c>
    </row>
    <row r="197" spans="3:11" x14ac:dyDescent="0.25">
      <c r="C197" s="141"/>
      <c r="D197" s="158"/>
      <c r="E197" s="123"/>
      <c r="F197" s="97">
        <f t="shared" si="27"/>
        <v>0</v>
      </c>
      <c r="G197" s="161"/>
      <c r="H197" s="142"/>
      <c r="I197" s="130" t="e">
        <f>VLOOKUP(H197,Presupuesto!$B$11:$C$565,2,0)</f>
        <v>#N/A</v>
      </c>
      <c r="J197" s="98" t="str">
        <f t="shared" si="28"/>
        <v>Desarrollo del Sistema de Educación Superior</v>
      </c>
      <c r="K197" s="98" t="s">
        <v>411</v>
      </c>
    </row>
    <row r="198" spans="3:11" x14ac:dyDescent="0.25">
      <c r="C198" s="141"/>
      <c r="D198" s="158"/>
      <c r="E198" s="123"/>
      <c r="F198" s="97">
        <f t="shared" si="27"/>
        <v>0</v>
      </c>
      <c r="G198" s="161"/>
      <c r="H198" s="142"/>
      <c r="I198" s="130" t="e">
        <f>VLOOKUP(H198,Presupuesto!$B$11:$C$565,2,0)</f>
        <v>#N/A</v>
      </c>
      <c r="J198" s="98" t="str">
        <f t="shared" si="28"/>
        <v>Desarrollo del Sistema de Educación Superior</v>
      </c>
      <c r="K198" s="98" t="s">
        <v>411</v>
      </c>
    </row>
    <row r="200" spans="3:11" ht="15.75" thickBot="1" x14ac:dyDescent="0.3">
      <c r="F200" s="90"/>
      <c r="G200" s="89"/>
      <c r="H200" s="90"/>
      <c r="I200" s="90"/>
    </row>
    <row r="201" spans="3:11" ht="15.75" thickBot="1" x14ac:dyDescent="0.3">
      <c r="C201" s="157" t="s">
        <v>53</v>
      </c>
      <c r="D201" s="369">
        <f>SUM(F208:F210)</f>
        <v>100000</v>
      </c>
      <c r="F201" s="70"/>
      <c r="G201" s="79"/>
      <c r="H201" s="70"/>
      <c r="I201" s="70"/>
    </row>
    <row r="202" spans="3:11" x14ac:dyDescent="0.25">
      <c r="C202" s="70"/>
      <c r="D202" s="31"/>
      <c r="E202" s="93"/>
      <c r="F202" s="93"/>
      <c r="G202" s="93"/>
      <c r="H202" s="76"/>
      <c r="I202" s="76"/>
      <c r="J202" s="76"/>
      <c r="K202" s="112"/>
    </row>
    <row r="203" spans="3:11" x14ac:dyDescent="0.25">
      <c r="C203" s="70"/>
      <c r="D203" s="31"/>
      <c r="E203" s="93"/>
      <c r="F203" s="93"/>
      <c r="G203" s="93"/>
      <c r="H203" s="76"/>
      <c r="I203" s="76"/>
      <c r="J203" s="76"/>
      <c r="K203" s="112"/>
    </row>
    <row r="204" spans="3:11" ht="15.75" x14ac:dyDescent="0.25">
      <c r="C204" s="202" t="s">
        <v>391</v>
      </c>
      <c r="D204" s="365" t="s">
        <v>1787</v>
      </c>
      <c r="E204" s="93"/>
      <c r="F204" s="93"/>
      <c r="G204" s="93"/>
      <c r="H204" s="76"/>
      <c r="I204" s="76"/>
      <c r="J204" s="76"/>
      <c r="K204" s="112"/>
    </row>
    <row r="205" spans="3:11" ht="18.75" x14ac:dyDescent="0.25">
      <c r="C205" s="210" t="str">
        <f>IFERROR(VLOOKUP(D204,'1. Desarrollo e Innov. Curricu.'!$F:$G,2,FALSE),IFERROR(VLOOKUP(D204,'2. Investigación Científica'!$F:$G,2,FALSE),IFERROR(VLOOKUP(D204,'3. Vinculación Univ. Sociedad'!$F:$G,2,FALSE),IFERROR(VLOOKUP(D204,'4. Docencia y Profesorado Univ.'!$F:$G,2,FALSE),IFERROR(VLOOKUP(D204,'5. Estudiantes y Graduados'!$F:$G,2,FALSE),IFERROR(VLOOKUP(D204,'11. Gestion Administrativa'!$F:$G,2,FALSE),IFERROR(VLOOKUP(D204,'13. Gestión Académica'!$F:$G,2,FALSE),IFERROR(VLOOKUP(D204,'9. Asegura. de la Calid. y M'!$F:$G,2,FALSE),IFERROR(VLOOKUP(D204,'6. Gestión del Conocimiento'!$F:$G,2,FALSE),IFERROR(VLOOKUP(D204,'15. Gobernabilidad y Proceso...'!$F:$G,2,FALSE),IFERROR(VLOOKUP(D204,'12. Gestión del Talento Humano'!$F:$G,2,FALSE),IFERROR(VLOOKUP(D204,'14. Internacional... de la E.S.'!$F:$G,2,FALSE),IFERROR(VLOOKUP(D204,'10. Posgrado'!$F:$G,2,FALSE),IFERROR(VLOOKUP(D204,'17. Gestión TIC'!$F:$G,2,FALSE),IFERROR(VLOOKUP(D204,'16. Desa. del Sistema Educ.Sup.'!$F:$G,2,FALSE),IFERROR(VLOOKUP(D204,'8. Cultura de Inno. Insti...'!$F:$G,2,FALSE),VLOOKUP(D204,'7. Lo Esencial de la Reforma U.'!$F:$G,2,0)))))))))))))))))</f>
        <v>Desarrollar una  Investigación participativa para la paz en municpios libres.</v>
      </c>
      <c r="D205" s="31"/>
      <c r="E205" s="93"/>
      <c r="F205" s="93"/>
      <c r="G205" s="93"/>
      <c r="H205" s="76"/>
      <c r="I205" s="76"/>
      <c r="J205" s="76"/>
      <c r="K205" s="112"/>
    </row>
    <row r="206" spans="3:11" ht="15.75" thickBot="1" x14ac:dyDescent="0.3">
      <c r="F206" s="93"/>
      <c r="G206" s="76"/>
      <c r="H206" s="76"/>
      <c r="I206" s="76"/>
    </row>
    <row r="207" spans="3:11" ht="30.75" thickBot="1" x14ac:dyDescent="0.3">
      <c r="C207" s="129" t="s">
        <v>44</v>
      </c>
      <c r="D207" s="129" t="s">
        <v>55</v>
      </c>
      <c r="E207" s="136" t="s">
        <v>57</v>
      </c>
      <c r="F207" s="135" t="s">
        <v>27</v>
      </c>
      <c r="G207" s="133" t="s">
        <v>130</v>
      </c>
      <c r="H207" s="136" t="s">
        <v>46</v>
      </c>
      <c r="I207" s="133" t="s">
        <v>131</v>
      </c>
      <c r="J207" s="133" t="s">
        <v>409</v>
      </c>
      <c r="K207" s="133" t="s">
        <v>410</v>
      </c>
    </row>
    <row r="208" spans="3:11" x14ac:dyDescent="0.25">
      <c r="C208" s="220" t="s">
        <v>438</v>
      </c>
      <c r="D208" s="221"/>
      <c r="E208" s="219">
        <f>HLOOKUP(C208,$AH$2:$BU$3,2,0)</f>
        <v>620</v>
      </c>
      <c r="F208" s="97">
        <f t="shared" ref="F208:F210" si="29">D208*E208</f>
        <v>0</v>
      </c>
      <c r="G208" s="161"/>
      <c r="H208" s="142"/>
      <c r="I208" s="130" t="e">
        <f>VLOOKUP(H208,Presupuesto!$B$11:$C$565,2,0)</f>
        <v>#N/A</v>
      </c>
      <c r="J208" s="218" t="s">
        <v>1478</v>
      </c>
      <c r="K208" s="98" t="s">
        <v>393</v>
      </c>
    </row>
    <row r="209" spans="3:11" x14ac:dyDescent="0.25">
      <c r="C209" s="141" t="s">
        <v>1815</v>
      </c>
      <c r="D209" s="531">
        <v>1000</v>
      </c>
      <c r="E209" s="123">
        <v>100</v>
      </c>
      <c r="F209" s="97">
        <f t="shared" si="29"/>
        <v>100000</v>
      </c>
      <c r="G209" s="161" t="s">
        <v>128</v>
      </c>
      <c r="H209" s="142" t="s">
        <v>293</v>
      </c>
      <c r="I209" s="130" t="str">
        <f>VLOOKUP(H209,Presupuesto!$B$11:$C$565,2,0)</f>
        <v>IMPRENTA, PUBLIC. Y REPRODUC. (25300-00)</v>
      </c>
      <c r="J209" s="98" t="str">
        <f>$J$208</f>
        <v>Desarrollo del Sistema de Educación Superior</v>
      </c>
      <c r="K209" s="98" t="s">
        <v>411</v>
      </c>
    </row>
    <row r="210" spans="3:11" x14ac:dyDescent="0.25">
      <c r="C210" s="141"/>
      <c r="D210" s="158"/>
      <c r="E210" s="123"/>
      <c r="F210" s="97">
        <f t="shared" si="29"/>
        <v>0</v>
      </c>
      <c r="G210" s="161"/>
      <c r="H210" s="142"/>
      <c r="I210" s="130" t="e">
        <f>VLOOKUP(H210,Presupuesto!$B$11:$C$565,2,0)</f>
        <v>#N/A</v>
      </c>
      <c r="J210" s="98" t="str">
        <f t="shared" ref="J210" si="30">$J$208</f>
        <v>Desarrollo del Sistema de Educación Superior</v>
      </c>
      <c r="K210" s="98" t="s">
        <v>411</v>
      </c>
    </row>
    <row r="212" spans="3:11" ht="15.75" thickBot="1" x14ac:dyDescent="0.3"/>
    <row r="213" spans="3:11" ht="15.75" thickBot="1" x14ac:dyDescent="0.3">
      <c r="C213" s="157" t="s">
        <v>53</v>
      </c>
      <c r="D213" s="369">
        <f>SUM(F220:F254)</f>
        <v>0</v>
      </c>
      <c r="F213" s="70"/>
      <c r="G213" s="79"/>
      <c r="H213" s="70"/>
      <c r="I213" s="70"/>
    </row>
    <row r="214" spans="3:11" x14ac:dyDescent="0.25">
      <c r="C214" s="70"/>
      <c r="D214" s="31"/>
      <c r="E214" s="93"/>
      <c r="F214" s="93"/>
      <c r="G214" s="93"/>
      <c r="H214" s="76"/>
      <c r="I214" s="76"/>
      <c r="J214" s="76"/>
      <c r="K214" s="112"/>
    </row>
    <row r="215" spans="3:11" x14ac:dyDescent="0.25">
      <c r="C215" s="70"/>
      <c r="D215" s="31"/>
      <c r="E215" s="93"/>
      <c r="F215" s="93"/>
      <c r="G215" s="93"/>
      <c r="H215" s="76"/>
      <c r="I215" s="76"/>
      <c r="J215" s="76"/>
      <c r="K215" s="112"/>
    </row>
    <row r="216" spans="3:11" ht="15.75" x14ac:dyDescent="0.25">
      <c r="C216" s="202" t="s">
        <v>391</v>
      </c>
      <c r="D216" s="365"/>
      <c r="E216" s="93"/>
      <c r="F216" s="93"/>
      <c r="G216" s="93"/>
      <c r="H216" s="76"/>
      <c r="I216" s="76"/>
      <c r="J216" s="76"/>
      <c r="K216" s="112"/>
    </row>
    <row r="217" spans="3:11" ht="18.75" x14ac:dyDescent="0.25">
      <c r="C217" s="210" t="e">
        <f>IFERROR(VLOOKUP(D216,'1. Desarrollo e Innov. Curricu.'!$F:$G,2,FALSE),IFERROR(VLOOKUP(D216,'2. Investigación Científica'!$F:$G,2,FALSE),IFERROR(VLOOKUP(D216,'3. Vinculación Univ. Sociedad'!$F:$G,2,FALSE),IFERROR(VLOOKUP(D216,'4. Docencia y Profesorado Univ.'!$F:$G,2,FALSE),IFERROR(VLOOKUP(D216,'5. Estudiantes y Graduados'!$F:$G,2,FALSE),IFERROR(VLOOKUP(D216,'11. Gestion Administrativa'!$F:$G,2,FALSE),IFERROR(VLOOKUP(D216,'13. Gestión Académica'!$F:$G,2,FALSE),IFERROR(VLOOKUP(D216,'9. Asegura. de la Calid. y M'!$F:$G,2,FALSE),IFERROR(VLOOKUP(D216,'6. Gestión del Conocimiento'!$F:$G,2,FALSE),IFERROR(VLOOKUP(D216,'15. Gobernabilidad y Proceso...'!$F:$G,2,FALSE),IFERROR(VLOOKUP(D216,'12. Gestión del Talento Humano'!$F:$G,2,FALSE),IFERROR(VLOOKUP(D216,'14. Internacional... de la E.S.'!$F:$G,2,FALSE),IFERROR(VLOOKUP(D216,'10. Posgrado'!$F:$G,2,FALSE),IFERROR(VLOOKUP(D216,'17. Gestión TIC'!$F:$G,2,FALSE),IFERROR(VLOOKUP(D216,'16. Desa. del Sistema Educ.Sup.'!$F:$G,2,FALSE),IFERROR(VLOOKUP(D216,'8. Cultura de Inno. Insti...'!$F:$G,2,FALSE),VLOOKUP(D216,'7. Lo Esencial de la Reforma U.'!$F:$G,2,0)))))))))))))))))</f>
        <v>#N/A</v>
      </c>
      <c r="D217" s="31"/>
      <c r="E217" s="93"/>
      <c r="F217" s="93"/>
      <c r="G217" s="93"/>
      <c r="H217" s="76"/>
      <c r="I217" s="76"/>
      <c r="J217" s="76"/>
      <c r="K217" s="112"/>
    </row>
    <row r="218" spans="3:11" ht="15.75" thickBot="1" x14ac:dyDescent="0.3">
      <c r="F218" s="93"/>
      <c r="G218" s="76"/>
      <c r="H218" s="76"/>
      <c r="I218" s="76"/>
    </row>
    <row r="219" spans="3:11" ht="30.75" thickBot="1" x14ac:dyDescent="0.3">
      <c r="C219" s="129" t="s">
        <v>44</v>
      </c>
      <c r="D219" s="129" t="s">
        <v>55</v>
      </c>
      <c r="E219" s="136" t="s">
        <v>57</v>
      </c>
      <c r="F219" s="135" t="s">
        <v>27</v>
      </c>
      <c r="G219" s="133" t="s">
        <v>130</v>
      </c>
      <c r="H219" s="136" t="s">
        <v>46</v>
      </c>
      <c r="I219" s="133" t="s">
        <v>131</v>
      </c>
      <c r="J219" s="133" t="s">
        <v>409</v>
      </c>
      <c r="K219" s="133" t="s">
        <v>410</v>
      </c>
    </row>
    <row r="220" spans="3:11" x14ac:dyDescent="0.25">
      <c r="C220" s="220" t="s">
        <v>438</v>
      </c>
      <c r="D220" s="221"/>
      <c r="E220" s="219">
        <f>HLOOKUP(C220,$AH$2:$BU$3,2,0)</f>
        <v>620</v>
      </c>
      <c r="F220" s="97">
        <f t="shared" ref="F220:F254" si="31">D220*E220</f>
        <v>0</v>
      </c>
      <c r="G220" s="161"/>
      <c r="H220" s="142"/>
      <c r="I220" s="130" t="e">
        <f>VLOOKUP(H220,Presupuesto!$B$11:$C$565,2,0)</f>
        <v>#N/A</v>
      </c>
      <c r="J220" s="218" t="s">
        <v>1478</v>
      </c>
      <c r="K220" s="98" t="s">
        <v>393</v>
      </c>
    </row>
    <row r="221" spans="3:11" x14ac:dyDescent="0.25">
      <c r="C221" s="141"/>
      <c r="D221" s="158"/>
      <c r="E221" s="123"/>
      <c r="F221" s="97">
        <f t="shared" si="31"/>
        <v>0</v>
      </c>
      <c r="G221" s="161"/>
      <c r="H221" s="142"/>
      <c r="I221" s="130" t="e">
        <f>VLOOKUP(H221,Presupuesto!$B$11:$C$565,2,0)</f>
        <v>#N/A</v>
      </c>
      <c r="J221" s="98" t="str">
        <f>$J$220</f>
        <v>Desarrollo del Sistema de Educación Superior</v>
      </c>
      <c r="K221" s="98" t="s">
        <v>411</v>
      </c>
    </row>
    <row r="222" spans="3:11" x14ac:dyDescent="0.25">
      <c r="C222" s="141"/>
      <c r="D222" s="158"/>
      <c r="E222" s="123"/>
      <c r="F222" s="97">
        <f t="shared" si="31"/>
        <v>0</v>
      </c>
      <c r="G222" s="161"/>
      <c r="H222" s="142"/>
      <c r="I222" s="130" t="e">
        <f>VLOOKUP(H222,Presupuesto!$B$11:$C$565,2,0)</f>
        <v>#N/A</v>
      </c>
      <c r="J222" s="98" t="str">
        <f t="shared" ref="J222:J254" si="32">$J$220</f>
        <v>Desarrollo del Sistema de Educación Superior</v>
      </c>
      <c r="K222" s="98" t="s">
        <v>411</v>
      </c>
    </row>
    <row r="223" spans="3:11" x14ac:dyDescent="0.25">
      <c r="C223" s="141"/>
      <c r="D223" s="158"/>
      <c r="E223" s="123"/>
      <c r="F223" s="97">
        <f t="shared" si="31"/>
        <v>0</v>
      </c>
      <c r="G223" s="161"/>
      <c r="H223" s="142"/>
      <c r="I223" s="130" t="e">
        <f>VLOOKUP(H223,Presupuesto!$B$11:$C$565,2,0)</f>
        <v>#N/A</v>
      </c>
      <c r="J223" s="98" t="str">
        <f t="shared" si="32"/>
        <v>Desarrollo del Sistema de Educación Superior</v>
      </c>
      <c r="K223" s="98" t="s">
        <v>411</v>
      </c>
    </row>
    <row r="224" spans="3:11" x14ac:dyDescent="0.25">
      <c r="C224" s="141"/>
      <c r="D224" s="158"/>
      <c r="E224" s="123"/>
      <c r="F224" s="97">
        <f t="shared" si="31"/>
        <v>0</v>
      </c>
      <c r="G224" s="161"/>
      <c r="H224" s="142"/>
      <c r="I224" s="130" t="e">
        <f>VLOOKUP(H224,Presupuesto!$B$11:$C$565,2,0)</f>
        <v>#N/A</v>
      </c>
      <c r="J224" s="98" t="str">
        <f t="shared" si="32"/>
        <v>Desarrollo del Sistema de Educación Superior</v>
      </c>
      <c r="K224" s="98" t="s">
        <v>411</v>
      </c>
    </row>
    <row r="225" spans="3:11" x14ac:dyDescent="0.25">
      <c r="C225" s="141"/>
      <c r="D225" s="158"/>
      <c r="E225" s="123"/>
      <c r="F225" s="97">
        <f t="shared" si="31"/>
        <v>0</v>
      </c>
      <c r="G225" s="161"/>
      <c r="H225" s="142"/>
      <c r="I225" s="130" t="e">
        <f>VLOOKUP(H225,Presupuesto!$B$11:$C$565,2,0)</f>
        <v>#N/A</v>
      </c>
      <c r="J225" s="98" t="str">
        <f t="shared" si="32"/>
        <v>Desarrollo del Sistema de Educación Superior</v>
      </c>
      <c r="K225" s="98" t="s">
        <v>400</v>
      </c>
    </row>
    <row r="226" spans="3:11" x14ac:dyDescent="0.25">
      <c r="C226" s="141"/>
      <c r="D226" s="158"/>
      <c r="E226" s="123"/>
      <c r="F226" s="97">
        <f t="shared" si="31"/>
        <v>0</v>
      </c>
      <c r="G226" s="161"/>
      <c r="H226" s="142"/>
      <c r="I226" s="130" t="e">
        <f>VLOOKUP(H226,Presupuesto!$B$11:$C$565,2,0)</f>
        <v>#N/A</v>
      </c>
      <c r="J226" s="98" t="str">
        <f t="shared" si="32"/>
        <v>Desarrollo del Sistema de Educación Superior</v>
      </c>
      <c r="K226" s="98" t="s">
        <v>411</v>
      </c>
    </row>
    <row r="227" spans="3:11" x14ac:dyDescent="0.25">
      <c r="C227" s="141"/>
      <c r="D227" s="158"/>
      <c r="E227" s="123"/>
      <c r="F227" s="97">
        <f t="shared" si="31"/>
        <v>0</v>
      </c>
      <c r="G227" s="161"/>
      <c r="H227" s="142"/>
      <c r="I227" s="130" t="e">
        <f>VLOOKUP(H227,Presupuesto!$B$11:$C$565,2,0)</f>
        <v>#N/A</v>
      </c>
      <c r="J227" s="98" t="str">
        <f t="shared" si="32"/>
        <v>Desarrollo del Sistema de Educación Superior</v>
      </c>
      <c r="K227" s="98" t="s">
        <v>411</v>
      </c>
    </row>
    <row r="228" spans="3:11" x14ac:dyDescent="0.25">
      <c r="C228" s="141"/>
      <c r="D228" s="158"/>
      <c r="E228" s="123"/>
      <c r="F228" s="97">
        <f t="shared" si="31"/>
        <v>0</v>
      </c>
      <c r="G228" s="161"/>
      <c r="H228" s="142"/>
      <c r="I228" s="130" t="e">
        <f>VLOOKUP(H228,Presupuesto!$B$11:$C$565,2,0)</f>
        <v>#N/A</v>
      </c>
      <c r="J228" s="98" t="str">
        <f t="shared" si="32"/>
        <v>Desarrollo del Sistema de Educación Superior</v>
      </c>
      <c r="K228" s="98" t="s">
        <v>411</v>
      </c>
    </row>
    <row r="229" spans="3:11" x14ac:dyDescent="0.25">
      <c r="C229" s="141"/>
      <c r="D229" s="158"/>
      <c r="E229" s="123"/>
      <c r="F229" s="97">
        <f t="shared" si="31"/>
        <v>0</v>
      </c>
      <c r="G229" s="161"/>
      <c r="H229" s="142"/>
      <c r="I229" s="130" t="e">
        <f>VLOOKUP(H229,Presupuesto!$B$11:$C$565,2,0)</f>
        <v>#N/A</v>
      </c>
      <c r="J229" s="98" t="str">
        <f t="shared" si="32"/>
        <v>Desarrollo del Sistema de Educación Superior</v>
      </c>
      <c r="K229" s="98" t="s">
        <v>411</v>
      </c>
    </row>
    <row r="230" spans="3:11" x14ac:dyDescent="0.25">
      <c r="C230" s="141"/>
      <c r="D230" s="158"/>
      <c r="E230" s="123"/>
      <c r="F230" s="97">
        <f t="shared" si="31"/>
        <v>0</v>
      </c>
      <c r="G230" s="161"/>
      <c r="H230" s="142"/>
      <c r="I230" s="130" t="e">
        <f>VLOOKUP(H230,Presupuesto!$B$11:$C$565,2,0)</f>
        <v>#N/A</v>
      </c>
      <c r="J230" s="98" t="str">
        <f t="shared" si="32"/>
        <v>Desarrollo del Sistema de Educación Superior</v>
      </c>
      <c r="K230" s="98" t="s">
        <v>411</v>
      </c>
    </row>
    <row r="231" spans="3:11" x14ac:dyDescent="0.25">
      <c r="C231" s="141"/>
      <c r="D231" s="158"/>
      <c r="E231" s="123"/>
      <c r="F231" s="97">
        <f t="shared" si="31"/>
        <v>0</v>
      </c>
      <c r="G231" s="161"/>
      <c r="H231" s="142"/>
      <c r="I231" s="130" t="e">
        <f>VLOOKUP(H231,Presupuesto!$B$11:$C$565,2,0)</f>
        <v>#N/A</v>
      </c>
      <c r="J231" s="98" t="str">
        <f t="shared" si="32"/>
        <v>Desarrollo del Sistema de Educación Superior</v>
      </c>
      <c r="K231" s="98" t="s">
        <v>411</v>
      </c>
    </row>
    <row r="232" spans="3:11" x14ac:dyDescent="0.25">
      <c r="C232" s="141"/>
      <c r="D232" s="158"/>
      <c r="E232" s="123"/>
      <c r="F232" s="97">
        <f t="shared" si="31"/>
        <v>0</v>
      </c>
      <c r="G232" s="161"/>
      <c r="H232" s="142"/>
      <c r="I232" s="130" t="e">
        <f>VLOOKUP(H232,Presupuesto!$B$11:$C$565,2,0)</f>
        <v>#N/A</v>
      </c>
      <c r="J232" s="98" t="str">
        <f t="shared" si="32"/>
        <v>Desarrollo del Sistema de Educación Superior</v>
      </c>
      <c r="K232" s="98" t="s">
        <v>411</v>
      </c>
    </row>
    <row r="233" spans="3:11" x14ac:dyDescent="0.25">
      <c r="C233" s="141"/>
      <c r="D233" s="158"/>
      <c r="E233" s="123"/>
      <c r="F233" s="97">
        <f t="shared" si="31"/>
        <v>0</v>
      </c>
      <c r="G233" s="161"/>
      <c r="H233" s="142"/>
      <c r="I233" s="130" t="e">
        <f>VLOOKUP(H233,Presupuesto!$B$11:$C$565,2,0)</f>
        <v>#N/A</v>
      </c>
      <c r="J233" s="98" t="str">
        <f t="shared" si="32"/>
        <v>Desarrollo del Sistema de Educación Superior</v>
      </c>
      <c r="K233" s="98" t="s">
        <v>411</v>
      </c>
    </row>
    <row r="234" spans="3:11" x14ac:dyDescent="0.25">
      <c r="C234" s="141"/>
      <c r="D234" s="158"/>
      <c r="E234" s="123"/>
      <c r="F234" s="97">
        <f t="shared" si="31"/>
        <v>0</v>
      </c>
      <c r="G234" s="161"/>
      <c r="H234" s="142"/>
      <c r="I234" s="130" t="e">
        <f>VLOOKUP(H234,Presupuesto!$B$11:$C$565,2,0)</f>
        <v>#N/A</v>
      </c>
      <c r="J234" s="98" t="str">
        <f t="shared" si="32"/>
        <v>Desarrollo del Sistema de Educación Superior</v>
      </c>
      <c r="K234" s="98" t="s">
        <v>411</v>
      </c>
    </row>
    <row r="235" spans="3:11" x14ac:dyDescent="0.25">
      <c r="C235" s="141"/>
      <c r="D235" s="158"/>
      <c r="E235" s="123"/>
      <c r="F235" s="97">
        <f t="shared" si="31"/>
        <v>0</v>
      </c>
      <c r="G235" s="161"/>
      <c r="H235" s="142"/>
      <c r="I235" s="130" t="e">
        <f>VLOOKUP(H235,Presupuesto!$B$11:$C$565,2,0)</f>
        <v>#N/A</v>
      </c>
      <c r="J235" s="98" t="str">
        <f t="shared" si="32"/>
        <v>Desarrollo del Sistema de Educación Superior</v>
      </c>
      <c r="K235" s="98" t="s">
        <v>411</v>
      </c>
    </row>
    <row r="236" spans="3:11" x14ac:dyDescent="0.25">
      <c r="C236" s="141"/>
      <c r="D236" s="158"/>
      <c r="E236" s="123"/>
      <c r="F236" s="97">
        <f t="shared" si="31"/>
        <v>0</v>
      </c>
      <c r="G236" s="161"/>
      <c r="H236" s="142"/>
      <c r="I236" s="130" t="e">
        <f>VLOOKUP(H236,Presupuesto!$B$11:$C$565,2,0)</f>
        <v>#N/A</v>
      </c>
      <c r="J236" s="98" t="str">
        <f t="shared" si="32"/>
        <v>Desarrollo del Sistema de Educación Superior</v>
      </c>
      <c r="K236" s="98" t="s">
        <v>411</v>
      </c>
    </row>
    <row r="237" spans="3:11" x14ac:dyDescent="0.25">
      <c r="C237" s="141"/>
      <c r="D237" s="158"/>
      <c r="E237" s="123"/>
      <c r="F237" s="97">
        <f t="shared" si="31"/>
        <v>0</v>
      </c>
      <c r="G237" s="161"/>
      <c r="H237" s="142"/>
      <c r="I237" s="130" t="e">
        <f>VLOOKUP(H237,Presupuesto!$B$11:$C$565,2,0)</f>
        <v>#N/A</v>
      </c>
      <c r="J237" s="98" t="str">
        <f t="shared" si="32"/>
        <v>Desarrollo del Sistema de Educación Superior</v>
      </c>
      <c r="K237" s="98" t="s">
        <v>411</v>
      </c>
    </row>
    <row r="238" spans="3:11" x14ac:dyDescent="0.25">
      <c r="C238" s="141"/>
      <c r="D238" s="158"/>
      <c r="E238" s="123"/>
      <c r="F238" s="97">
        <f t="shared" si="31"/>
        <v>0</v>
      </c>
      <c r="G238" s="161"/>
      <c r="H238" s="142"/>
      <c r="I238" s="130" t="e">
        <f>VLOOKUP(H238,Presupuesto!$B$11:$C$565,2,0)</f>
        <v>#N/A</v>
      </c>
      <c r="J238" s="98" t="str">
        <f t="shared" si="32"/>
        <v>Desarrollo del Sistema de Educación Superior</v>
      </c>
      <c r="K238" s="98" t="s">
        <v>411</v>
      </c>
    </row>
    <row r="239" spans="3:11" x14ac:dyDescent="0.25">
      <c r="C239" s="141"/>
      <c r="D239" s="158"/>
      <c r="E239" s="123"/>
      <c r="F239" s="97">
        <f t="shared" si="31"/>
        <v>0</v>
      </c>
      <c r="G239" s="161"/>
      <c r="H239" s="142"/>
      <c r="I239" s="130" t="e">
        <f>VLOOKUP(H239,Presupuesto!$B$11:$C$565,2,0)</f>
        <v>#N/A</v>
      </c>
      <c r="J239" s="98" t="str">
        <f t="shared" si="32"/>
        <v>Desarrollo del Sistema de Educación Superior</v>
      </c>
      <c r="K239" s="98" t="s">
        <v>411</v>
      </c>
    </row>
    <row r="240" spans="3:11" x14ac:dyDescent="0.25">
      <c r="C240" s="141"/>
      <c r="D240" s="158"/>
      <c r="E240" s="123"/>
      <c r="F240" s="97">
        <f t="shared" si="31"/>
        <v>0</v>
      </c>
      <c r="G240" s="161"/>
      <c r="H240" s="142"/>
      <c r="I240" s="130" t="e">
        <f>VLOOKUP(H240,Presupuesto!$B$11:$C$565,2,0)</f>
        <v>#N/A</v>
      </c>
      <c r="J240" s="98" t="str">
        <f t="shared" si="32"/>
        <v>Desarrollo del Sistema de Educación Superior</v>
      </c>
      <c r="K240" s="98" t="s">
        <v>411</v>
      </c>
    </row>
    <row r="241" spans="3:11" x14ac:dyDescent="0.25">
      <c r="C241" s="141"/>
      <c r="D241" s="158"/>
      <c r="E241" s="123"/>
      <c r="F241" s="97">
        <f t="shared" si="31"/>
        <v>0</v>
      </c>
      <c r="G241" s="161"/>
      <c r="H241" s="142"/>
      <c r="I241" s="130" t="e">
        <f>VLOOKUP(H241,Presupuesto!$B$11:$C$565,2,0)</f>
        <v>#N/A</v>
      </c>
      <c r="J241" s="98" t="str">
        <f t="shared" si="32"/>
        <v>Desarrollo del Sistema de Educación Superior</v>
      </c>
      <c r="K241" s="98" t="s">
        <v>411</v>
      </c>
    </row>
    <row r="242" spans="3:11" x14ac:dyDescent="0.25">
      <c r="C242" s="143"/>
      <c r="D242" s="151"/>
      <c r="E242" s="118"/>
      <c r="F242" s="97">
        <f t="shared" si="31"/>
        <v>0</v>
      </c>
      <c r="G242" s="161"/>
      <c r="H242" s="144"/>
      <c r="I242" s="130" t="e">
        <f>VLOOKUP(H242,Presupuesto!$B$11:$C$565,2,0)</f>
        <v>#N/A</v>
      </c>
      <c r="J242" s="98" t="str">
        <f t="shared" si="32"/>
        <v>Desarrollo del Sistema de Educación Superior</v>
      </c>
      <c r="K242" s="98" t="s">
        <v>411</v>
      </c>
    </row>
    <row r="243" spans="3:11" x14ac:dyDescent="0.25">
      <c r="C243" s="143"/>
      <c r="D243" s="151"/>
      <c r="E243" s="118"/>
      <c r="F243" s="97">
        <f t="shared" si="31"/>
        <v>0</v>
      </c>
      <c r="G243" s="161"/>
      <c r="H243" s="144"/>
      <c r="I243" s="130" t="e">
        <f>VLOOKUP(H243,Presupuesto!$B$11:$C$565,2,0)</f>
        <v>#N/A</v>
      </c>
      <c r="J243" s="98" t="str">
        <f t="shared" si="32"/>
        <v>Desarrollo del Sistema de Educación Superior</v>
      </c>
      <c r="K243" s="98" t="s">
        <v>411</v>
      </c>
    </row>
    <row r="244" spans="3:11" x14ac:dyDescent="0.25">
      <c r="C244" s="143"/>
      <c r="D244" s="151"/>
      <c r="E244" s="118"/>
      <c r="F244" s="97">
        <f t="shared" si="31"/>
        <v>0</v>
      </c>
      <c r="G244" s="161"/>
      <c r="H244" s="144"/>
      <c r="I244" s="130" t="e">
        <f>VLOOKUP(H244,Presupuesto!$B$11:$C$565,2,0)</f>
        <v>#N/A</v>
      </c>
      <c r="J244" s="98" t="str">
        <f t="shared" si="32"/>
        <v>Desarrollo del Sistema de Educación Superior</v>
      </c>
      <c r="K244" s="98" t="s">
        <v>411</v>
      </c>
    </row>
    <row r="245" spans="3:11" x14ac:dyDescent="0.25">
      <c r="C245" s="143"/>
      <c r="D245" s="151"/>
      <c r="E245" s="118"/>
      <c r="F245" s="97">
        <f t="shared" si="31"/>
        <v>0</v>
      </c>
      <c r="G245" s="161"/>
      <c r="H245" s="144"/>
      <c r="I245" s="130" t="e">
        <f>VLOOKUP(H245,Presupuesto!$B$11:$C$565,2,0)</f>
        <v>#N/A</v>
      </c>
      <c r="J245" s="98" t="str">
        <f t="shared" si="32"/>
        <v>Desarrollo del Sistema de Educación Superior</v>
      </c>
      <c r="K245" s="98" t="s">
        <v>411</v>
      </c>
    </row>
    <row r="246" spans="3:11" x14ac:dyDescent="0.25">
      <c r="C246" s="143"/>
      <c r="D246" s="151"/>
      <c r="E246" s="118"/>
      <c r="F246" s="97">
        <f t="shared" si="31"/>
        <v>0</v>
      </c>
      <c r="G246" s="161"/>
      <c r="H246" s="144"/>
      <c r="I246" s="130" t="e">
        <f>VLOOKUP(H246,Presupuesto!$B$11:$C$565,2,0)</f>
        <v>#N/A</v>
      </c>
      <c r="J246" s="98" t="str">
        <f t="shared" si="32"/>
        <v>Desarrollo del Sistema de Educación Superior</v>
      </c>
      <c r="K246" s="98" t="s">
        <v>411</v>
      </c>
    </row>
    <row r="247" spans="3:11" x14ac:dyDescent="0.25">
      <c r="C247" s="143"/>
      <c r="D247" s="151"/>
      <c r="E247" s="118"/>
      <c r="F247" s="97">
        <f t="shared" si="31"/>
        <v>0</v>
      </c>
      <c r="G247" s="161"/>
      <c r="H247" s="144"/>
      <c r="I247" s="130" t="e">
        <f>VLOOKUP(H247,Presupuesto!$B$11:$C$565,2,0)</f>
        <v>#N/A</v>
      </c>
      <c r="J247" s="98" t="str">
        <f t="shared" si="32"/>
        <v>Desarrollo del Sistema de Educación Superior</v>
      </c>
      <c r="K247" s="98" t="s">
        <v>411</v>
      </c>
    </row>
    <row r="248" spans="3:11" x14ac:dyDescent="0.25">
      <c r="C248" s="143"/>
      <c r="D248" s="151"/>
      <c r="E248" s="118"/>
      <c r="F248" s="97">
        <f t="shared" si="31"/>
        <v>0</v>
      </c>
      <c r="G248" s="161"/>
      <c r="H248" s="144"/>
      <c r="I248" s="130" t="e">
        <f>VLOOKUP(H248,Presupuesto!$B$11:$C$565,2,0)</f>
        <v>#N/A</v>
      </c>
      <c r="J248" s="98" t="str">
        <f t="shared" si="32"/>
        <v>Desarrollo del Sistema de Educación Superior</v>
      </c>
      <c r="K248" s="98" t="s">
        <v>411</v>
      </c>
    </row>
    <row r="249" spans="3:11" x14ac:dyDescent="0.25">
      <c r="C249" s="143"/>
      <c r="D249" s="151"/>
      <c r="E249" s="118"/>
      <c r="F249" s="97">
        <f t="shared" si="31"/>
        <v>0</v>
      </c>
      <c r="G249" s="161"/>
      <c r="H249" s="144"/>
      <c r="I249" s="130" t="e">
        <f>VLOOKUP(H249,Presupuesto!$B$11:$C$565,2,0)</f>
        <v>#N/A</v>
      </c>
      <c r="J249" s="98" t="str">
        <f t="shared" si="32"/>
        <v>Desarrollo del Sistema de Educación Superior</v>
      </c>
      <c r="K249" s="98" t="s">
        <v>411</v>
      </c>
    </row>
    <row r="250" spans="3:11" x14ac:dyDescent="0.25">
      <c r="C250" s="145"/>
      <c r="D250" s="151"/>
      <c r="E250" s="118"/>
      <c r="F250" s="97">
        <f t="shared" si="31"/>
        <v>0</v>
      </c>
      <c r="G250" s="161"/>
      <c r="H250" s="146"/>
      <c r="I250" s="130" t="e">
        <f>VLOOKUP(H250,Presupuesto!$B$11:$C$565,2,0)</f>
        <v>#N/A</v>
      </c>
      <c r="J250" s="98" t="str">
        <f t="shared" si="32"/>
        <v>Desarrollo del Sistema de Educación Superior</v>
      </c>
      <c r="K250" s="98" t="s">
        <v>402</v>
      </c>
    </row>
    <row r="251" spans="3:11" x14ac:dyDescent="0.25">
      <c r="C251" s="145"/>
      <c r="D251" s="151"/>
      <c r="E251" s="118"/>
      <c r="F251" s="97">
        <f t="shared" si="31"/>
        <v>0</v>
      </c>
      <c r="G251" s="161"/>
      <c r="H251" s="146"/>
      <c r="I251" s="130" t="e">
        <f>VLOOKUP(H251,Presupuesto!$B$11:$C$565,2,0)</f>
        <v>#N/A</v>
      </c>
      <c r="J251" s="98" t="str">
        <f t="shared" si="32"/>
        <v>Desarrollo del Sistema de Educación Superior</v>
      </c>
      <c r="K251" s="98" t="s">
        <v>411</v>
      </c>
    </row>
    <row r="252" spans="3:11" x14ac:dyDescent="0.25">
      <c r="C252" s="145"/>
      <c r="D252" s="151"/>
      <c r="E252" s="118"/>
      <c r="F252" s="97">
        <f t="shared" si="31"/>
        <v>0</v>
      </c>
      <c r="G252" s="161"/>
      <c r="H252" s="146"/>
      <c r="I252" s="130" t="e">
        <f>VLOOKUP(H252,Presupuesto!$B$11:$C$565,2,0)</f>
        <v>#N/A</v>
      </c>
      <c r="J252" s="98" t="str">
        <f t="shared" si="32"/>
        <v>Desarrollo del Sistema de Educación Superior</v>
      </c>
      <c r="K252" s="98" t="s">
        <v>411</v>
      </c>
    </row>
    <row r="253" spans="3:11" x14ac:dyDescent="0.25">
      <c r="C253" s="145"/>
      <c r="D253" s="151"/>
      <c r="E253" s="118"/>
      <c r="F253" s="97">
        <f t="shared" si="31"/>
        <v>0</v>
      </c>
      <c r="G253" s="161"/>
      <c r="H253" s="146"/>
      <c r="I253" s="130" t="e">
        <f>VLOOKUP(H253,Presupuesto!$B$11:$C$565,2,0)</f>
        <v>#N/A</v>
      </c>
      <c r="J253" s="98" t="str">
        <f t="shared" si="32"/>
        <v>Desarrollo del Sistema de Educación Superior</v>
      </c>
      <c r="K253" s="98" t="s">
        <v>411</v>
      </c>
    </row>
    <row r="254" spans="3:11" ht="15.75" thickBot="1" x14ac:dyDescent="0.3">
      <c r="C254" s="147"/>
      <c r="D254" s="159"/>
      <c r="E254" s="103"/>
      <c r="F254" s="105">
        <f t="shared" si="31"/>
        <v>0</v>
      </c>
      <c r="G254" s="162"/>
      <c r="H254" s="148"/>
      <c r="I254" s="132" t="e">
        <f>VLOOKUP(H254,Presupuesto!$B$11:$C$565,2,0)</f>
        <v>#N/A</v>
      </c>
      <c r="J254" s="106" t="str">
        <f t="shared" si="32"/>
        <v>Desarrollo del Sistema de Educación Superior</v>
      </c>
      <c r="K254" s="124" t="s">
        <v>393</v>
      </c>
    </row>
    <row r="256" spans="3:11" ht="15.75" thickBot="1" x14ac:dyDescent="0.3">
      <c r="F256" s="90"/>
      <c r="G256" s="89"/>
      <c r="H256" s="90"/>
      <c r="I256" s="90"/>
    </row>
    <row r="257" spans="3:11" ht="15.75" thickBot="1" x14ac:dyDescent="0.3">
      <c r="C257" s="157" t="s">
        <v>53</v>
      </c>
      <c r="D257" s="369">
        <f>SUM(F264:F298)</f>
        <v>0</v>
      </c>
      <c r="F257" s="70"/>
      <c r="G257" s="79"/>
      <c r="H257" s="70"/>
      <c r="I257" s="70"/>
    </row>
    <row r="258" spans="3:11" x14ac:dyDescent="0.25">
      <c r="C258" s="70"/>
      <c r="D258" s="31"/>
      <c r="E258" s="93"/>
      <c r="F258" s="93"/>
      <c r="G258" s="93"/>
      <c r="H258" s="76"/>
      <c r="I258" s="76"/>
      <c r="J258" s="76"/>
      <c r="K258" s="112"/>
    </row>
    <row r="259" spans="3:11" x14ac:dyDescent="0.25">
      <c r="C259" s="70"/>
      <c r="D259" s="31"/>
      <c r="E259" s="93"/>
      <c r="F259" s="93"/>
      <c r="G259" s="93"/>
      <c r="H259" s="76"/>
      <c r="I259" s="76"/>
      <c r="J259" s="76"/>
      <c r="K259" s="112"/>
    </row>
    <row r="260" spans="3:11" ht="15.75" x14ac:dyDescent="0.25">
      <c r="C260" s="202" t="s">
        <v>391</v>
      </c>
      <c r="D260" s="365"/>
      <c r="E260" s="93"/>
      <c r="F260" s="93"/>
      <c r="G260" s="93"/>
      <c r="H260" s="76"/>
      <c r="I260" s="76"/>
      <c r="J260" s="76"/>
      <c r="K260" s="112"/>
    </row>
    <row r="261" spans="3:11" ht="18.75" x14ac:dyDescent="0.25">
      <c r="C261" s="210" t="e">
        <f>IFERROR(VLOOKUP(D260,'1. Desarrollo e Innov. Curricu.'!$F:$G,2,FALSE),IFERROR(VLOOKUP(D260,'2. Investigación Científica'!$F:$G,2,FALSE),IFERROR(VLOOKUP(D260,'3. Vinculación Univ. Sociedad'!$F:$G,2,FALSE),IFERROR(VLOOKUP(D260,'4. Docencia y Profesorado Univ.'!$F:$G,2,FALSE),IFERROR(VLOOKUP(D260,'5. Estudiantes y Graduados'!$F:$G,2,FALSE),IFERROR(VLOOKUP(D260,'11. Gestion Administrativa'!$F:$G,2,FALSE),IFERROR(VLOOKUP(D260,'13. Gestión Académica'!$F:$G,2,FALSE),IFERROR(VLOOKUP(D260,'9. Asegura. de la Calid. y M'!$F:$G,2,FALSE),IFERROR(VLOOKUP(D260,'6. Gestión del Conocimiento'!$F:$G,2,FALSE),IFERROR(VLOOKUP(D260,'15. Gobernabilidad y Proceso...'!$F:$G,2,FALSE),IFERROR(VLOOKUP(D260,'12. Gestión del Talento Humano'!$F:$G,2,FALSE),IFERROR(VLOOKUP(D260,'14. Internacional... de la E.S.'!$F:$G,2,FALSE),IFERROR(VLOOKUP(D260,'10. Posgrado'!$F:$G,2,FALSE),IFERROR(VLOOKUP(D260,'17. Gestión TIC'!$F:$G,2,FALSE),IFERROR(VLOOKUP(D260,'16. Desa. del Sistema Educ.Sup.'!$F:$G,2,FALSE),IFERROR(VLOOKUP(D260,'8. Cultura de Inno. Insti...'!$F:$G,2,FALSE),VLOOKUP(D260,'7. Lo Esencial de la Reforma U.'!$F:$G,2,0)))))))))))))))))</f>
        <v>#N/A</v>
      </c>
      <c r="D261" s="31"/>
      <c r="E261" s="93"/>
      <c r="F261" s="93"/>
      <c r="G261" s="93"/>
      <c r="H261" s="76"/>
      <c r="I261" s="76"/>
      <c r="J261" s="76"/>
      <c r="K261" s="112"/>
    </row>
    <row r="262" spans="3:11" ht="15.75" thickBot="1" x14ac:dyDescent="0.3">
      <c r="F262" s="93"/>
      <c r="G262" s="76"/>
      <c r="H262" s="76"/>
      <c r="I262" s="76"/>
    </row>
    <row r="263" spans="3:11" ht="30.75" thickBot="1" x14ac:dyDescent="0.3">
      <c r="C263" s="129" t="s">
        <v>44</v>
      </c>
      <c r="D263" s="129" t="s">
        <v>55</v>
      </c>
      <c r="E263" s="136" t="s">
        <v>57</v>
      </c>
      <c r="F263" s="135" t="s">
        <v>27</v>
      </c>
      <c r="G263" s="133" t="s">
        <v>130</v>
      </c>
      <c r="H263" s="136" t="s">
        <v>46</v>
      </c>
      <c r="I263" s="133" t="s">
        <v>131</v>
      </c>
      <c r="J263" s="133" t="s">
        <v>409</v>
      </c>
      <c r="K263" s="133" t="s">
        <v>410</v>
      </c>
    </row>
    <row r="264" spans="3:11" x14ac:dyDescent="0.25">
      <c r="C264" s="220" t="s">
        <v>438</v>
      </c>
      <c r="D264" s="221"/>
      <c r="E264" s="219">
        <f>HLOOKUP(C264,$AH$2:$BU$3,2,0)</f>
        <v>620</v>
      </c>
      <c r="F264" s="97">
        <f t="shared" ref="F264:F298" si="33">D264*E264</f>
        <v>0</v>
      </c>
      <c r="G264" s="161"/>
      <c r="H264" s="142"/>
      <c r="I264" s="130" t="e">
        <f>VLOOKUP(H264,Presupuesto!$B$11:$C$565,2,0)</f>
        <v>#N/A</v>
      </c>
      <c r="J264" s="218" t="s">
        <v>1478</v>
      </c>
      <c r="K264" s="98" t="s">
        <v>393</v>
      </c>
    </row>
    <row r="265" spans="3:11" x14ac:dyDescent="0.25">
      <c r="C265" s="141"/>
      <c r="D265" s="158"/>
      <c r="E265" s="123"/>
      <c r="F265" s="97">
        <f t="shared" si="33"/>
        <v>0</v>
      </c>
      <c r="G265" s="161"/>
      <c r="H265" s="142"/>
      <c r="I265" s="130" t="e">
        <f>VLOOKUP(H265,Presupuesto!$B$11:$C$565,2,0)</f>
        <v>#N/A</v>
      </c>
      <c r="J265" s="98" t="str">
        <f>$J$264</f>
        <v>Desarrollo del Sistema de Educación Superior</v>
      </c>
      <c r="K265" s="98" t="s">
        <v>411</v>
      </c>
    </row>
    <row r="266" spans="3:11" x14ac:dyDescent="0.25">
      <c r="C266" s="141"/>
      <c r="D266" s="158"/>
      <c r="E266" s="123"/>
      <c r="F266" s="97">
        <f t="shared" si="33"/>
        <v>0</v>
      </c>
      <c r="G266" s="161"/>
      <c r="H266" s="142"/>
      <c r="I266" s="130" t="e">
        <f>VLOOKUP(H266,Presupuesto!$B$11:$C$565,2,0)</f>
        <v>#N/A</v>
      </c>
      <c r="J266" s="98" t="str">
        <f t="shared" ref="J266:J298" si="34">$J$264</f>
        <v>Desarrollo del Sistema de Educación Superior</v>
      </c>
      <c r="K266" s="98" t="s">
        <v>411</v>
      </c>
    </row>
    <row r="267" spans="3:11" x14ac:dyDescent="0.25">
      <c r="C267" s="141"/>
      <c r="D267" s="158"/>
      <c r="E267" s="123"/>
      <c r="F267" s="97">
        <f t="shared" si="33"/>
        <v>0</v>
      </c>
      <c r="G267" s="161"/>
      <c r="H267" s="142"/>
      <c r="I267" s="130" t="e">
        <f>VLOOKUP(H267,Presupuesto!$B$11:$C$565,2,0)</f>
        <v>#N/A</v>
      </c>
      <c r="J267" s="98" t="str">
        <f t="shared" si="34"/>
        <v>Desarrollo del Sistema de Educación Superior</v>
      </c>
      <c r="K267" s="98" t="s">
        <v>411</v>
      </c>
    </row>
    <row r="268" spans="3:11" x14ac:dyDescent="0.25">
      <c r="C268" s="141"/>
      <c r="D268" s="158"/>
      <c r="E268" s="123"/>
      <c r="F268" s="97">
        <f t="shared" si="33"/>
        <v>0</v>
      </c>
      <c r="G268" s="161"/>
      <c r="H268" s="142"/>
      <c r="I268" s="130" t="e">
        <f>VLOOKUP(H268,Presupuesto!$B$11:$C$565,2,0)</f>
        <v>#N/A</v>
      </c>
      <c r="J268" s="98" t="str">
        <f t="shared" si="34"/>
        <v>Desarrollo del Sistema de Educación Superior</v>
      </c>
      <c r="K268" s="98" t="s">
        <v>411</v>
      </c>
    </row>
    <row r="269" spans="3:11" x14ac:dyDescent="0.25">
      <c r="C269" s="141"/>
      <c r="D269" s="158"/>
      <c r="E269" s="123"/>
      <c r="F269" s="97">
        <f t="shared" si="33"/>
        <v>0</v>
      </c>
      <c r="G269" s="161"/>
      <c r="H269" s="142"/>
      <c r="I269" s="130" t="e">
        <f>VLOOKUP(H269,Presupuesto!$B$11:$C$565,2,0)</f>
        <v>#N/A</v>
      </c>
      <c r="J269" s="98" t="str">
        <f t="shared" si="34"/>
        <v>Desarrollo del Sistema de Educación Superior</v>
      </c>
      <c r="K269" s="98" t="s">
        <v>400</v>
      </c>
    </row>
    <row r="270" spans="3:11" x14ac:dyDescent="0.25">
      <c r="C270" s="141"/>
      <c r="D270" s="158"/>
      <c r="E270" s="123"/>
      <c r="F270" s="97">
        <f t="shared" si="33"/>
        <v>0</v>
      </c>
      <c r="G270" s="161"/>
      <c r="H270" s="142"/>
      <c r="I270" s="130" t="e">
        <f>VLOOKUP(H270,Presupuesto!$B$11:$C$565,2,0)</f>
        <v>#N/A</v>
      </c>
      <c r="J270" s="98" t="str">
        <f t="shared" si="34"/>
        <v>Desarrollo del Sistema de Educación Superior</v>
      </c>
      <c r="K270" s="98" t="s">
        <v>411</v>
      </c>
    </row>
    <row r="271" spans="3:11" x14ac:dyDescent="0.25">
      <c r="C271" s="141"/>
      <c r="D271" s="158"/>
      <c r="E271" s="123"/>
      <c r="F271" s="97">
        <f t="shared" si="33"/>
        <v>0</v>
      </c>
      <c r="G271" s="161"/>
      <c r="H271" s="142"/>
      <c r="I271" s="130" t="e">
        <f>VLOOKUP(H271,Presupuesto!$B$11:$C$565,2,0)</f>
        <v>#N/A</v>
      </c>
      <c r="J271" s="98" t="str">
        <f t="shared" si="34"/>
        <v>Desarrollo del Sistema de Educación Superior</v>
      </c>
      <c r="K271" s="98" t="s">
        <v>411</v>
      </c>
    </row>
    <row r="272" spans="3:11" x14ac:dyDescent="0.25">
      <c r="C272" s="141"/>
      <c r="D272" s="158"/>
      <c r="E272" s="123"/>
      <c r="F272" s="97">
        <f t="shared" si="33"/>
        <v>0</v>
      </c>
      <c r="G272" s="161"/>
      <c r="H272" s="142"/>
      <c r="I272" s="130" t="e">
        <f>VLOOKUP(H272,Presupuesto!$B$11:$C$565,2,0)</f>
        <v>#N/A</v>
      </c>
      <c r="J272" s="98" t="str">
        <f t="shared" si="34"/>
        <v>Desarrollo del Sistema de Educación Superior</v>
      </c>
      <c r="K272" s="98" t="s">
        <v>411</v>
      </c>
    </row>
    <row r="273" spans="3:11" x14ac:dyDescent="0.25">
      <c r="C273" s="141"/>
      <c r="D273" s="158"/>
      <c r="E273" s="123"/>
      <c r="F273" s="97">
        <f t="shared" si="33"/>
        <v>0</v>
      </c>
      <c r="G273" s="161"/>
      <c r="H273" s="142"/>
      <c r="I273" s="130" t="e">
        <f>VLOOKUP(H273,Presupuesto!$B$11:$C$565,2,0)</f>
        <v>#N/A</v>
      </c>
      <c r="J273" s="98" t="str">
        <f t="shared" si="34"/>
        <v>Desarrollo del Sistema de Educación Superior</v>
      </c>
      <c r="K273" s="98" t="s">
        <v>411</v>
      </c>
    </row>
    <row r="274" spans="3:11" x14ac:dyDescent="0.25">
      <c r="C274" s="141"/>
      <c r="D274" s="158"/>
      <c r="E274" s="123"/>
      <c r="F274" s="97">
        <f t="shared" si="33"/>
        <v>0</v>
      </c>
      <c r="G274" s="161"/>
      <c r="H274" s="142"/>
      <c r="I274" s="130" t="e">
        <f>VLOOKUP(H274,Presupuesto!$B$11:$C$565,2,0)</f>
        <v>#N/A</v>
      </c>
      <c r="J274" s="98" t="str">
        <f t="shared" si="34"/>
        <v>Desarrollo del Sistema de Educación Superior</v>
      </c>
      <c r="K274" s="98" t="s">
        <v>411</v>
      </c>
    </row>
    <row r="275" spans="3:11" x14ac:dyDescent="0.25">
      <c r="C275" s="141"/>
      <c r="D275" s="158"/>
      <c r="E275" s="123"/>
      <c r="F275" s="97">
        <f t="shared" si="33"/>
        <v>0</v>
      </c>
      <c r="G275" s="161"/>
      <c r="H275" s="142"/>
      <c r="I275" s="130" t="e">
        <f>VLOOKUP(H275,Presupuesto!$B$11:$C$565,2,0)</f>
        <v>#N/A</v>
      </c>
      <c r="J275" s="98" t="str">
        <f t="shared" si="34"/>
        <v>Desarrollo del Sistema de Educación Superior</v>
      </c>
      <c r="K275" s="98" t="s">
        <v>411</v>
      </c>
    </row>
    <row r="276" spans="3:11" x14ac:dyDescent="0.25">
      <c r="C276" s="141"/>
      <c r="D276" s="158"/>
      <c r="E276" s="123"/>
      <c r="F276" s="97">
        <f t="shared" si="33"/>
        <v>0</v>
      </c>
      <c r="G276" s="161"/>
      <c r="H276" s="142"/>
      <c r="I276" s="130" t="e">
        <f>VLOOKUP(H276,Presupuesto!$B$11:$C$565,2,0)</f>
        <v>#N/A</v>
      </c>
      <c r="J276" s="98" t="str">
        <f t="shared" si="34"/>
        <v>Desarrollo del Sistema de Educación Superior</v>
      </c>
      <c r="K276" s="98" t="s">
        <v>411</v>
      </c>
    </row>
    <row r="277" spans="3:11" x14ac:dyDescent="0.25">
      <c r="C277" s="141"/>
      <c r="D277" s="158"/>
      <c r="E277" s="123"/>
      <c r="F277" s="97">
        <f t="shared" si="33"/>
        <v>0</v>
      </c>
      <c r="G277" s="161"/>
      <c r="H277" s="142"/>
      <c r="I277" s="130" t="e">
        <f>VLOOKUP(H277,Presupuesto!$B$11:$C$565,2,0)</f>
        <v>#N/A</v>
      </c>
      <c r="J277" s="98" t="str">
        <f t="shared" si="34"/>
        <v>Desarrollo del Sistema de Educación Superior</v>
      </c>
      <c r="K277" s="98" t="s">
        <v>411</v>
      </c>
    </row>
    <row r="278" spans="3:11" x14ac:dyDescent="0.25">
      <c r="C278" s="141"/>
      <c r="D278" s="158"/>
      <c r="E278" s="123"/>
      <c r="F278" s="97">
        <f t="shared" si="33"/>
        <v>0</v>
      </c>
      <c r="G278" s="161"/>
      <c r="H278" s="142"/>
      <c r="I278" s="130" t="e">
        <f>VLOOKUP(H278,Presupuesto!$B$11:$C$565,2,0)</f>
        <v>#N/A</v>
      </c>
      <c r="J278" s="98" t="str">
        <f t="shared" si="34"/>
        <v>Desarrollo del Sistema de Educación Superior</v>
      </c>
      <c r="K278" s="98" t="s">
        <v>411</v>
      </c>
    </row>
    <row r="279" spans="3:11" x14ac:dyDescent="0.25">
      <c r="C279" s="141"/>
      <c r="D279" s="158"/>
      <c r="E279" s="123"/>
      <c r="F279" s="97">
        <f t="shared" si="33"/>
        <v>0</v>
      </c>
      <c r="G279" s="161"/>
      <c r="H279" s="142"/>
      <c r="I279" s="130" t="e">
        <f>VLOOKUP(H279,Presupuesto!$B$11:$C$565,2,0)</f>
        <v>#N/A</v>
      </c>
      <c r="J279" s="98" t="str">
        <f t="shared" si="34"/>
        <v>Desarrollo del Sistema de Educación Superior</v>
      </c>
      <c r="K279" s="98" t="s">
        <v>411</v>
      </c>
    </row>
    <row r="280" spans="3:11" x14ac:dyDescent="0.25">
      <c r="C280" s="141"/>
      <c r="D280" s="158"/>
      <c r="E280" s="123"/>
      <c r="F280" s="97">
        <f t="shared" si="33"/>
        <v>0</v>
      </c>
      <c r="G280" s="161"/>
      <c r="H280" s="142"/>
      <c r="I280" s="130" t="e">
        <f>VLOOKUP(H280,Presupuesto!$B$11:$C$565,2,0)</f>
        <v>#N/A</v>
      </c>
      <c r="J280" s="98" t="str">
        <f t="shared" si="34"/>
        <v>Desarrollo del Sistema de Educación Superior</v>
      </c>
      <c r="K280" s="98" t="s">
        <v>411</v>
      </c>
    </row>
    <row r="281" spans="3:11" x14ac:dyDescent="0.25">
      <c r="C281" s="141"/>
      <c r="D281" s="158"/>
      <c r="E281" s="123"/>
      <c r="F281" s="97">
        <f t="shared" si="33"/>
        <v>0</v>
      </c>
      <c r="G281" s="161"/>
      <c r="H281" s="142"/>
      <c r="I281" s="130" t="e">
        <f>VLOOKUP(H281,Presupuesto!$B$11:$C$565,2,0)</f>
        <v>#N/A</v>
      </c>
      <c r="J281" s="98" t="str">
        <f t="shared" si="34"/>
        <v>Desarrollo del Sistema de Educación Superior</v>
      </c>
      <c r="K281" s="98" t="s">
        <v>411</v>
      </c>
    </row>
    <row r="282" spans="3:11" x14ac:dyDescent="0.25">
      <c r="C282" s="141"/>
      <c r="D282" s="158"/>
      <c r="E282" s="123"/>
      <c r="F282" s="97">
        <f t="shared" si="33"/>
        <v>0</v>
      </c>
      <c r="G282" s="161"/>
      <c r="H282" s="142"/>
      <c r="I282" s="130" t="e">
        <f>VLOOKUP(H282,Presupuesto!$B$11:$C$565,2,0)</f>
        <v>#N/A</v>
      </c>
      <c r="J282" s="98" t="str">
        <f t="shared" si="34"/>
        <v>Desarrollo del Sistema de Educación Superior</v>
      </c>
      <c r="K282" s="98" t="s">
        <v>411</v>
      </c>
    </row>
    <row r="283" spans="3:11" x14ac:dyDescent="0.25">
      <c r="C283" s="141"/>
      <c r="D283" s="158"/>
      <c r="E283" s="123"/>
      <c r="F283" s="97">
        <f t="shared" si="33"/>
        <v>0</v>
      </c>
      <c r="G283" s="161"/>
      <c r="H283" s="142"/>
      <c r="I283" s="130" t="e">
        <f>VLOOKUP(H283,Presupuesto!$B$11:$C$565,2,0)</f>
        <v>#N/A</v>
      </c>
      <c r="J283" s="98" t="str">
        <f t="shared" si="34"/>
        <v>Desarrollo del Sistema de Educación Superior</v>
      </c>
      <c r="K283" s="98" t="s">
        <v>411</v>
      </c>
    </row>
    <row r="284" spans="3:11" x14ac:dyDescent="0.25">
      <c r="C284" s="141"/>
      <c r="D284" s="158"/>
      <c r="E284" s="123"/>
      <c r="F284" s="97">
        <f t="shared" si="33"/>
        <v>0</v>
      </c>
      <c r="G284" s="161"/>
      <c r="H284" s="142"/>
      <c r="I284" s="130" t="e">
        <f>VLOOKUP(H284,Presupuesto!$B$11:$C$565,2,0)</f>
        <v>#N/A</v>
      </c>
      <c r="J284" s="98" t="str">
        <f t="shared" si="34"/>
        <v>Desarrollo del Sistema de Educación Superior</v>
      </c>
      <c r="K284" s="98" t="s">
        <v>411</v>
      </c>
    </row>
    <row r="285" spans="3:11" x14ac:dyDescent="0.25">
      <c r="C285" s="141"/>
      <c r="D285" s="158"/>
      <c r="E285" s="123"/>
      <c r="F285" s="97">
        <f t="shared" si="33"/>
        <v>0</v>
      </c>
      <c r="G285" s="161"/>
      <c r="H285" s="142"/>
      <c r="I285" s="130" t="e">
        <f>VLOOKUP(H285,Presupuesto!$B$11:$C$565,2,0)</f>
        <v>#N/A</v>
      </c>
      <c r="J285" s="98" t="str">
        <f t="shared" si="34"/>
        <v>Desarrollo del Sistema de Educación Superior</v>
      </c>
      <c r="K285" s="98" t="s">
        <v>411</v>
      </c>
    </row>
    <row r="286" spans="3:11" x14ac:dyDescent="0.25">
      <c r="C286" s="143"/>
      <c r="D286" s="151"/>
      <c r="E286" s="118"/>
      <c r="F286" s="97">
        <f t="shared" si="33"/>
        <v>0</v>
      </c>
      <c r="G286" s="161"/>
      <c r="H286" s="144"/>
      <c r="I286" s="130" t="e">
        <f>VLOOKUP(H286,Presupuesto!$B$11:$C$565,2,0)</f>
        <v>#N/A</v>
      </c>
      <c r="J286" s="98" t="str">
        <f t="shared" si="34"/>
        <v>Desarrollo del Sistema de Educación Superior</v>
      </c>
      <c r="K286" s="98" t="s">
        <v>411</v>
      </c>
    </row>
    <row r="287" spans="3:11" x14ac:dyDescent="0.25">
      <c r="C287" s="143"/>
      <c r="D287" s="151"/>
      <c r="E287" s="118"/>
      <c r="F287" s="97">
        <f t="shared" si="33"/>
        <v>0</v>
      </c>
      <c r="G287" s="161"/>
      <c r="H287" s="144"/>
      <c r="I287" s="130" t="e">
        <f>VLOOKUP(H287,Presupuesto!$B$11:$C$565,2,0)</f>
        <v>#N/A</v>
      </c>
      <c r="J287" s="98" t="str">
        <f t="shared" si="34"/>
        <v>Desarrollo del Sistema de Educación Superior</v>
      </c>
      <c r="K287" s="98" t="s">
        <v>411</v>
      </c>
    </row>
    <row r="288" spans="3:11" x14ac:dyDescent="0.25">
      <c r="C288" s="143"/>
      <c r="D288" s="151"/>
      <c r="E288" s="118"/>
      <c r="F288" s="97">
        <f t="shared" si="33"/>
        <v>0</v>
      </c>
      <c r="G288" s="161"/>
      <c r="H288" s="144"/>
      <c r="I288" s="130" t="e">
        <f>VLOOKUP(H288,Presupuesto!$B$11:$C$565,2,0)</f>
        <v>#N/A</v>
      </c>
      <c r="J288" s="98" t="str">
        <f t="shared" si="34"/>
        <v>Desarrollo del Sistema de Educación Superior</v>
      </c>
      <c r="K288" s="98" t="s">
        <v>411</v>
      </c>
    </row>
    <row r="289" spans="3:11" x14ac:dyDescent="0.25">
      <c r="C289" s="143"/>
      <c r="D289" s="151"/>
      <c r="E289" s="118"/>
      <c r="F289" s="97">
        <f t="shared" si="33"/>
        <v>0</v>
      </c>
      <c r="G289" s="161"/>
      <c r="H289" s="144"/>
      <c r="I289" s="130" t="e">
        <f>VLOOKUP(H289,Presupuesto!$B$11:$C$565,2,0)</f>
        <v>#N/A</v>
      </c>
      <c r="J289" s="98" t="str">
        <f t="shared" si="34"/>
        <v>Desarrollo del Sistema de Educación Superior</v>
      </c>
      <c r="K289" s="98" t="s">
        <v>411</v>
      </c>
    </row>
    <row r="290" spans="3:11" x14ac:dyDescent="0.25">
      <c r="C290" s="143"/>
      <c r="D290" s="151"/>
      <c r="E290" s="118"/>
      <c r="F290" s="97">
        <f t="shared" si="33"/>
        <v>0</v>
      </c>
      <c r="G290" s="161"/>
      <c r="H290" s="144"/>
      <c r="I290" s="130" t="e">
        <f>VLOOKUP(H290,Presupuesto!$B$11:$C$565,2,0)</f>
        <v>#N/A</v>
      </c>
      <c r="J290" s="98" t="str">
        <f t="shared" si="34"/>
        <v>Desarrollo del Sistema de Educación Superior</v>
      </c>
      <c r="K290" s="98" t="s">
        <v>411</v>
      </c>
    </row>
    <row r="291" spans="3:11" x14ac:dyDescent="0.25">
      <c r="C291" s="143"/>
      <c r="D291" s="151"/>
      <c r="E291" s="118"/>
      <c r="F291" s="97">
        <f t="shared" si="33"/>
        <v>0</v>
      </c>
      <c r="G291" s="161"/>
      <c r="H291" s="144"/>
      <c r="I291" s="130" t="e">
        <f>VLOOKUP(H291,Presupuesto!$B$11:$C$565,2,0)</f>
        <v>#N/A</v>
      </c>
      <c r="J291" s="98" t="str">
        <f t="shared" si="34"/>
        <v>Desarrollo del Sistema de Educación Superior</v>
      </c>
      <c r="K291" s="98" t="s">
        <v>411</v>
      </c>
    </row>
    <row r="292" spans="3:11" x14ac:dyDescent="0.25">
      <c r="C292" s="143"/>
      <c r="D292" s="151"/>
      <c r="E292" s="118"/>
      <c r="F292" s="97">
        <f t="shared" si="33"/>
        <v>0</v>
      </c>
      <c r="G292" s="161"/>
      <c r="H292" s="144"/>
      <c r="I292" s="130" t="e">
        <f>VLOOKUP(H292,Presupuesto!$B$11:$C$565,2,0)</f>
        <v>#N/A</v>
      </c>
      <c r="J292" s="98" t="str">
        <f t="shared" si="34"/>
        <v>Desarrollo del Sistema de Educación Superior</v>
      </c>
      <c r="K292" s="98" t="s">
        <v>411</v>
      </c>
    </row>
    <row r="293" spans="3:11" x14ac:dyDescent="0.25">
      <c r="C293" s="143"/>
      <c r="D293" s="151"/>
      <c r="E293" s="118"/>
      <c r="F293" s="97">
        <f t="shared" si="33"/>
        <v>0</v>
      </c>
      <c r="G293" s="161"/>
      <c r="H293" s="144"/>
      <c r="I293" s="130" t="e">
        <f>VLOOKUP(H293,Presupuesto!$B$11:$C$565,2,0)</f>
        <v>#N/A</v>
      </c>
      <c r="J293" s="98" t="str">
        <f t="shared" si="34"/>
        <v>Desarrollo del Sistema de Educación Superior</v>
      </c>
      <c r="K293" s="98" t="s">
        <v>411</v>
      </c>
    </row>
    <row r="294" spans="3:11" x14ac:dyDescent="0.25">
      <c r="C294" s="145"/>
      <c r="D294" s="151"/>
      <c r="E294" s="118"/>
      <c r="F294" s="97">
        <f t="shared" si="33"/>
        <v>0</v>
      </c>
      <c r="G294" s="161"/>
      <c r="H294" s="146"/>
      <c r="I294" s="130" t="e">
        <f>VLOOKUP(H294,Presupuesto!$B$11:$C$565,2,0)</f>
        <v>#N/A</v>
      </c>
      <c r="J294" s="98" t="str">
        <f t="shared" si="34"/>
        <v>Desarrollo del Sistema de Educación Superior</v>
      </c>
      <c r="K294" s="98" t="s">
        <v>402</v>
      </c>
    </row>
    <row r="295" spans="3:11" x14ac:dyDescent="0.25">
      <c r="C295" s="145"/>
      <c r="D295" s="151"/>
      <c r="E295" s="118"/>
      <c r="F295" s="97">
        <f t="shared" si="33"/>
        <v>0</v>
      </c>
      <c r="G295" s="161"/>
      <c r="H295" s="146"/>
      <c r="I295" s="130" t="e">
        <f>VLOOKUP(H295,Presupuesto!$B$11:$C$565,2,0)</f>
        <v>#N/A</v>
      </c>
      <c r="J295" s="98" t="str">
        <f t="shared" si="34"/>
        <v>Desarrollo del Sistema de Educación Superior</v>
      </c>
      <c r="K295" s="98" t="s">
        <v>411</v>
      </c>
    </row>
    <row r="296" spans="3:11" x14ac:dyDescent="0.25">
      <c r="C296" s="145"/>
      <c r="D296" s="151"/>
      <c r="E296" s="118"/>
      <c r="F296" s="97">
        <f t="shared" si="33"/>
        <v>0</v>
      </c>
      <c r="G296" s="161"/>
      <c r="H296" s="146"/>
      <c r="I296" s="130" t="e">
        <f>VLOOKUP(H296,Presupuesto!$B$11:$C$565,2,0)</f>
        <v>#N/A</v>
      </c>
      <c r="J296" s="98" t="str">
        <f t="shared" si="34"/>
        <v>Desarrollo del Sistema de Educación Superior</v>
      </c>
      <c r="K296" s="98" t="s">
        <v>411</v>
      </c>
    </row>
    <row r="297" spans="3:11" x14ac:dyDescent="0.25">
      <c r="C297" s="145"/>
      <c r="D297" s="151"/>
      <c r="E297" s="118"/>
      <c r="F297" s="97">
        <f t="shared" si="33"/>
        <v>0</v>
      </c>
      <c r="G297" s="161"/>
      <c r="H297" s="146"/>
      <c r="I297" s="130" t="e">
        <f>VLOOKUP(H297,Presupuesto!$B$11:$C$565,2,0)</f>
        <v>#N/A</v>
      </c>
      <c r="J297" s="98" t="str">
        <f t="shared" si="34"/>
        <v>Desarrollo del Sistema de Educación Superior</v>
      </c>
      <c r="K297" s="98" t="s">
        <v>411</v>
      </c>
    </row>
    <row r="298" spans="3:11" ht="15.75" thickBot="1" x14ac:dyDescent="0.3">
      <c r="C298" s="147"/>
      <c r="D298" s="159"/>
      <c r="E298" s="103"/>
      <c r="F298" s="105">
        <f t="shared" si="33"/>
        <v>0</v>
      </c>
      <c r="G298" s="162"/>
      <c r="H298" s="148"/>
      <c r="I298" s="132" t="e">
        <f>VLOOKUP(H298,Presupuesto!$B$11:$C$565,2,0)</f>
        <v>#N/A</v>
      </c>
      <c r="J298" s="106" t="str">
        <f t="shared" si="34"/>
        <v>Desarrollo del Sistema de Educación Superior</v>
      </c>
      <c r="K298" s="124" t="s">
        <v>393</v>
      </c>
    </row>
    <row r="300" spans="3:11" ht="15.75" thickBot="1" x14ac:dyDescent="0.3"/>
    <row r="301" spans="3:11" ht="15.75" thickBot="1" x14ac:dyDescent="0.3">
      <c r="C301" s="157" t="s">
        <v>53</v>
      </c>
      <c r="D301" s="369">
        <f>SUM(F308:F342)</f>
        <v>0</v>
      </c>
      <c r="F301" s="70"/>
      <c r="G301" s="79"/>
      <c r="H301" s="70"/>
      <c r="I301" s="70"/>
    </row>
    <row r="302" spans="3:11" x14ac:dyDescent="0.25">
      <c r="C302" s="70"/>
      <c r="D302" s="31"/>
      <c r="E302" s="93"/>
      <c r="F302" s="93"/>
      <c r="G302" s="93"/>
      <c r="H302" s="76"/>
      <c r="I302" s="76"/>
      <c r="J302" s="76"/>
      <c r="K302" s="112"/>
    </row>
    <row r="303" spans="3:11" x14ac:dyDescent="0.25">
      <c r="C303" s="70"/>
      <c r="D303" s="31"/>
      <c r="E303" s="93"/>
      <c r="F303" s="93"/>
      <c r="G303" s="93"/>
      <c r="H303" s="76"/>
      <c r="I303" s="76"/>
      <c r="J303" s="76"/>
      <c r="K303" s="112"/>
    </row>
    <row r="304" spans="3:11" ht="15.75" x14ac:dyDescent="0.25">
      <c r="C304" s="202" t="s">
        <v>391</v>
      </c>
      <c r="D304" s="365"/>
      <c r="E304" s="93"/>
      <c r="F304" s="93"/>
      <c r="G304" s="93"/>
      <c r="H304" s="76"/>
      <c r="I304" s="76"/>
      <c r="J304" s="76"/>
      <c r="K304" s="112"/>
    </row>
    <row r="305" spans="3:11" ht="18.75" x14ac:dyDescent="0.25">
      <c r="C305" s="210" t="e">
        <f>IFERROR(VLOOKUP(D304,'1. Desarrollo e Innov. Curricu.'!$F:$G,2,FALSE),IFERROR(VLOOKUP(D304,'2. Investigación Científica'!$F:$G,2,FALSE),IFERROR(VLOOKUP(D304,'3. Vinculación Univ. Sociedad'!$F:$G,2,FALSE),IFERROR(VLOOKUP(D304,'4. Docencia y Profesorado Univ.'!$F:$G,2,FALSE),IFERROR(VLOOKUP(D304,'5. Estudiantes y Graduados'!$F:$G,2,FALSE),IFERROR(VLOOKUP(D304,'11. Gestion Administrativa'!$F:$G,2,FALSE),IFERROR(VLOOKUP(D304,'13. Gestión Académica'!$F:$G,2,FALSE),IFERROR(VLOOKUP(D304,'9. Asegura. de la Calid. y M'!$F:$G,2,FALSE),IFERROR(VLOOKUP(D304,'6. Gestión del Conocimiento'!$F:$G,2,FALSE),IFERROR(VLOOKUP(D304,'15. Gobernabilidad y Proceso...'!$F:$G,2,FALSE),IFERROR(VLOOKUP(D304,'12. Gestión del Talento Humano'!$F:$G,2,FALSE),IFERROR(VLOOKUP(D304,'14. Internacional... de la E.S.'!$F:$G,2,FALSE),IFERROR(VLOOKUP(D304,'10. Posgrado'!$F:$G,2,FALSE),IFERROR(VLOOKUP(D304,'17. Gestión TIC'!$F:$G,2,FALSE),IFERROR(VLOOKUP(D304,'16. Desa. del Sistema Educ.Sup.'!$F:$G,2,FALSE),IFERROR(VLOOKUP(D304,'8. Cultura de Inno. Insti...'!$F:$G,2,FALSE),VLOOKUP(D304,'7. Lo Esencial de la Reforma U.'!$F:$G,2,0)))))))))))))))))</f>
        <v>#N/A</v>
      </c>
      <c r="D305" s="31"/>
      <c r="E305" s="93"/>
      <c r="F305" s="93"/>
      <c r="G305" s="93"/>
      <c r="H305" s="76"/>
      <c r="I305" s="76"/>
      <c r="J305" s="76"/>
      <c r="K305" s="112"/>
    </row>
    <row r="306" spans="3:11" ht="15.75" thickBot="1" x14ac:dyDescent="0.3">
      <c r="F306" s="93"/>
      <c r="G306" s="76"/>
      <c r="H306" s="76"/>
      <c r="I306" s="76"/>
    </row>
    <row r="307" spans="3:11" ht="30.75" thickBot="1" x14ac:dyDescent="0.3">
      <c r="C307" s="129" t="s">
        <v>44</v>
      </c>
      <c r="D307" s="129" t="s">
        <v>55</v>
      </c>
      <c r="E307" s="136" t="s">
        <v>57</v>
      </c>
      <c r="F307" s="135" t="s">
        <v>27</v>
      </c>
      <c r="G307" s="133" t="s">
        <v>130</v>
      </c>
      <c r="H307" s="136" t="s">
        <v>46</v>
      </c>
      <c r="I307" s="133" t="s">
        <v>131</v>
      </c>
      <c r="J307" s="133" t="s">
        <v>409</v>
      </c>
      <c r="K307" s="133" t="s">
        <v>410</v>
      </c>
    </row>
    <row r="308" spans="3:11" x14ac:dyDescent="0.25">
      <c r="C308" s="220" t="s">
        <v>438</v>
      </c>
      <c r="D308" s="221"/>
      <c r="E308" s="219">
        <f>HLOOKUP(C308,$AH$2:$BU$3,2,0)</f>
        <v>620</v>
      </c>
      <c r="F308" s="97">
        <f t="shared" ref="F308:F342" si="35">D308*E308</f>
        <v>0</v>
      </c>
      <c r="G308" s="161"/>
      <c r="H308" s="142"/>
      <c r="I308" s="130" t="e">
        <f>VLOOKUP(H308,Presupuesto!$B$11:$C$565,2,0)</f>
        <v>#N/A</v>
      </c>
      <c r="J308" s="218" t="s">
        <v>1478</v>
      </c>
      <c r="K308" s="98" t="s">
        <v>393</v>
      </c>
    </row>
    <row r="309" spans="3:11" x14ac:dyDescent="0.25">
      <c r="C309" s="141"/>
      <c r="D309" s="158"/>
      <c r="E309" s="123"/>
      <c r="F309" s="97">
        <f t="shared" si="35"/>
        <v>0</v>
      </c>
      <c r="G309" s="161"/>
      <c r="H309" s="142"/>
      <c r="I309" s="130" t="e">
        <f>VLOOKUP(H309,Presupuesto!$B$11:$C$565,2,0)</f>
        <v>#N/A</v>
      </c>
      <c r="J309" s="98" t="str">
        <f>$J$308</f>
        <v>Desarrollo del Sistema de Educación Superior</v>
      </c>
      <c r="K309" s="98" t="s">
        <v>411</v>
      </c>
    </row>
    <row r="310" spans="3:11" x14ac:dyDescent="0.25">
      <c r="C310" s="141"/>
      <c r="D310" s="158"/>
      <c r="E310" s="123"/>
      <c r="F310" s="97">
        <f t="shared" si="35"/>
        <v>0</v>
      </c>
      <c r="G310" s="161"/>
      <c r="H310" s="142"/>
      <c r="I310" s="130" t="e">
        <f>VLOOKUP(H310,Presupuesto!$B$11:$C$565,2,0)</f>
        <v>#N/A</v>
      </c>
      <c r="J310" s="98" t="str">
        <f t="shared" ref="J310:J342" si="36">$J$308</f>
        <v>Desarrollo del Sistema de Educación Superior</v>
      </c>
      <c r="K310" s="98" t="s">
        <v>411</v>
      </c>
    </row>
    <row r="311" spans="3:11" x14ac:dyDescent="0.25">
      <c r="C311" s="141"/>
      <c r="D311" s="158"/>
      <c r="E311" s="123"/>
      <c r="F311" s="97">
        <f t="shared" si="35"/>
        <v>0</v>
      </c>
      <c r="G311" s="161"/>
      <c r="H311" s="142"/>
      <c r="I311" s="130" t="e">
        <f>VLOOKUP(H311,Presupuesto!$B$11:$C$565,2,0)</f>
        <v>#N/A</v>
      </c>
      <c r="J311" s="98" t="str">
        <f t="shared" si="36"/>
        <v>Desarrollo del Sistema de Educación Superior</v>
      </c>
      <c r="K311" s="98" t="s">
        <v>411</v>
      </c>
    </row>
    <row r="312" spans="3:11" x14ac:dyDescent="0.25">
      <c r="C312" s="141"/>
      <c r="D312" s="158"/>
      <c r="E312" s="123"/>
      <c r="F312" s="97">
        <f t="shared" si="35"/>
        <v>0</v>
      </c>
      <c r="G312" s="161"/>
      <c r="H312" s="142"/>
      <c r="I312" s="130" t="e">
        <f>VLOOKUP(H312,Presupuesto!$B$11:$C$565,2,0)</f>
        <v>#N/A</v>
      </c>
      <c r="J312" s="98" t="str">
        <f t="shared" si="36"/>
        <v>Desarrollo del Sistema de Educación Superior</v>
      </c>
      <c r="K312" s="98" t="s">
        <v>411</v>
      </c>
    </row>
    <row r="313" spans="3:11" x14ac:dyDescent="0.25">
      <c r="C313" s="141"/>
      <c r="D313" s="158"/>
      <c r="E313" s="123"/>
      <c r="F313" s="97">
        <f t="shared" si="35"/>
        <v>0</v>
      </c>
      <c r="G313" s="161"/>
      <c r="H313" s="142"/>
      <c r="I313" s="130" t="e">
        <f>VLOOKUP(H313,Presupuesto!$B$11:$C$565,2,0)</f>
        <v>#N/A</v>
      </c>
      <c r="J313" s="98" t="str">
        <f t="shared" si="36"/>
        <v>Desarrollo del Sistema de Educación Superior</v>
      </c>
      <c r="K313" s="98" t="s">
        <v>400</v>
      </c>
    </row>
    <row r="314" spans="3:11" x14ac:dyDescent="0.25">
      <c r="C314" s="141"/>
      <c r="D314" s="158"/>
      <c r="E314" s="123"/>
      <c r="F314" s="97">
        <f t="shared" si="35"/>
        <v>0</v>
      </c>
      <c r="G314" s="161"/>
      <c r="H314" s="142"/>
      <c r="I314" s="130" t="e">
        <f>VLOOKUP(H314,Presupuesto!$B$11:$C$565,2,0)</f>
        <v>#N/A</v>
      </c>
      <c r="J314" s="98" t="str">
        <f t="shared" si="36"/>
        <v>Desarrollo del Sistema de Educación Superior</v>
      </c>
      <c r="K314" s="98" t="s">
        <v>411</v>
      </c>
    </row>
    <row r="315" spans="3:11" x14ac:dyDescent="0.25">
      <c r="C315" s="141"/>
      <c r="D315" s="158"/>
      <c r="E315" s="123"/>
      <c r="F315" s="97">
        <f t="shared" si="35"/>
        <v>0</v>
      </c>
      <c r="G315" s="161"/>
      <c r="H315" s="142"/>
      <c r="I315" s="130" t="e">
        <f>VLOOKUP(H315,Presupuesto!$B$11:$C$565,2,0)</f>
        <v>#N/A</v>
      </c>
      <c r="J315" s="98" t="str">
        <f t="shared" si="36"/>
        <v>Desarrollo del Sistema de Educación Superior</v>
      </c>
      <c r="K315" s="98" t="s">
        <v>411</v>
      </c>
    </row>
    <row r="316" spans="3:11" x14ac:dyDescent="0.25">
      <c r="C316" s="141"/>
      <c r="D316" s="158"/>
      <c r="E316" s="123"/>
      <c r="F316" s="97">
        <f t="shared" si="35"/>
        <v>0</v>
      </c>
      <c r="G316" s="161"/>
      <c r="H316" s="142"/>
      <c r="I316" s="130" t="e">
        <f>VLOOKUP(H316,Presupuesto!$B$11:$C$565,2,0)</f>
        <v>#N/A</v>
      </c>
      <c r="J316" s="98" t="str">
        <f t="shared" si="36"/>
        <v>Desarrollo del Sistema de Educación Superior</v>
      </c>
      <c r="K316" s="98" t="s">
        <v>411</v>
      </c>
    </row>
    <row r="317" spans="3:11" x14ac:dyDescent="0.25">
      <c r="C317" s="141"/>
      <c r="D317" s="158"/>
      <c r="E317" s="123"/>
      <c r="F317" s="97">
        <f t="shared" si="35"/>
        <v>0</v>
      </c>
      <c r="G317" s="161"/>
      <c r="H317" s="142"/>
      <c r="I317" s="130" t="e">
        <f>VLOOKUP(H317,Presupuesto!$B$11:$C$565,2,0)</f>
        <v>#N/A</v>
      </c>
      <c r="J317" s="98" t="str">
        <f t="shared" si="36"/>
        <v>Desarrollo del Sistema de Educación Superior</v>
      </c>
      <c r="K317" s="98" t="s">
        <v>411</v>
      </c>
    </row>
    <row r="318" spans="3:11" x14ac:dyDescent="0.25">
      <c r="C318" s="141"/>
      <c r="D318" s="158"/>
      <c r="E318" s="123"/>
      <c r="F318" s="97">
        <f t="shared" si="35"/>
        <v>0</v>
      </c>
      <c r="G318" s="161"/>
      <c r="H318" s="142"/>
      <c r="I318" s="130" t="e">
        <f>VLOOKUP(H318,Presupuesto!$B$11:$C$565,2,0)</f>
        <v>#N/A</v>
      </c>
      <c r="J318" s="98" t="str">
        <f t="shared" si="36"/>
        <v>Desarrollo del Sistema de Educación Superior</v>
      </c>
      <c r="K318" s="98" t="s">
        <v>411</v>
      </c>
    </row>
    <row r="319" spans="3:11" x14ac:dyDescent="0.25">
      <c r="C319" s="141"/>
      <c r="D319" s="158"/>
      <c r="E319" s="123"/>
      <c r="F319" s="97">
        <f t="shared" si="35"/>
        <v>0</v>
      </c>
      <c r="G319" s="161"/>
      <c r="H319" s="142"/>
      <c r="I319" s="130" t="e">
        <f>VLOOKUP(H319,Presupuesto!$B$11:$C$565,2,0)</f>
        <v>#N/A</v>
      </c>
      <c r="J319" s="98" t="str">
        <f t="shared" si="36"/>
        <v>Desarrollo del Sistema de Educación Superior</v>
      </c>
      <c r="K319" s="98" t="s">
        <v>411</v>
      </c>
    </row>
    <row r="320" spans="3:11" x14ac:dyDescent="0.25">
      <c r="C320" s="141"/>
      <c r="D320" s="158"/>
      <c r="E320" s="123"/>
      <c r="F320" s="97">
        <f t="shared" si="35"/>
        <v>0</v>
      </c>
      <c r="G320" s="161"/>
      <c r="H320" s="142"/>
      <c r="I320" s="130" t="e">
        <f>VLOOKUP(H320,Presupuesto!$B$11:$C$565,2,0)</f>
        <v>#N/A</v>
      </c>
      <c r="J320" s="98" t="str">
        <f t="shared" si="36"/>
        <v>Desarrollo del Sistema de Educación Superior</v>
      </c>
      <c r="K320" s="98" t="s">
        <v>411</v>
      </c>
    </row>
    <row r="321" spans="3:11" x14ac:dyDescent="0.25">
      <c r="C321" s="141"/>
      <c r="D321" s="158"/>
      <c r="E321" s="123"/>
      <c r="F321" s="97">
        <f t="shared" si="35"/>
        <v>0</v>
      </c>
      <c r="G321" s="161"/>
      <c r="H321" s="142"/>
      <c r="I321" s="130" t="e">
        <f>VLOOKUP(H321,Presupuesto!$B$11:$C$565,2,0)</f>
        <v>#N/A</v>
      </c>
      <c r="J321" s="98" t="str">
        <f t="shared" si="36"/>
        <v>Desarrollo del Sistema de Educación Superior</v>
      </c>
      <c r="K321" s="98" t="s">
        <v>411</v>
      </c>
    </row>
    <row r="322" spans="3:11" x14ac:dyDescent="0.25">
      <c r="C322" s="141"/>
      <c r="D322" s="158"/>
      <c r="E322" s="123"/>
      <c r="F322" s="97">
        <f t="shared" si="35"/>
        <v>0</v>
      </c>
      <c r="G322" s="161"/>
      <c r="H322" s="142"/>
      <c r="I322" s="130" t="e">
        <f>VLOOKUP(H322,Presupuesto!$B$11:$C$565,2,0)</f>
        <v>#N/A</v>
      </c>
      <c r="J322" s="98" t="str">
        <f t="shared" si="36"/>
        <v>Desarrollo del Sistema de Educación Superior</v>
      </c>
      <c r="K322" s="98" t="s">
        <v>411</v>
      </c>
    </row>
    <row r="323" spans="3:11" x14ac:dyDescent="0.25">
      <c r="C323" s="141"/>
      <c r="D323" s="158"/>
      <c r="E323" s="123"/>
      <c r="F323" s="97">
        <f t="shared" si="35"/>
        <v>0</v>
      </c>
      <c r="G323" s="161"/>
      <c r="H323" s="142"/>
      <c r="I323" s="130" t="e">
        <f>VLOOKUP(H323,Presupuesto!$B$11:$C$565,2,0)</f>
        <v>#N/A</v>
      </c>
      <c r="J323" s="98" t="str">
        <f t="shared" si="36"/>
        <v>Desarrollo del Sistema de Educación Superior</v>
      </c>
      <c r="K323" s="98" t="s">
        <v>411</v>
      </c>
    </row>
    <row r="324" spans="3:11" x14ac:dyDescent="0.25">
      <c r="C324" s="141"/>
      <c r="D324" s="158"/>
      <c r="E324" s="123"/>
      <c r="F324" s="97">
        <f t="shared" si="35"/>
        <v>0</v>
      </c>
      <c r="G324" s="161"/>
      <c r="H324" s="142"/>
      <c r="I324" s="130" t="e">
        <f>VLOOKUP(H324,Presupuesto!$B$11:$C$565,2,0)</f>
        <v>#N/A</v>
      </c>
      <c r="J324" s="98" t="str">
        <f t="shared" si="36"/>
        <v>Desarrollo del Sistema de Educación Superior</v>
      </c>
      <c r="K324" s="98" t="s">
        <v>411</v>
      </c>
    </row>
    <row r="325" spans="3:11" x14ac:dyDescent="0.25">
      <c r="C325" s="141"/>
      <c r="D325" s="158"/>
      <c r="E325" s="123"/>
      <c r="F325" s="97">
        <f t="shared" si="35"/>
        <v>0</v>
      </c>
      <c r="G325" s="161"/>
      <c r="H325" s="142"/>
      <c r="I325" s="130" t="e">
        <f>VLOOKUP(H325,Presupuesto!$B$11:$C$565,2,0)</f>
        <v>#N/A</v>
      </c>
      <c r="J325" s="98" t="str">
        <f t="shared" si="36"/>
        <v>Desarrollo del Sistema de Educación Superior</v>
      </c>
      <c r="K325" s="98" t="s">
        <v>411</v>
      </c>
    </row>
    <row r="326" spans="3:11" x14ac:dyDescent="0.25">
      <c r="C326" s="141"/>
      <c r="D326" s="158"/>
      <c r="E326" s="123"/>
      <c r="F326" s="97">
        <f t="shared" si="35"/>
        <v>0</v>
      </c>
      <c r="G326" s="161"/>
      <c r="H326" s="142"/>
      <c r="I326" s="130" t="e">
        <f>VLOOKUP(H326,Presupuesto!$B$11:$C$565,2,0)</f>
        <v>#N/A</v>
      </c>
      <c r="J326" s="98" t="str">
        <f t="shared" si="36"/>
        <v>Desarrollo del Sistema de Educación Superior</v>
      </c>
      <c r="K326" s="98" t="s">
        <v>411</v>
      </c>
    </row>
    <row r="327" spans="3:11" x14ac:dyDescent="0.25">
      <c r="C327" s="141"/>
      <c r="D327" s="158"/>
      <c r="E327" s="123"/>
      <c r="F327" s="97">
        <f t="shared" si="35"/>
        <v>0</v>
      </c>
      <c r="G327" s="161"/>
      <c r="H327" s="142"/>
      <c r="I327" s="130" t="e">
        <f>VLOOKUP(H327,Presupuesto!$B$11:$C$565,2,0)</f>
        <v>#N/A</v>
      </c>
      <c r="J327" s="98" t="str">
        <f t="shared" si="36"/>
        <v>Desarrollo del Sistema de Educación Superior</v>
      </c>
      <c r="K327" s="98" t="s">
        <v>411</v>
      </c>
    </row>
    <row r="328" spans="3:11" x14ac:dyDescent="0.25">
      <c r="C328" s="141"/>
      <c r="D328" s="158"/>
      <c r="E328" s="123"/>
      <c r="F328" s="97">
        <f t="shared" si="35"/>
        <v>0</v>
      </c>
      <c r="G328" s="161"/>
      <c r="H328" s="142"/>
      <c r="I328" s="130" t="e">
        <f>VLOOKUP(H328,Presupuesto!$B$11:$C$565,2,0)</f>
        <v>#N/A</v>
      </c>
      <c r="J328" s="98" t="str">
        <f t="shared" si="36"/>
        <v>Desarrollo del Sistema de Educación Superior</v>
      </c>
      <c r="K328" s="98" t="s">
        <v>411</v>
      </c>
    </row>
    <row r="329" spans="3:11" x14ac:dyDescent="0.25">
      <c r="C329" s="141"/>
      <c r="D329" s="158"/>
      <c r="E329" s="123"/>
      <c r="F329" s="97">
        <f t="shared" si="35"/>
        <v>0</v>
      </c>
      <c r="G329" s="161"/>
      <c r="H329" s="142"/>
      <c r="I329" s="130" t="e">
        <f>VLOOKUP(H329,Presupuesto!$B$11:$C$565,2,0)</f>
        <v>#N/A</v>
      </c>
      <c r="J329" s="98" t="str">
        <f t="shared" si="36"/>
        <v>Desarrollo del Sistema de Educación Superior</v>
      </c>
      <c r="K329" s="98" t="s">
        <v>411</v>
      </c>
    </row>
    <row r="330" spans="3:11" x14ac:dyDescent="0.25">
      <c r="C330" s="143"/>
      <c r="D330" s="151"/>
      <c r="E330" s="118"/>
      <c r="F330" s="97">
        <f t="shared" si="35"/>
        <v>0</v>
      </c>
      <c r="G330" s="161"/>
      <c r="H330" s="144"/>
      <c r="I330" s="130" t="e">
        <f>VLOOKUP(H330,Presupuesto!$B$11:$C$565,2,0)</f>
        <v>#N/A</v>
      </c>
      <c r="J330" s="98" t="str">
        <f t="shared" si="36"/>
        <v>Desarrollo del Sistema de Educación Superior</v>
      </c>
      <c r="K330" s="98" t="s">
        <v>411</v>
      </c>
    </row>
    <row r="331" spans="3:11" x14ac:dyDescent="0.25">
      <c r="C331" s="143"/>
      <c r="D331" s="151"/>
      <c r="E331" s="118"/>
      <c r="F331" s="97">
        <f t="shared" si="35"/>
        <v>0</v>
      </c>
      <c r="G331" s="161"/>
      <c r="H331" s="144"/>
      <c r="I331" s="130" t="e">
        <f>VLOOKUP(H331,Presupuesto!$B$11:$C$565,2,0)</f>
        <v>#N/A</v>
      </c>
      <c r="J331" s="98" t="str">
        <f t="shared" si="36"/>
        <v>Desarrollo del Sistema de Educación Superior</v>
      </c>
      <c r="K331" s="98" t="s">
        <v>411</v>
      </c>
    </row>
    <row r="332" spans="3:11" x14ac:dyDescent="0.25">
      <c r="C332" s="143"/>
      <c r="D332" s="151"/>
      <c r="E332" s="118"/>
      <c r="F332" s="97">
        <f t="shared" si="35"/>
        <v>0</v>
      </c>
      <c r="G332" s="161"/>
      <c r="H332" s="144"/>
      <c r="I332" s="130" t="e">
        <f>VLOOKUP(H332,Presupuesto!$B$11:$C$565,2,0)</f>
        <v>#N/A</v>
      </c>
      <c r="J332" s="98" t="str">
        <f t="shared" si="36"/>
        <v>Desarrollo del Sistema de Educación Superior</v>
      </c>
      <c r="K332" s="98" t="s">
        <v>411</v>
      </c>
    </row>
    <row r="333" spans="3:11" x14ac:dyDescent="0.25">
      <c r="C333" s="143"/>
      <c r="D333" s="151"/>
      <c r="E333" s="118"/>
      <c r="F333" s="97">
        <f t="shared" si="35"/>
        <v>0</v>
      </c>
      <c r="G333" s="161"/>
      <c r="H333" s="144"/>
      <c r="I333" s="130" t="e">
        <f>VLOOKUP(H333,Presupuesto!$B$11:$C$565,2,0)</f>
        <v>#N/A</v>
      </c>
      <c r="J333" s="98" t="str">
        <f t="shared" si="36"/>
        <v>Desarrollo del Sistema de Educación Superior</v>
      </c>
      <c r="K333" s="98" t="s">
        <v>411</v>
      </c>
    </row>
    <row r="334" spans="3:11" x14ac:dyDescent="0.25">
      <c r="C334" s="143"/>
      <c r="D334" s="151"/>
      <c r="E334" s="118"/>
      <c r="F334" s="97">
        <f t="shared" si="35"/>
        <v>0</v>
      </c>
      <c r="G334" s="161"/>
      <c r="H334" s="144"/>
      <c r="I334" s="130" t="e">
        <f>VLOOKUP(H334,Presupuesto!$B$11:$C$565,2,0)</f>
        <v>#N/A</v>
      </c>
      <c r="J334" s="98" t="str">
        <f t="shared" si="36"/>
        <v>Desarrollo del Sistema de Educación Superior</v>
      </c>
      <c r="K334" s="98" t="s">
        <v>411</v>
      </c>
    </row>
    <row r="335" spans="3:11" x14ac:dyDescent="0.25">
      <c r="C335" s="143"/>
      <c r="D335" s="151"/>
      <c r="E335" s="118"/>
      <c r="F335" s="97">
        <f t="shared" si="35"/>
        <v>0</v>
      </c>
      <c r="G335" s="161"/>
      <c r="H335" s="144"/>
      <c r="I335" s="130" t="e">
        <f>VLOOKUP(H335,Presupuesto!$B$11:$C$565,2,0)</f>
        <v>#N/A</v>
      </c>
      <c r="J335" s="98" t="str">
        <f t="shared" si="36"/>
        <v>Desarrollo del Sistema de Educación Superior</v>
      </c>
      <c r="K335" s="98" t="s">
        <v>411</v>
      </c>
    </row>
    <row r="336" spans="3:11" x14ac:dyDescent="0.25">
      <c r="C336" s="143"/>
      <c r="D336" s="151"/>
      <c r="E336" s="118"/>
      <c r="F336" s="97">
        <f t="shared" si="35"/>
        <v>0</v>
      </c>
      <c r="G336" s="161"/>
      <c r="H336" s="144"/>
      <c r="I336" s="130" t="e">
        <f>VLOOKUP(H336,Presupuesto!$B$11:$C$565,2,0)</f>
        <v>#N/A</v>
      </c>
      <c r="J336" s="98" t="str">
        <f t="shared" si="36"/>
        <v>Desarrollo del Sistema de Educación Superior</v>
      </c>
      <c r="K336" s="98" t="s">
        <v>411</v>
      </c>
    </row>
    <row r="337" spans="3:11" x14ac:dyDescent="0.25">
      <c r="C337" s="143"/>
      <c r="D337" s="151"/>
      <c r="E337" s="118"/>
      <c r="F337" s="97">
        <f t="shared" si="35"/>
        <v>0</v>
      </c>
      <c r="G337" s="161"/>
      <c r="H337" s="144"/>
      <c r="I337" s="130" t="e">
        <f>VLOOKUP(H337,Presupuesto!$B$11:$C$565,2,0)</f>
        <v>#N/A</v>
      </c>
      <c r="J337" s="98" t="str">
        <f t="shared" si="36"/>
        <v>Desarrollo del Sistema de Educación Superior</v>
      </c>
      <c r="K337" s="98" t="s">
        <v>411</v>
      </c>
    </row>
    <row r="338" spans="3:11" x14ac:dyDescent="0.25">
      <c r="C338" s="145"/>
      <c r="D338" s="151"/>
      <c r="E338" s="118"/>
      <c r="F338" s="97">
        <f t="shared" si="35"/>
        <v>0</v>
      </c>
      <c r="G338" s="161"/>
      <c r="H338" s="146"/>
      <c r="I338" s="130" t="e">
        <f>VLOOKUP(H338,Presupuesto!$B$11:$C$565,2,0)</f>
        <v>#N/A</v>
      </c>
      <c r="J338" s="98" t="str">
        <f t="shared" si="36"/>
        <v>Desarrollo del Sistema de Educación Superior</v>
      </c>
      <c r="K338" s="98" t="s">
        <v>402</v>
      </c>
    </row>
    <row r="339" spans="3:11" x14ac:dyDescent="0.25">
      <c r="C339" s="145"/>
      <c r="D339" s="151"/>
      <c r="E339" s="118"/>
      <c r="F339" s="97">
        <f t="shared" si="35"/>
        <v>0</v>
      </c>
      <c r="G339" s="161"/>
      <c r="H339" s="146"/>
      <c r="I339" s="130" t="e">
        <f>VLOOKUP(H339,Presupuesto!$B$11:$C$565,2,0)</f>
        <v>#N/A</v>
      </c>
      <c r="J339" s="98" t="str">
        <f t="shared" si="36"/>
        <v>Desarrollo del Sistema de Educación Superior</v>
      </c>
      <c r="K339" s="98" t="s">
        <v>411</v>
      </c>
    </row>
    <row r="340" spans="3:11" x14ac:dyDescent="0.25">
      <c r="C340" s="145"/>
      <c r="D340" s="151"/>
      <c r="E340" s="118"/>
      <c r="F340" s="97">
        <f t="shared" si="35"/>
        <v>0</v>
      </c>
      <c r="G340" s="161"/>
      <c r="H340" s="146"/>
      <c r="I340" s="130" t="e">
        <f>VLOOKUP(H340,Presupuesto!$B$11:$C$565,2,0)</f>
        <v>#N/A</v>
      </c>
      <c r="J340" s="98" t="str">
        <f t="shared" si="36"/>
        <v>Desarrollo del Sistema de Educación Superior</v>
      </c>
      <c r="K340" s="98" t="s">
        <v>411</v>
      </c>
    </row>
    <row r="341" spans="3:11" x14ac:dyDescent="0.25">
      <c r="C341" s="145"/>
      <c r="D341" s="151"/>
      <c r="E341" s="118"/>
      <c r="F341" s="97">
        <f t="shared" si="35"/>
        <v>0</v>
      </c>
      <c r="G341" s="161"/>
      <c r="H341" s="146"/>
      <c r="I341" s="130" t="e">
        <f>VLOOKUP(H341,Presupuesto!$B$11:$C$565,2,0)</f>
        <v>#N/A</v>
      </c>
      <c r="J341" s="98" t="str">
        <f t="shared" si="36"/>
        <v>Desarrollo del Sistema de Educación Superior</v>
      </c>
      <c r="K341" s="98" t="s">
        <v>411</v>
      </c>
    </row>
    <row r="342" spans="3:11" ht="15.75" thickBot="1" x14ac:dyDescent="0.3">
      <c r="C342" s="147"/>
      <c r="D342" s="159"/>
      <c r="E342" s="103"/>
      <c r="F342" s="105">
        <f t="shared" si="35"/>
        <v>0</v>
      </c>
      <c r="G342" s="162"/>
      <c r="H342" s="148"/>
      <c r="I342" s="132" t="e">
        <f>VLOOKUP(H342,Presupuesto!$B$11:$C$565,2,0)</f>
        <v>#N/A</v>
      </c>
      <c r="J342" s="106" t="str">
        <f t="shared" si="36"/>
        <v>Desarrollo del Sistema de Educación Superior</v>
      </c>
      <c r="K342" s="124" t="s">
        <v>393</v>
      </c>
    </row>
    <row r="344" spans="3:11" ht="15.75" thickBot="1" x14ac:dyDescent="0.3">
      <c r="F344" s="90"/>
      <c r="G344" s="89"/>
      <c r="H344" s="90"/>
      <c r="I344" s="90"/>
    </row>
    <row r="345" spans="3:11" ht="15.75" thickBot="1" x14ac:dyDescent="0.3">
      <c r="C345" s="157" t="s">
        <v>53</v>
      </c>
      <c r="D345" s="369">
        <f>SUM(F352:F386)</f>
        <v>0</v>
      </c>
      <c r="F345" s="70"/>
      <c r="G345" s="79"/>
      <c r="H345" s="70"/>
      <c r="I345" s="70"/>
    </row>
    <row r="346" spans="3:11" x14ac:dyDescent="0.25">
      <c r="C346" s="70"/>
      <c r="D346" s="31"/>
      <c r="E346" s="93"/>
      <c r="F346" s="93"/>
      <c r="G346" s="93"/>
      <c r="H346" s="76"/>
      <c r="I346" s="76"/>
      <c r="J346" s="76"/>
      <c r="K346" s="112"/>
    </row>
    <row r="347" spans="3:11" x14ac:dyDescent="0.25">
      <c r="C347" s="70"/>
      <c r="D347" s="31"/>
      <c r="E347" s="93"/>
      <c r="F347" s="93"/>
      <c r="G347" s="93"/>
      <c r="H347" s="76"/>
      <c r="I347" s="76"/>
      <c r="J347" s="76"/>
      <c r="K347" s="112"/>
    </row>
    <row r="348" spans="3:11" ht="15.75" x14ac:dyDescent="0.25">
      <c r="C348" s="202" t="s">
        <v>391</v>
      </c>
      <c r="D348" s="365"/>
      <c r="E348" s="93"/>
      <c r="F348" s="93"/>
      <c r="G348" s="93"/>
      <c r="H348" s="76"/>
      <c r="I348" s="76"/>
      <c r="J348" s="76"/>
      <c r="K348" s="112"/>
    </row>
    <row r="349" spans="3:11" ht="18.75" x14ac:dyDescent="0.25">
      <c r="C349" s="210" t="e">
        <f>IFERROR(VLOOKUP(D348,'1. Desarrollo e Innov. Curricu.'!$F:$G,2,FALSE),IFERROR(VLOOKUP(D348,'2. Investigación Científica'!$F:$G,2,FALSE),IFERROR(VLOOKUP(D348,'3. Vinculación Univ. Sociedad'!$F:$G,2,FALSE),IFERROR(VLOOKUP(D348,'4. Docencia y Profesorado Univ.'!$F:$G,2,FALSE),IFERROR(VLOOKUP(D348,'5. Estudiantes y Graduados'!$F:$G,2,FALSE),IFERROR(VLOOKUP(D348,'11. Gestion Administrativa'!$F:$G,2,FALSE),IFERROR(VLOOKUP(D348,'13. Gestión Académica'!$F:$G,2,FALSE),IFERROR(VLOOKUP(D348,'9. Asegura. de la Calid. y M'!$F:$G,2,FALSE),IFERROR(VLOOKUP(D348,'6. Gestión del Conocimiento'!$F:$G,2,FALSE),IFERROR(VLOOKUP(D348,'15. Gobernabilidad y Proceso...'!$F:$G,2,FALSE),IFERROR(VLOOKUP(D348,'12. Gestión del Talento Humano'!$F:$G,2,FALSE),IFERROR(VLOOKUP(D348,'14. Internacional... de la E.S.'!$F:$G,2,FALSE),IFERROR(VLOOKUP(D348,'10. Posgrado'!$F:$G,2,FALSE),IFERROR(VLOOKUP(D348,'17. Gestión TIC'!$F:$G,2,FALSE),IFERROR(VLOOKUP(D348,'16. Desa. del Sistema Educ.Sup.'!$F:$G,2,FALSE),IFERROR(VLOOKUP(D348,'8. Cultura de Inno. Insti...'!$F:$G,2,FALSE),VLOOKUP(D348,'7. Lo Esencial de la Reforma U.'!$F:$G,2,0)))))))))))))))))</f>
        <v>#N/A</v>
      </c>
      <c r="D349" s="31"/>
      <c r="E349" s="93"/>
      <c r="F349" s="93"/>
      <c r="G349" s="93"/>
      <c r="H349" s="76"/>
      <c r="I349" s="76"/>
      <c r="J349" s="76"/>
      <c r="K349" s="112"/>
    </row>
    <row r="350" spans="3:11" ht="15.75" thickBot="1" x14ac:dyDescent="0.3">
      <c r="F350" s="93"/>
      <c r="G350" s="76"/>
      <c r="H350" s="76"/>
      <c r="I350" s="76"/>
    </row>
    <row r="351" spans="3:11" ht="30.75" thickBot="1" x14ac:dyDescent="0.3">
      <c r="C351" s="129" t="s">
        <v>44</v>
      </c>
      <c r="D351" s="129" t="s">
        <v>55</v>
      </c>
      <c r="E351" s="136" t="s">
        <v>57</v>
      </c>
      <c r="F351" s="135" t="s">
        <v>27</v>
      </c>
      <c r="G351" s="133" t="s">
        <v>130</v>
      </c>
      <c r="H351" s="136" t="s">
        <v>46</v>
      </c>
      <c r="I351" s="133" t="s">
        <v>131</v>
      </c>
      <c r="J351" s="133" t="s">
        <v>409</v>
      </c>
      <c r="K351" s="133" t="s">
        <v>410</v>
      </c>
    </row>
    <row r="352" spans="3:11" x14ac:dyDescent="0.25">
      <c r="C352" s="220" t="s">
        <v>438</v>
      </c>
      <c r="D352" s="221"/>
      <c r="E352" s="219">
        <f>HLOOKUP(C352,$AH$2:$BU$3,2,0)</f>
        <v>620</v>
      </c>
      <c r="F352" s="97">
        <f t="shared" ref="F352:F386" si="37">D352*E352</f>
        <v>0</v>
      </c>
      <c r="G352" s="161"/>
      <c r="H352" s="142"/>
      <c r="I352" s="130" t="e">
        <f>VLOOKUP(H352,Presupuesto!$B$11:$C$565,2,0)</f>
        <v>#N/A</v>
      </c>
      <c r="J352" s="218" t="s">
        <v>1478</v>
      </c>
      <c r="K352" s="98" t="s">
        <v>393</v>
      </c>
    </row>
    <row r="353" spans="3:11" x14ac:dyDescent="0.25">
      <c r="C353" s="141"/>
      <c r="D353" s="158"/>
      <c r="E353" s="123"/>
      <c r="F353" s="97">
        <f t="shared" si="37"/>
        <v>0</v>
      </c>
      <c r="G353" s="161"/>
      <c r="H353" s="142"/>
      <c r="I353" s="130" t="e">
        <f>VLOOKUP(H353,Presupuesto!$B$11:$C$565,2,0)</f>
        <v>#N/A</v>
      </c>
      <c r="J353" s="98" t="str">
        <f>$J$352</f>
        <v>Desarrollo del Sistema de Educación Superior</v>
      </c>
      <c r="K353" s="98" t="s">
        <v>411</v>
      </c>
    </row>
    <row r="354" spans="3:11" x14ac:dyDescent="0.25">
      <c r="C354" s="141"/>
      <c r="D354" s="158"/>
      <c r="E354" s="123"/>
      <c r="F354" s="97">
        <f t="shared" si="37"/>
        <v>0</v>
      </c>
      <c r="G354" s="161"/>
      <c r="H354" s="142"/>
      <c r="I354" s="130" t="e">
        <f>VLOOKUP(H354,Presupuesto!$B$11:$C$565,2,0)</f>
        <v>#N/A</v>
      </c>
      <c r="J354" s="98" t="str">
        <f t="shared" ref="J354:J386" si="38">$J$352</f>
        <v>Desarrollo del Sistema de Educación Superior</v>
      </c>
      <c r="K354" s="98" t="s">
        <v>411</v>
      </c>
    </row>
    <row r="355" spans="3:11" x14ac:dyDescent="0.25">
      <c r="C355" s="141"/>
      <c r="D355" s="158"/>
      <c r="E355" s="123"/>
      <c r="F355" s="97">
        <f t="shared" si="37"/>
        <v>0</v>
      </c>
      <c r="G355" s="161"/>
      <c r="H355" s="142"/>
      <c r="I355" s="130" t="e">
        <f>VLOOKUP(H355,Presupuesto!$B$11:$C$565,2,0)</f>
        <v>#N/A</v>
      </c>
      <c r="J355" s="98" t="str">
        <f t="shared" si="38"/>
        <v>Desarrollo del Sistema de Educación Superior</v>
      </c>
      <c r="K355" s="98" t="s">
        <v>411</v>
      </c>
    </row>
    <row r="356" spans="3:11" x14ac:dyDescent="0.25">
      <c r="C356" s="141"/>
      <c r="D356" s="158"/>
      <c r="E356" s="123"/>
      <c r="F356" s="97">
        <f t="shared" si="37"/>
        <v>0</v>
      </c>
      <c r="G356" s="161"/>
      <c r="H356" s="142"/>
      <c r="I356" s="130" t="e">
        <f>VLOOKUP(H356,Presupuesto!$B$11:$C$565,2,0)</f>
        <v>#N/A</v>
      </c>
      <c r="J356" s="98" t="str">
        <f t="shared" si="38"/>
        <v>Desarrollo del Sistema de Educación Superior</v>
      </c>
      <c r="K356" s="98" t="s">
        <v>411</v>
      </c>
    </row>
    <row r="357" spans="3:11" x14ac:dyDescent="0.25">
      <c r="C357" s="141"/>
      <c r="D357" s="158"/>
      <c r="E357" s="123"/>
      <c r="F357" s="97">
        <f t="shared" si="37"/>
        <v>0</v>
      </c>
      <c r="G357" s="161"/>
      <c r="H357" s="142"/>
      <c r="I357" s="130" t="e">
        <f>VLOOKUP(H357,Presupuesto!$B$11:$C$565,2,0)</f>
        <v>#N/A</v>
      </c>
      <c r="J357" s="98" t="str">
        <f t="shared" si="38"/>
        <v>Desarrollo del Sistema de Educación Superior</v>
      </c>
      <c r="K357" s="98" t="s">
        <v>400</v>
      </c>
    </row>
    <row r="358" spans="3:11" x14ac:dyDescent="0.25">
      <c r="C358" s="141"/>
      <c r="D358" s="158"/>
      <c r="E358" s="123"/>
      <c r="F358" s="97">
        <f t="shared" si="37"/>
        <v>0</v>
      </c>
      <c r="G358" s="161"/>
      <c r="H358" s="142"/>
      <c r="I358" s="130" t="e">
        <f>VLOOKUP(H358,Presupuesto!$B$11:$C$565,2,0)</f>
        <v>#N/A</v>
      </c>
      <c r="J358" s="98" t="str">
        <f t="shared" si="38"/>
        <v>Desarrollo del Sistema de Educación Superior</v>
      </c>
      <c r="K358" s="98" t="s">
        <v>411</v>
      </c>
    </row>
    <row r="359" spans="3:11" x14ac:dyDescent="0.25">
      <c r="C359" s="141"/>
      <c r="D359" s="158"/>
      <c r="E359" s="123"/>
      <c r="F359" s="97">
        <f t="shared" si="37"/>
        <v>0</v>
      </c>
      <c r="G359" s="161"/>
      <c r="H359" s="142"/>
      <c r="I359" s="130" t="e">
        <f>VLOOKUP(H359,Presupuesto!$B$11:$C$565,2,0)</f>
        <v>#N/A</v>
      </c>
      <c r="J359" s="98" t="str">
        <f t="shared" si="38"/>
        <v>Desarrollo del Sistema de Educación Superior</v>
      </c>
      <c r="K359" s="98" t="s">
        <v>411</v>
      </c>
    </row>
    <row r="360" spans="3:11" x14ac:dyDescent="0.25">
      <c r="C360" s="141"/>
      <c r="D360" s="158"/>
      <c r="E360" s="123"/>
      <c r="F360" s="97">
        <f t="shared" si="37"/>
        <v>0</v>
      </c>
      <c r="G360" s="161"/>
      <c r="H360" s="142"/>
      <c r="I360" s="130" t="e">
        <f>VLOOKUP(H360,Presupuesto!$B$11:$C$565,2,0)</f>
        <v>#N/A</v>
      </c>
      <c r="J360" s="98" t="str">
        <f t="shared" si="38"/>
        <v>Desarrollo del Sistema de Educación Superior</v>
      </c>
      <c r="K360" s="98" t="s">
        <v>411</v>
      </c>
    </row>
    <row r="361" spans="3:11" x14ac:dyDescent="0.25">
      <c r="C361" s="141"/>
      <c r="D361" s="158"/>
      <c r="E361" s="123"/>
      <c r="F361" s="97">
        <f t="shared" si="37"/>
        <v>0</v>
      </c>
      <c r="G361" s="161"/>
      <c r="H361" s="142"/>
      <c r="I361" s="130" t="e">
        <f>VLOOKUP(H361,Presupuesto!$B$11:$C$565,2,0)</f>
        <v>#N/A</v>
      </c>
      <c r="J361" s="98" t="str">
        <f t="shared" si="38"/>
        <v>Desarrollo del Sistema de Educación Superior</v>
      </c>
      <c r="K361" s="98" t="s">
        <v>411</v>
      </c>
    </row>
    <row r="362" spans="3:11" x14ac:dyDescent="0.25">
      <c r="C362" s="141"/>
      <c r="D362" s="158"/>
      <c r="E362" s="123"/>
      <c r="F362" s="97">
        <f t="shared" si="37"/>
        <v>0</v>
      </c>
      <c r="G362" s="161"/>
      <c r="H362" s="142"/>
      <c r="I362" s="130" t="e">
        <f>VLOOKUP(H362,Presupuesto!$B$11:$C$565,2,0)</f>
        <v>#N/A</v>
      </c>
      <c r="J362" s="98" t="str">
        <f t="shared" si="38"/>
        <v>Desarrollo del Sistema de Educación Superior</v>
      </c>
      <c r="K362" s="98" t="s">
        <v>411</v>
      </c>
    </row>
    <row r="363" spans="3:11" x14ac:dyDescent="0.25">
      <c r="C363" s="141"/>
      <c r="D363" s="158"/>
      <c r="E363" s="123"/>
      <c r="F363" s="97">
        <f t="shared" si="37"/>
        <v>0</v>
      </c>
      <c r="G363" s="161"/>
      <c r="H363" s="142"/>
      <c r="I363" s="130" t="e">
        <f>VLOOKUP(H363,Presupuesto!$B$11:$C$565,2,0)</f>
        <v>#N/A</v>
      </c>
      <c r="J363" s="98" t="str">
        <f t="shared" si="38"/>
        <v>Desarrollo del Sistema de Educación Superior</v>
      </c>
      <c r="K363" s="98" t="s">
        <v>411</v>
      </c>
    </row>
    <row r="364" spans="3:11" x14ac:dyDescent="0.25">
      <c r="C364" s="141"/>
      <c r="D364" s="158"/>
      <c r="E364" s="123"/>
      <c r="F364" s="97">
        <f t="shared" si="37"/>
        <v>0</v>
      </c>
      <c r="G364" s="161"/>
      <c r="H364" s="142"/>
      <c r="I364" s="130" t="e">
        <f>VLOOKUP(H364,Presupuesto!$B$11:$C$565,2,0)</f>
        <v>#N/A</v>
      </c>
      <c r="J364" s="98" t="str">
        <f t="shared" si="38"/>
        <v>Desarrollo del Sistema de Educación Superior</v>
      </c>
      <c r="K364" s="98" t="s">
        <v>411</v>
      </c>
    </row>
    <row r="365" spans="3:11" x14ac:dyDescent="0.25">
      <c r="C365" s="141"/>
      <c r="D365" s="158"/>
      <c r="E365" s="123"/>
      <c r="F365" s="97">
        <f t="shared" si="37"/>
        <v>0</v>
      </c>
      <c r="G365" s="161"/>
      <c r="H365" s="142"/>
      <c r="I365" s="130" t="e">
        <f>VLOOKUP(H365,Presupuesto!$B$11:$C$565,2,0)</f>
        <v>#N/A</v>
      </c>
      <c r="J365" s="98" t="str">
        <f t="shared" si="38"/>
        <v>Desarrollo del Sistema de Educación Superior</v>
      </c>
      <c r="K365" s="98" t="s">
        <v>411</v>
      </c>
    </row>
    <row r="366" spans="3:11" x14ac:dyDescent="0.25">
      <c r="C366" s="141"/>
      <c r="D366" s="158"/>
      <c r="E366" s="123"/>
      <c r="F366" s="97">
        <f t="shared" si="37"/>
        <v>0</v>
      </c>
      <c r="G366" s="161"/>
      <c r="H366" s="142"/>
      <c r="I366" s="130" t="e">
        <f>VLOOKUP(H366,Presupuesto!$B$11:$C$565,2,0)</f>
        <v>#N/A</v>
      </c>
      <c r="J366" s="98" t="str">
        <f t="shared" si="38"/>
        <v>Desarrollo del Sistema de Educación Superior</v>
      </c>
      <c r="K366" s="98" t="s">
        <v>411</v>
      </c>
    </row>
    <row r="367" spans="3:11" x14ac:dyDescent="0.25">
      <c r="C367" s="141"/>
      <c r="D367" s="158"/>
      <c r="E367" s="123"/>
      <c r="F367" s="97">
        <f t="shared" si="37"/>
        <v>0</v>
      </c>
      <c r="G367" s="161"/>
      <c r="H367" s="142"/>
      <c r="I367" s="130" t="e">
        <f>VLOOKUP(H367,Presupuesto!$B$11:$C$565,2,0)</f>
        <v>#N/A</v>
      </c>
      <c r="J367" s="98" t="str">
        <f t="shared" si="38"/>
        <v>Desarrollo del Sistema de Educación Superior</v>
      </c>
      <c r="K367" s="98" t="s">
        <v>411</v>
      </c>
    </row>
    <row r="368" spans="3:11" x14ac:dyDescent="0.25">
      <c r="C368" s="141"/>
      <c r="D368" s="158"/>
      <c r="E368" s="123"/>
      <c r="F368" s="97">
        <f t="shared" si="37"/>
        <v>0</v>
      </c>
      <c r="G368" s="161"/>
      <c r="H368" s="142"/>
      <c r="I368" s="130" t="e">
        <f>VLOOKUP(H368,Presupuesto!$B$11:$C$565,2,0)</f>
        <v>#N/A</v>
      </c>
      <c r="J368" s="98" t="str">
        <f t="shared" si="38"/>
        <v>Desarrollo del Sistema de Educación Superior</v>
      </c>
      <c r="K368" s="98" t="s">
        <v>411</v>
      </c>
    </row>
    <row r="369" spans="3:11" x14ac:dyDescent="0.25">
      <c r="C369" s="141"/>
      <c r="D369" s="158"/>
      <c r="E369" s="123"/>
      <c r="F369" s="97">
        <f t="shared" si="37"/>
        <v>0</v>
      </c>
      <c r="G369" s="161"/>
      <c r="H369" s="142"/>
      <c r="I369" s="130" t="e">
        <f>VLOOKUP(H369,Presupuesto!$B$11:$C$565,2,0)</f>
        <v>#N/A</v>
      </c>
      <c r="J369" s="98" t="str">
        <f t="shared" si="38"/>
        <v>Desarrollo del Sistema de Educación Superior</v>
      </c>
      <c r="K369" s="98" t="s">
        <v>411</v>
      </c>
    </row>
    <row r="370" spans="3:11" x14ac:dyDescent="0.25">
      <c r="C370" s="141"/>
      <c r="D370" s="158"/>
      <c r="E370" s="123"/>
      <c r="F370" s="97">
        <f t="shared" si="37"/>
        <v>0</v>
      </c>
      <c r="G370" s="161"/>
      <c r="H370" s="142"/>
      <c r="I370" s="130" t="e">
        <f>VLOOKUP(H370,Presupuesto!$B$11:$C$565,2,0)</f>
        <v>#N/A</v>
      </c>
      <c r="J370" s="98" t="str">
        <f t="shared" si="38"/>
        <v>Desarrollo del Sistema de Educación Superior</v>
      </c>
      <c r="K370" s="98" t="s">
        <v>411</v>
      </c>
    </row>
    <row r="371" spans="3:11" x14ac:dyDescent="0.25">
      <c r="C371" s="141"/>
      <c r="D371" s="158"/>
      <c r="E371" s="123"/>
      <c r="F371" s="97">
        <f t="shared" si="37"/>
        <v>0</v>
      </c>
      <c r="G371" s="161"/>
      <c r="H371" s="142"/>
      <c r="I371" s="130" t="e">
        <f>VLOOKUP(H371,Presupuesto!$B$11:$C$565,2,0)</f>
        <v>#N/A</v>
      </c>
      <c r="J371" s="98" t="str">
        <f t="shared" si="38"/>
        <v>Desarrollo del Sistema de Educación Superior</v>
      </c>
      <c r="K371" s="98" t="s">
        <v>411</v>
      </c>
    </row>
    <row r="372" spans="3:11" x14ac:dyDescent="0.25">
      <c r="C372" s="141"/>
      <c r="D372" s="158"/>
      <c r="E372" s="123"/>
      <c r="F372" s="97">
        <f t="shared" si="37"/>
        <v>0</v>
      </c>
      <c r="G372" s="161"/>
      <c r="H372" s="142"/>
      <c r="I372" s="130" t="e">
        <f>VLOOKUP(H372,Presupuesto!$B$11:$C$565,2,0)</f>
        <v>#N/A</v>
      </c>
      <c r="J372" s="98" t="str">
        <f t="shared" si="38"/>
        <v>Desarrollo del Sistema de Educación Superior</v>
      </c>
      <c r="K372" s="98" t="s">
        <v>411</v>
      </c>
    </row>
    <row r="373" spans="3:11" x14ac:dyDescent="0.25">
      <c r="C373" s="141"/>
      <c r="D373" s="158"/>
      <c r="E373" s="123"/>
      <c r="F373" s="97">
        <f t="shared" si="37"/>
        <v>0</v>
      </c>
      <c r="G373" s="161"/>
      <c r="H373" s="142"/>
      <c r="I373" s="130" t="e">
        <f>VLOOKUP(H373,Presupuesto!$B$11:$C$565,2,0)</f>
        <v>#N/A</v>
      </c>
      <c r="J373" s="98" t="str">
        <f t="shared" si="38"/>
        <v>Desarrollo del Sistema de Educación Superior</v>
      </c>
      <c r="K373" s="98" t="s">
        <v>411</v>
      </c>
    </row>
    <row r="374" spans="3:11" x14ac:dyDescent="0.25">
      <c r="C374" s="143"/>
      <c r="D374" s="151"/>
      <c r="E374" s="118"/>
      <c r="F374" s="97">
        <f t="shared" si="37"/>
        <v>0</v>
      </c>
      <c r="G374" s="161"/>
      <c r="H374" s="144"/>
      <c r="I374" s="130" t="e">
        <f>VLOOKUP(H374,Presupuesto!$B$11:$C$565,2,0)</f>
        <v>#N/A</v>
      </c>
      <c r="J374" s="98" t="str">
        <f t="shared" si="38"/>
        <v>Desarrollo del Sistema de Educación Superior</v>
      </c>
      <c r="K374" s="98" t="s">
        <v>411</v>
      </c>
    </row>
    <row r="375" spans="3:11" x14ac:dyDescent="0.25">
      <c r="C375" s="143"/>
      <c r="D375" s="151"/>
      <c r="E375" s="118"/>
      <c r="F375" s="97">
        <f t="shared" si="37"/>
        <v>0</v>
      </c>
      <c r="G375" s="161"/>
      <c r="H375" s="144"/>
      <c r="I375" s="130" t="e">
        <f>VLOOKUP(H375,Presupuesto!$B$11:$C$565,2,0)</f>
        <v>#N/A</v>
      </c>
      <c r="J375" s="98" t="str">
        <f t="shared" si="38"/>
        <v>Desarrollo del Sistema de Educación Superior</v>
      </c>
      <c r="K375" s="98" t="s">
        <v>411</v>
      </c>
    </row>
    <row r="376" spans="3:11" x14ac:dyDescent="0.25">
      <c r="C376" s="143"/>
      <c r="D376" s="151"/>
      <c r="E376" s="118"/>
      <c r="F376" s="97">
        <f t="shared" si="37"/>
        <v>0</v>
      </c>
      <c r="G376" s="161"/>
      <c r="H376" s="144"/>
      <c r="I376" s="130" t="e">
        <f>VLOOKUP(H376,Presupuesto!$B$11:$C$565,2,0)</f>
        <v>#N/A</v>
      </c>
      <c r="J376" s="98" t="str">
        <f t="shared" si="38"/>
        <v>Desarrollo del Sistema de Educación Superior</v>
      </c>
      <c r="K376" s="98" t="s">
        <v>411</v>
      </c>
    </row>
    <row r="377" spans="3:11" x14ac:dyDescent="0.25">
      <c r="C377" s="143"/>
      <c r="D377" s="151"/>
      <c r="E377" s="118"/>
      <c r="F377" s="97">
        <f t="shared" si="37"/>
        <v>0</v>
      </c>
      <c r="G377" s="161"/>
      <c r="H377" s="144"/>
      <c r="I377" s="130" t="e">
        <f>VLOOKUP(H377,Presupuesto!$B$11:$C$565,2,0)</f>
        <v>#N/A</v>
      </c>
      <c r="J377" s="98" t="str">
        <f t="shared" si="38"/>
        <v>Desarrollo del Sistema de Educación Superior</v>
      </c>
      <c r="K377" s="98" t="s">
        <v>411</v>
      </c>
    </row>
    <row r="378" spans="3:11" x14ac:dyDescent="0.25">
      <c r="C378" s="143"/>
      <c r="D378" s="151"/>
      <c r="E378" s="118"/>
      <c r="F378" s="97">
        <f t="shared" si="37"/>
        <v>0</v>
      </c>
      <c r="G378" s="161"/>
      <c r="H378" s="144"/>
      <c r="I378" s="130" t="e">
        <f>VLOOKUP(H378,Presupuesto!$B$11:$C$565,2,0)</f>
        <v>#N/A</v>
      </c>
      <c r="J378" s="98" t="str">
        <f t="shared" si="38"/>
        <v>Desarrollo del Sistema de Educación Superior</v>
      </c>
      <c r="K378" s="98" t="s">
        <v>411</v>
      </c>
    </row>
    <row r="379" spans="3:11" x14ac:dyDescent="0.25">
      <c r="C379" s="143"/>
      <c r="D379" s="151"/>
      <c r="E379" s="118"/>
      <c r="F379" s="97">
        <f t="shared" si="37"/>
        <v>0</v>
      </c>
      <c r="G379" s="161"/>
      <c r="H379" s="144"/>
      <c r="I379" s="130" t="e">
        <f>VLOOKUP(H379,Presupuesto!$B$11:$C$565,2,0)</f>
        <v>#N/A</v>
      </c>
      <c r="J379" s="98" t="str">
        <f t="shared" si="38"/>
        <v>Desarrollo del Sistema de Educación Superior</v>
      </c>
      <c r="K379" s="98" t="s">
        <v>411</v>
      </c>
    </row>
    <row r="380" spans="3:11" x14ac:dyDescent="0.25">
      <c r="C380" s="143"/>
      <c r="D380" s="151"/>
      <c r="E380" s="118"/>
      <c r="F380" s="97">
        <f t="shared" si="37"/>
        <v>0</v>
      </c>
      <c r="G380" s="161"/>
      <c r="H380" s="144"/>
      <c r="I380" s="130" t="e">
        <f>VLOOKUP(H380,Presupuesto!$B$11:$C$565,2,0)</f>
        <v>#N/A</v>
      </c>
      <c r="J380" s="98" t="str">
        <f t="shared" si="38"/>
        <v>Desarrollo del Sistema de Educación Superior</v>
      </c>
      <c r="K380" s="98" t="s">
        <v>411</v>
      </c>
    </row>
    <row r="381" spans="3:11" x14ac:dyDescent="0.25">
      <c r="C381" s="143"/>
      <c r="D381" s="151"/>
      <c r="E381" s="118"/>
      <c r="F381" s="97">
        <f t="shared" si="37"/>
        <v>0</v>
      </c>
      <c r="G381" s="161"/>
      <c r="H381" s="144"/>
      <c r="I381" s="130" t="e">
        <f>VLOOKUP(H381,Presupuesto!$B$11:$C$565,2,0)</f>
        <v>#N/A</v>
      </c>
      <c r="J381" s="98" t="str">
        <f t="shared" si="38"/>
        <v>Desarrollo del Sistema de Educación Superior</v>
      </c>
      <c r="K381" s="98" t="s">
        <v>411</v>
      </c>
    </row>
    <row r="382" spans="3:11" x14ac:dyDescent="0.25">
      <c r="C382" s="145"/>
      <c r="D382" s="151"/>
      <c r="E382" s="118"/>
      <c r="F382" s="97">
        <f t="shared" si="37"/>
        <v>0</v>
      </c>
      <c r="G382" s="161"/>
      <c r="H382" s="146"/>
      <c r="I382" s="130" t="e">
        <f>VLOOKUP(H382,Presupuesto!$B$11:$C$565,2,0)</f>
        <v>#N/A</v>
      </c>
      <c r="J382" s="98" t="str">
        <f t="shared" si="38"/>
        <v>Desarrollo del Sistema de Educación Superior</v>
      </c>
      <c r="K382" s="98" t="s">
        <v>402</v>
      </c>
    </row>
    <row r="383" spans="3:11" x14ac:dyDescent="0.25">
      <c r="C383" s="145"/>
      <c r="D383" s="151"/>
      <c r="E383" s="118"/>
      <c r="F383" s="97">
        <f t="shared" si="37"/>
        <v>0</v>
      </c>
      <c r="G383" s="161"/>
      <c r="H383" s="146"/>
      <c r="I383" s="130" t="e">
        <f>VLOOKUP(H383,Presupuesto!$B$11:$C$565,2,0)</f>
        <v>#N/A</v>
      </c>
      <c r="J383" s="98" t="str">
        <f t="shared" si="38"/>
        <v>Desarrollo del Sistema de Educación Superior</v>
      </c>
      <c r="K383" s="98" t="s">
        <v>411</v>
      </c>
    </row>
    <row r="384" spans="3:11" x14ac:dyDescent="0.25">
      <c r="C384" s="145"/>
      <c r="D384" s="151"/>
      <c r="E384" s="118"/>
      <c r="F384" s="97">
        <f t="shared" si="37"/>
        <v>0</v>
      </c>
      <c r="G384" s="161"/>
      <c r="H384" s="146"/>
      <c r="I384" s="130" t="e">
        <f>VLOOKUP(H384,Presupuesto!$B$11:$C$565,2,0)</f>
        <v>#N/A</v>
      </c>
      <c r="J384" s="98" t="str">
        <f t="shared" si="38"/>
        <v>Desarrollo del Sistema de Educación Superior</v>
      </c>
      <c r="K384" s="98" t="s">
        <v>411</v>
      </c>
    </row>
    <row r="385" spans="3:11" x14ac:dyDescent="0.25">
      <c r="C385" s="145"/>
      <c r="D385" s="151"/>
      <c r="E385" s="118"/>
      <c r="F385" s="97">
        <f t="shared" si="37"/>
        <v>0</v>
      </c>
      <c r="G385" s="161"/>
      <c r="H385" s="146"/>
      <c r="I385" s="130" t="e">
        <f>VLOOKUP(H385,Presupuesto!$B$11:$C$565,2,0)</f>
        <v>#N/A</v>
      </c>
      <c r="J385" s="98" t="str">
        <f t="shared" si="38"/>
        <v>Desarrollo del Sistema de Educación Superior</v>
      </c>
      <c r="K385" s="98" t="s">
        <v>411</v>
      </c>
    </row>
    <row r="386" spans="3:11" ht="15.75" thickBot="1" x14ac:dyDescent="0.3">
      <c r="C386" s="147"/>
      <c r="D386" s="159"/>
      <c r="E386" s="103"/>
      <c r="F386" s="105">
        <f t="shared" si="37"/>
        <v>0</v>
      </c>
      <c r="G386" s="162"/>
      <c r="H386" s="148"/>
      <c r="I386" s="132" t="e">
        <f>VLOOKUP(H386,Presupuesto!$B$11:$C$565,2,0)</f>
        <v>#N/A</v>
      </c>
      <c r="J386" s="106" t="str">
        <f t="shared" si="38"/>
        <v>Desarrollo del Sistema de Educación Superior</v>
      </c>
      <c r="K386"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7:G23 G33:G36 G46:G49 G59:G64 G74:G78 G88:G91 G102:G107 G118:G121 G131:G134 G144:G146 G156:G159 G169:G171 G181:G184 G194:G198 G208:G210 G220:G254 G264:G298 G308:G342 G352:G386">
      <formula1>$R$2:$S$2</formula1>
    </dataValidation>
    <dataValidation type="list" allowBlank="1" showInputMessage="1" showErrorMessage="1" errorTitle="¡Ingreso Inválido!" error="Seleccione una opción de la lista" promptTitle="Mes Requerido" prompt="Seleccione el mes en el que requiere el recurso." sqref="K17:K23 K33:K36 K46:K49 K59:K64 K74:K78 K88:K91 K102:K107 K118:K121 K131:K134 K144:K146 K156:K159 K169:K171 K181:K184 K194:K198 K208:K210 K220:K254 K264:K298 K308:K342 K352:K386">
      <formula1>$U$2:$AF$2</formula1>
    </dataValidation>
    <dataValidation type="list" allowBlank="1" showInputMessage="1" showErrorMessage="1" errorTitle="¡Ingreso Invalido!" error="Seleccione una opción de la lista." promptTitle="Categoria/Zona de Viáticos" prompt="Seleccione una opción de la lista" sqref="C17 C33 C46 C59 C74 C88 C102 C118 C131 C144 C156 C169 C181 C194 C208 C220 C264 C308 C352">
      <formula1>$AH$2:$BU$2</formula1>
    </dataValidation>
    <dataValidation type="list" allowBlank="1" showInputMessage="1" showErrorMessage="1" errorTitle="¡Ingreso Inválido!" error="Verifique el valor ingresado." promptTitle="Ingrese el Objeto de Gasto" prompt="Ingrese el Objeto de Gasto" sqref="H17:H23 H33:H36 H46:H49 H59:H64 H74:H78 H88:H91 H102:H107 H118:H121 H131:H134 H144:H146 H156:H159 H169:H171 H181:H184 H194:H198 H208:H210 H220:H254 H264:H298 H308:H342 H352:H386">
      <formula1>$A$1:$UI$1</formula1>
    </dataValidation>
    <dataValidation type="list" allowBlank="1" showInputMessage="1" showErrorMessage="1" errorTitle="¡Ingreso Inválido!" error="Seleccione una opción de la lista." promptTitle="Dimensión Estratégica" prompt="Seleccione una opción de la lista." sqref="J34:J36 J47:J49 J60:J64 J75:J78 J89:J91 J103:J107 J119:J121 J132:J134 J145:J146 J157:J159 J170:J171 J182:J184 J195:J198 J209:J210 J221:J254 J265:J298 J309:J342 J353:J386 J18:J23">
      <formula1>$A$2:$P$2</formula1>
    </dataValidation>
    <dataValidation type="list" allowBlank="1" showInputMessage="1" showErrorMessage="1" errorTitle="¡Ingreso Inválido!" error="Seleccione una opción de la lista." promptTitle="Dimensión Estratégica" prompt="Seleccione una opción de la lista." sqref="J17 J33 J46 J59 J74 J88 J102 J118 J131 J144 J156 J169 J181 J194 J208 J220 J264 J308 J352">
      <formula1>$A$2:$Q$2</formula1>
    </dataValidation>
  </dataValidations>
  <pageMargins left="0.70866141732283472" right="0.70866141732283472" top="0.74803149606299213" bottom="0.74803149606299213" header="0.31496062992125984" footer="0.31496062992125984"/>
  <pageSetup scale="55" orientation="landscape" horizontalDpi="300" verticalDpi="300" r:id="rId1"/>
  <colBreaks count="1" manualBreakCount="1">
    <brk id="9"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57" t="str">
        <f>+Presupuesto!D11</f>
        <v>Recurrente</v>
      </c>
      <c r="S2" s="45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2" t="s">
        <v>419</v>
      </c>
      <c r="AI2" s="452" t="s">
        <v>420</v>
      </c>
      <c r="AJ2" s="452" t="s">
        <v>421</v>
      </c>
      <c r="AK2" s="452" t="s">
        <v>422</v>
      </c>
      <c r="AL2" s="452" t="s">
        <v>423</v>
      </c>
      <c r="AM2" s="452" t="s">
        <v>426</v>
      </c>
      <c r="AN2" s="452" t="s">
        <v>424</v>
      </c>
      <c r="AO2" s="452" t="s">
        <v>425</v>
      </c>
      <c r="AP2" s="452" t="s">
        <v>427</v>
      </c>
      <c r="AQ2" s="452" t="s">
        <v>428</v>
      </c>
      <c r="AR2" s="452" t="s">
        <v>429</v>
      </c>
      <c r="AS2" s="452" t="s">
        <v>430</v>
      </c>
      <c r="AT2" s="452" t="s">
        <v>431</v>
      </c>
      <c r="AU2" s="452" t="s">
        <v>432</v>
      </c>
      <c r="AV2" s="452" t="s">
        <v>433</v>
      </c>
      <c r="AW2" s="452" t="s">
        <v>434</v>
      </c>
      <c r="AX2" s="452" t="s">
        <v>435</v>
      </c>
      <c r="AY2" s="452" t="s">
        <v>436</v>
      </c>
      <c r="AZ2" s="452" t="s">
        <v>437</v>
      </c>
      <c r="BA2" s="452" t="s">
        <v>438</v>
      </c>
      <c r="BB2" s="452" t="s">
        <v>439</v>
      </c>
      <c r="BC2" s="452" t="s">
        <v>440</v>
      </c>
      <c r="BD2" s="452" t="s">
        <v>441</v>
      </c>
      <c r="BE2" s="452" t="s">
        <v>442</v>
      </c>
      <c r="BF2" s="452" t="s">
        <v>443</v>
      </c>
      <c r="BG2" s="452" t="s">
        <v>444</v>
      </c>
      <c r="BH2" s="452" t="s">
        <v>445</v>
      </c>
      <c r="BI2" s="452" t="s">
        <v>446</v>
      </c>
      <c r="BJ2" s="452" t="s">
        <v>447</v>
      </c>
      <c r="BK2" s="452" t="s">
        <v>448</v>
      </c>
      <c r="BL2" s="452" t="s">
        <v>449</v>
      </c>
      <c r="BM2" s="452" t="s">
        <v>450</v>
      </c>
      <c r="BN2" s="452" t="s">
        <v>451</v>
      </c>
      <c r="BO2" s="452" t="s">
        <v>452</v>
      </c>
      <c r="BP2" s="452" t="s">
        <v>453</v>
      </c>
      <c r="BQ2" s="452" t="s">
        <v>454</v>
      </c>
      <c r="BR2" s="452" t="s">
        <v>455</v>
      </c>
      <c r="BS2" s="452" t="s">
        <v>456</v>
      </c>
      <c r="BT2" s="452" t="s">
        <v>457</v>
      </c>
      <c r="BU2" s="452" t="s">
        <v>458</v>
      </c>
    </row>
    <row r="3" spans="1:555" hidden="1" x14ac:dyDescent="0.25">
      <c r="AH3" s="453">
        <v>2500</v>
      </c>
      <c r="AI3" s="453">
        <v>1900</v>
      </c>
      <c r="AJ3" s="453">
        <v>1650</v>
      </c>
      <c r="AK3" s="453">
        <v>1580</v>
      </c>
      <c r="AL3" s="453">
        <v>2250</v>
      </c>
      <c r="AM3" s="453">
        <v>1650</v>
      </c>
      <c r="AN3" s="453">
        <v>1400</v>
      </c>
      <c r="AO3" s="454">
        <v>1340</v>
      </c>
      <c r="AP3" s="454">
        <v>2000</v>
      </c>
      <c r="AQ3" s="454">
        <v>1400</v>
      </c>
      <c r="AR3" s="454">
        <v>1150</v>
      </c>
      <c r="AS3" s="454">
        <v>1100</v>
      </c>
      <c r="AT3" s="454">
        <v>1750</v>
      </c>
      <c r="AU3" s="454">
        <v>1150</v>
      </c>
      <c r="AV3" s="454">
        <v>900</v>
      </c>
      <c r="AW3" s="454">
        <v>860</v>
      </c>
      <c r="AX3" s="454">
        <v>1200</v>
      </c>
      <c r="AY3" s="455">
        <v>900</v>
      </c>
      <c r="AZ3" s="455">
        <v>650</v>
      </c>
      <c r="BA3" s="455">
        <v>620</v>
      </c>
      <c r="BB3" s="453">
        <f>+'Cuadro Resumen'!C213</f>
        <v>5759.1495000000004</v>
      </c>
      <c r="BC3" s="453">
        <f>+'Cuadro Resumen'!D213</f>
        <v>5307.4515000000001</v>
      </c>
      <c r="BD3" s="453">
        <f>+'Cuadro Resumen'!E213</f>
        <v>6775.47</v>
      </c>
      <c r="BE3" s="453">
        <f>+'Cuadro Resumen'!F213</f>
        <v>6323.7719999999999</v>
      </c>
      <c r="BF3" s="453">
        <f>+'Cuadro Resumen'!C214</f>
        <v>5081.6025</v>
      </c>
      <c r="BG3" s="453">
        <f>+'Cuadro Resumen'!D214</f>
        <v>4629.9045000000006</v>
      </c>
      <c r="BH3" s="453">
        <f>+'Cuadro Resumen'!E214</f>
        <v>6097.9230000000007</v>
      </c>
      <c r="BI3" s="453">
        <f>+'Cuadro Resumen'!F214</f>
        <v>5646.2250000000004</v>
      </c>
      <c r="BJ3" s="454">
        <f>+'Cuadro Resumen'!C215</f>
        <v>4404.0555000000004</v>
      </c>
      <c r="BK3" s="454">
        <f>+'Cuadro Resumen'!D215</f>
        <v>4065.2820000000002</v>
      </c>
      <c r="BL3" s="454">
        <f>+'Cuadro Resumen'!E215</f>
        <v>5420.3760000000002</v>
      </c>
      <c r="BM3" s="454">
        <f>+'Cuadro Resumen'!F215</f>
        <v>4968.6779999999999</v>
      </c>
      <c r="BN3" s="454">
        <f>+'Cuadro Resumen'!C216</f>
        <v>3726.5085000000004</v>
      </c>
      <c r="BO3" s="454">
        <f>+'Cuadro Resumen'!D216</f>
        <v>3387.7350000000001</v>
      </c>
      <c r="BP3" s="454">
        <f>+'Cuadro Resumen'!E216</f>
        <v>4742.8290000000006</v>
      </c>
      <c r="BQ3" s="454">
        <f>+'Cuadro Resumen'!F216</f>
        <v>4404.0555000000004</v>
      </c>
      <c r="BR3" s="454">
        <f>+'Cuadro Resumen'!C217</f>
        <v>3274.8105</v>
      </c>
      <c r="BS3" s="454">
        <f>+'Cuadro Resumen'!D217</f>
        <v>3048.9615000000003</v>
      </c>
      <c r="BT3" s="454">
        <f>+'Cuadro Resumen'!E217</f>
        <v>4178.2065000000002</v>
      </c>
      <c r="BU3" s="454">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9">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5"/>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1453</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69">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5"/>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69">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5"/>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69">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5"/>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5</vt:i4>
      </vt:variant>
    </vt:vector>
  </HeadingPairs>
  <TitlesOfParts>
    <vt:vector size="34"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'1. TALLERES SEMINARIOS'!Área_de_impresión</vt:lpstr>
      <vt:lpstr>'CME VACIO'!Área_de_impresión</vt:lpstr>
      <vt:lpstr>'Cuadro Resumen'!Área_de_impresión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SEDI-Protocolo</cp:lastModifiedBy>
  <cp:lastPrinted>2016-10-17T20:43:24Z</cp:lastPrinted>
  <dcterms:created xsi:type="dcterms:W3CDTF">2010-05-02T01:28:32Z</dcterms:created>
  <dcterms:modified xsi:type="dcterms:W3CDTF">2016-10-19T20:01:02Z</dcterms:modified>
</cp:coreProperties>
</file>